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filterPrivacy="1" codeName="ThisWorkbook" defaultThemeVersion="124226"/>
  <xr:revisionPtr revIDLastSave="4" documentId="13_ncr:1_{CDDF2F9C-EF08-48CF-9D13-3FC140CB796C}" xr6:coauthVersionLast="47" xr6:coauthVersionMax="47" xr10:uidLastSave="{B3CA6A88-0985-443A-BC52-2134421605E3}"/>
  <bookViews>
    <workbookView xWindow="-108" yWindow="-108" windowWidth="23256" windowHeight="12576" firstSheet="10" activeTab="10" xr2:uid="{00000000-000D-0000-FFFF-FFFF00000000}"/>
  </bookViews>
  <sheets>
    <sheet name="Cover" sheetId="25" r:id="rId1"/>
    <sheet name="Map &amp; Key" sheetId="16" r:id="rId2"/>
    <sheet name="Dictionary" sheetId="32" r:id="rId3"/>
    <sheet name="Inputs1" sheetId="30" r:id="rId4"/>
    <sheet name="Inputs2" sheetId="31" r:id="rId5"/>
    <sheet name="Inputs" sheetId="15" r:id="rId6"/>
    <sheet name="Indices" sheetId="22" r:id="rId7"/>
    <sheet name="Time" sheetId="8" r:id="rId8"/>
    <sheet name="Retail (residential)" sheetId="12" r:id="rId9"/>
    <sheet name="Output" sheetId="19" r:id="rId10"/>
    <sheet name="F_Outputs" sheetId="33" r:id="rId11"/>
  </sheets>
  <definedNames>
    <definedName name="____net1" localSheetId="10" hidden="1">{"NET",#N/A,FALSE,"401C11"}</definedName>
    <definedName name="____net1" localSheetId="3" hidden="1">{"NET",#N/A,FALSE,"401C11"}</definedName>
    <definedName name="____net1" localSheetId="4" hidden="1">{"NET",#N/A,FALSE,"401C11"}</definedName>
    <definedName name="____net1" hidden="1">{"NET",#N/A,FALSE,"401C11"}</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net1" localSheetId="10" hidden="1">{"NET",#N/A,FALSE,"401C11"}</definedName>
    <definedName name="__net1" localSheetId="3" hidden="1">{"NET",#N/A,FALSE,"401C11"}</definedName>
    <definedName name="__net1" localSheetId="4" hidden="1">{"NET",#N/A,FALSE,"401C11"}</definedName>
    <definedName name="__net1" hidden="1">{"NET",#N/A,FALSE,"401C11"}</definedName>
    <definedName name="_1_0__123Grap" hidden="1">#REF!</definedName>
    <definedName name="_1_123Grap" hidden="1">#REF!</definedName>
    <definedName name="_123Graph_F" hidden="1">#REF!</definedName>
    <definedName name="_2_0__123Grap" hidden="1">#REF!</definedName>
    <definedName name="_2_123Grap" hidden="1">#REF!</definedName>
    <definedName name="_3_0_S" hidden="1">#REF!</definedName>
    <definedName name="_3_123Grap" hidden="1">#REF!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xlnm._FilterDatabase" localSheetId="3" hidden="1">Inputs1!$A$1:$AG$12</definedName>
    <definedName name="_xlnm._FilterDatabase" localSheetId="4" hidden="1">Inputs2!$A$1:$AF$12</definedName>
    <definedName name="_xlnm._FilterDatabase" hidden="1">#REF!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net1" localSheetId="10" hidden="1">{"NET",#N/A,FALSE,"401C11"}</definedName>
    <definedName name="_net1" localSheetId="3" hidden="1">{"NET",#N/A,FALSE,"401C11"}</definedName>
    <definedName name="_net1" localSheetId="4" hidden="1">{"NET",#N/A,FALSE,"401C11"}</definedName>
    <definedName name="_net1" hidden="1">{"NET",#N/A,FALSE,"401C11"}</definedName>
    <definedName name="_Order1" hidden="1">255</definedName>
    <definedName name="_Order2" hidden="1">255</definedName>
    <definedName name="_Sort" hidden="1">#REF!</definedName>
    <definedName name="a" localSheetId="10" hidden="1">{"CHARGE",#N/A,FALSE,"401C11"}</definedName>
    <definedName name="a" localSheetId="3" hidden="1">{"CHARGE",#N/A,FALSE,"401C11"}</definedName>
    <definedName name="a" localSheetId="4" hidden="1">{"CHARGE",#N/A,FALSE,"401C11"}</definedName>
    <definedName name="a" hidden="1">{"CHARGE",#N/A,FALSE,"401C11"}</definedName>
    <definedName name="aa" localSheetId="10" hidden="1">{"CHARGE",#N/A,FALSE,"401C11"}</definedName>
    <definedName name="aa" localSheetId="3" hidden="1">{"CHARGE",#N/A,FALSE,"401C11"}</definedName>
    <definedName name="aa" localSheetId="4" hidden="1">{"CHARGE",#N/A,FALSE,"401C11"}</definedName>
    <definedName name="aa" hidden="1">{"CHARGE",#N/A,FALSE,"401C11"}</definedName>
    <definedName name="aaa" localSheetId="10" hidden="1">{"CHARGE",#N/A,FALSE,"401C11"}</definedName>
    <definedName name="aaa" localSheetId="3" hidden="1">{"CHARGE",#N/A,FALSE,"401C11"}</definedName>
    <definedName name="aaa" localSheetId="4" hidden="1">{"CHARGE",#N/A,FALSE,"401C11"}</definedName>
    <definedName name="aaa" hidden="1">{"CHARGE",#N/A,FALSE,"401C11"}</definedName>
    <definedName name="aaaa" localSheetId="10" hidden="1">{"CHARGE",#N/A,FALSE,"401C11"}</definedName>
    <definedName name="aaaa" localSheetId="3" hidden="1">{"CHARGE",#N/A,FALSE,"401C11"}</definedName>
    <definedName name="aaaa" localSheetId="4" hidden="1">{"CHARGE",#N/A,FALSE,"401C11"}</definedName>
    <definedName name="aaaa" hidden="1">{"CHARGE",#N/A,FALSE,"401C11"}</definedName>
    <definedName name="abc" localSheetId="10" hidden="1">{"NET",#N/A,FALSE,"401C11"}</definedName>
    <definedName name="abc" localSheetId="3" hidden="1">{"NET",#N/A,FALSE,"401C11"}</definedName>
    <definedName name="abc" localSheetId="4" hidden="1">{"NET",#N/A,FALSE,"401C11"}</definedName>
    <definedName name="abc" hidden="1">{"NET",#N/A,FALSE,"401C11"}</definedName>
    <definedName name="AccessDatabase" hidden="1">"C:\Budgets\2003\NM and VS BP forecast 2003 NM37 VS197 311002 v1.mdb"</definedName>
    <definedName name="adbr" localSheetId="10" hidden="1">{"CHARGE",#N/A,FALSE,"401C11"}</definedName>
    <definedName name="adbr" localSheetId="3" hidden="1">{"CHARGE",#N/A,FALSE,"401C11"}</definedName>
    <definedName name="adbr" localSheetId="4" hidden="1">{"CHARGE",#N/A,FALSE,"401C11"}</definedName>
    <definedName name="adbr" hidden="1">{"CHARGE",#N/A,FALSE,"401C11"}</definedName>
    <definedName name="b" localSheetId="10" hidden="1">{"CHARGE",#N/A,FALSE,"401C11"}</definedName>
    <definedName name="b" localSheetId="3" hidden="1">{"CHARGE",#N/A,FALSE,"401C11"}</definedName>
    <definedName name="b" localSheetId="4" hidden="1">{"CHARGE",#N/A,FALSE,"401C11"}</definedName>
    <definedName name="b" hidden="1">{"CHARGE",#N/A,FALSE,"401C11"}</definedName>
    <definedName name="BMGHIndex" hidden="1">"O"</definedName>
    <definedName name="change1" localSheetId="10" hidden="1">{"CHARGE",#N/A,FALSE,"401C11"}</definedName>
    <definedName name="change1" localSheetId="3" hidden="1">{"CHARGE",#N/A,FALSE,"401C11"}</definedName>
    <definedName name="change1" localSheetId="4" hidden="1">{"CHARGE",#N/A,FALSE,"401C11"}</definedName>
    <definedName name="change1" hidden="1">{"CHARGE",#N/A,FALSE,"401C11"}</definedName>
    <definedName name="charge" localSheetId="10" hidden="1">{"CHARGE",#N/A,FALSE,"401C11"}</definedName>
    <definedName name="charge" localSheetId="3" hidden="1">{"CHARGE",#N/A,FALSE,"401C11"}</definedName>
    <definedName name="charge" localSheetId="4" hidden="1">{"CHARGE",#N/A,FALSE,"401C11"}</definedName>
    <definedName name="charge" hidden="1">{"CHARGE",#N/A,FALSE,"401C11"}</definedName>
    <definedName name="CIQWBGuid" hidden="1">"0f0259b9-6046-41aa-ac9c-7befc2576c88"</definedName>
    <definedName name="da" localSheetId="3" hidden="1">#REF!</definedName>
    <definedName name="da" localSheetId="4" hidden="1">#REF!</definedName>
    <definedName name="da" hidden="1">#REF!</definedName>
    <definedName name="dog" localSheetId="10" hidden="1">{"NET",#N/A,FALSE,"401C11"}</definedName>
    <definedName name="dog" localSheetId="3" hidden="1">{"NET",#N/A,FALSE,"401C11"}</definedName>
    <definedName name="dog" localSheetId="4" hidden="1">{"NET",#N/A,FALSE,"401C11"}</definedName>
    <definedName name="dog" hidden="1">{"NET",#N/A,FALSE,"401C11"}</definedName>
    <definedName name="EV__LASTREFTIME__" hidden="1">40339.4799074074</definedName>
    <definedName name="Expired" hidden="1">FALSE</definedName>
    <definedName name="F" localSheetId="10" hidden="1">{"bal",#N/A,FALSE,"working papers";"income",#N/A,FALSE,"working papers"}</definedName>
    <definedName name="F" localSheetId="3" hidden="1">{"bal",#N/A,FALSE,"working papers";"income",#N/A,FALSE,"working papers"}</definedName>
    <definedName name="F" localSheetId="4" hidden="1">{"bal",#N/A,FALSE,"working papers";"income",#N/A,FALSE,"working papers"}</definedName>
    <definedName name="F" hidden="1">{"bal",#N/A,FALSE,"working papers";"income",#N/A,FALSE,"working papers"}</definedName>
    <definedName name="fdraf" localSheetId="10"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hidden="1">{"bal",#N/A,FALSE,"working papers";"income",#N/A,FALSE,"working papers"}</definedName>
    <definedName name="Fdraft" localSheetId="10"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hidden="1">{"bal",#N/A,FALSE,"working papers";"income",#N/A,FALSE,"working papers"}</definedName>
    <definedName name="Foutput" localSheetId="3" hidden="1">#REF!</definedName>
    <definedName name="Foutput" localSheetId="4" hidden="1">#REF!</definedName>
    <definedName name="Foutput" hidden="1">#REF!</definedName>
    <definedName name="fsdfffd" hidden="1">#REF!</definedName>
    <definedName name="fsdfsd" hidden="1">#REF!</definedName>
    <definedName name="fsfds" hidden="1">#REF!</definedName>
    <definedName name="fsfsd" hidden="1">#REF!</definedName>
    <definedName name="gfff" localSheetId="10" hidden="1">{"CHARGE",#N/A,FALSE,"401C11"}</definedName>
    <definedName name="gfff" localSheetId="3" hidden="1">{"CHARGE",#N/A,FALSE,"401C11"}</definedName>
    <definedName name="gfff" localSheetId="4" hidden="1">{"CHARGE",#N/A,FALSE,"401C11"}</definedName>
    <definedName name="gfff" hidden="1">{"CHARGE",#N/A,FALSE,"401C11"}</definedName>
    <definedName name="gross" localSheetId="10" hidden="1">{"GROSS",#N/A,FALSE,"401C11"}</definedName>
    <definedName name="gross" localSheetId="3" hidden="1">{"GROSS",#N/A,FALSE,"401C11"}</definedName>
    <definedName name="gross" localSheetId="4" hidden="1">{"GROSS",#N/A,FALSE,"401C11"}</definedName>
    <definedName name="gross" hidden="1">{"GROSS",#N/A,FALSE,"401C11"}</definedName>
    <definedName name="gross1" localSheetId="10" hidden="1">{"GROSS",#N/A,FALSE,"401C11"}</definedName>
    <definedName name="gross1" localSheetId="3" hidden="1">{"GROSS",#N/A,FALSE,"401C11"}</definedName>
    <definedName name="gross1" localSheetId="4" hidden="1">{"GROSS",#N/A,FALSE,"401C11"}</definedName>
    <definedName name="gross1" hidden="1">{"GROSS",#N/A,FALSE,"401C11"}</definedName>
    <definedName name="hasdfjklhklj" localSheetId="10" hidden="1">{"NET",#N/A,FALSE,"401C11"}</definedName>
    <definedName name="hasdfjklhklj" localSheetId="3" hidden="1">{"NET",#N/A,FALSE,"401C11"}</definedName>
    <definedName name="hasdfjklhklj" localSheetId="4" hidden="1">{"NET",#N/A,FALSE,"401C11"}</definedName>
    <definedName name="hasdfjklhklj" hidden="1">{"NET",#N/A,FALSE,"401C11"}</definedName>
    <definedName name="help" localSheetId="10" hidden="1">{"CHARGE",#N/A,FALSE,"401C11"}</definedName>
    <definedName name="help" localSheetId="3" hidden="1">{"CHARGE",#N/A,FALSE,"401C11"}</definedName>
    <definedName name="help" localSheetId="4" hidden="1">{"CHARGE",#N/A,FALSE,"401C11"}</definedName>
    <definedName name="help" hidden="1">{"CHARGE",#N/A,FALSE,"401C11"}</definedName>
    <definedName name="hghghhj" localSheetId="10" hidden="1">{"CHARGE",#N/A,FALSE,"401C11"}</definedName>
    <definedName name="hghghhj" localSheetId="3" hidden="1">{"CHARGE",#N/A,FALSE,"401C11"}</definedName>
    <definedName name="hghghhj" localSheetId="4" hidden="1">{"CHARGE",#N/A,FALSE,"401C11"}</definedName>
    <definedName name="hghghhj" hidden="1">{"CHARGE",#N/A,FALSE,"401C11"}</definedName>
    <definedName name="HTML_CodePage" hidden="1">1252</definedName>
    <definedName name="HTML_Control" localSheetId="10"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FELL" localSheetId="3" hidden="1">#REF!</definedName>
    <definedName name="JFELL" localSheetId="4" hidden="1">#REF!</definedName>
    <definedName name="JFELL" hidden="1">#REF!</definedName>
    <definedName name="New" localSheetId="3" hidden="1">#REF!</definedName>
    <definedName name="New" localSheetId="4" hidden="1">#REF!</definedName>
    <definedName name="New" hidden="1">#REF!</definedName>
    <definedName name="OISIII" localSheetId="3" hidden="1">#REF!</definedName>
    <definedName name="OISIII" localSheetId="4" hidden="1">#REF!</definedName>
    <definedName name="OISIII" hidden="1">#REF!</definedName>
    <definedName name="qfx" localSheetId="10" hidden="1">{"NET",#N/A,FALSE,"401C11"}</definedName>
    <definedName name="qfx" localSheetId="3" hidden="1">{"NET",#N/A,FALSE,"401C11"}</definedName>
    <definedName name="qfx" localSheetId="4" hidden="1">{"NET",#N/A,FALSE,"401C11"}</definedName>
    <definedName name="qfx" hidden="1">{"NET",#N/A,FALSE,"401C11"}</definedName>
    <definedName name="qwefqefa" localSheetId="3" hidden="1">#REF!</definedName>
    <definedName name="qwefqefa" localSheetId="4" hidden="1">#REF!</definedName>
    <definedName name="qwefqefa" hidden="1">#REF!</definedName>
    <definedName name="real" localSheetId="3" hidden="1">#REF!</definedName>
    <definedName name="real" localSheetId="4" hidden="1">#REF!</definedName>
    <definedName name="rea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ytry" localSheetId="10" hidden="1">{"NET",#N/A,FALSE,"401C11"}</definedName>
    <definedName name="rytry" localSheetId="3" hidden="1">{"NET",#N/A,FALSE,"401C11"}</definedName>
    <definedName name="rytry" localSheetId="4" hidden="1">{"NET",#N/A,FALSE,"401C11"}</definedName>
    <definedName name="rytry" hidden="1">{"NET",#N/A,FALSE,"401C11"}</definedName>
    <definedName name="SAPBEXrevision" hidden="1">1</definedName>
    <definedName name="SAPBEXsysID" hidden="1">"BWB"</definedName>
    <definedName name="SAPBEXwbID" hidden="1">"49ZLUKBQR0WG29D9LLI3IBIIT"</definedName>
    <definedName name="sort" localSheetId="3" hidden="1">#REF!</definedName>
    <definedName name="sort" localSheetId="4" hidden="1">#REF!</definedName>
    <definedName name="sort" hidden="1">#REF!</definedName>
    <definedName name="Table3.4" localSheetId="10" hidden="1">{"CHARGE",#N/A,FALSE,"401C11"}</definedName>
    <definedName name="Table3.4" localSheetId="3" hidden="1">{"CHARGE",#N/A,FALSE,"401C11"}</definedName>
    <definedName name="Table3.4" localSheetId="4" hidden="1">{"CHARGE",#N/A,FALSE,"401C11"}</definedName>
    <definedName name="Table3.4" hidden="1">{"CHARGE",#N/A,FALSE,"401C11"}</definedName>
    <definedName name="Test23" localSheetId="10" hidden="1">{"NET",#N/A,FALSE,"401C11"}</definedName>
    <definedName name="Test23" localSheetId="3" hidden="1">{"NET",#N/A,FALSE,"401C11"}</definedName>
    <definedName name="Test23" localSheetId="4" hidden="1">{"NET",#N/A,FALSE,"401C11"}</definedName>
    <definedName name="Test23" hidden="1">{"NET",#N/A,FALSE,"401C11"}</definedName>
    <definedName name="trdhtr" localSheetId="3" hidden="1">#REF!</definedName>
    <definedName name="trdhtr" localSheetId="4" hidden="1">#REF!</definedName>
    <definedName name="trdhtr" hidden="1">#REF!</definedName>
    <definedName name="wert" localSheetId="10" hidden="1">{"GROSS",#N/A,FALSE,"401C11"}</definedName>
    <definedName name="wert" localSheetId="3" hidden="1">{"GROSS",#N/A,FALSE,"401C11"}</definedName>
    <definedName name="wert" localSheetId="4" hidden="1">{"GROSS",#N/A,FALSE,"401C11"}</definedName>
    <definedName name="wert" hidden="1">{"GROSS",#N/A,FALSE,"401C11"}</definedName>
    <definedName name="wombat" localSheetId="3" hidden="1">#REF!</definedName>
    <definedName name="wombat" localSheetId="4" hidden="1">#REF!</definedName>
    <definedName name="wombat" hidden="1">#REF!</definedName>
    <definedName name="wotsthis" localSheetId="10"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localSheetId="4"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0" hidden="1">{"CHARGE",#N/A,FALSE,"401C11"}</definedName>
    <definedName name="wrn.CHARGE." localSheetId="3" hidden="1">{"CHARGE",#N/A,FALSE,"401C11"}</definedName>
    <definedName name="wrn.CHARGE." localSheetId="4" hidden="1">{"CHARGE",#N/A,FALSE,"401C11"}</definedName>
    <definedName name="wrn.CHARGE." hidden="1">{"CHARGE",#N/A,FALSE,"401C11"}</definedName>
    <definedName name="wrn.GROSS." localSheetId="10" hidden="1">{"GROSS",#N/A,FALSE,"401C11"}</definedName>
    <definedName name="wrn.GROSS." localSheetId="3" hidden="1">{"GROSS",#N/A,FALSE,"401C11"}</definedName>
    <definedName name="wrn.GROSS." localSheetId="4" hidden="1">{"GROSS",#N/A,FALSE,"401C11"}</definedName>
    <definedName name="wrn.GROSS." hidden="1">{"GROSS",#N/A,FALSE,"401C11"}</definedName>
    <definedName name="wrn.NET." localSheetId="10" hidden="1">{"NET",#N/A,FALSE,"401C11"}</definedName>
    <definedName name="wrn.NET." localSheetId="3" hidden="1">{"NET",#N/A,FALSE,"401C11"}</definedName>
    <definedName name="wrn.NET." localSheetId="4" hidden="1">{"NET",#N/A,FALSE,"401C11"}</definedName>
    <definedName name="wrn.NET." hidden="1">{"NET",#N/A,FALSE,"401C11"}</definedName>
    <definedName name="wrn.papersdraft" localSheetId="10" hidden="1">{"bal",#N/A,FALSE,"working papers";"income",#N/A,FALSE,"working papers"}</definedName>
    <definedName name="wrn.papersdraft" localSheetId="3" hidden="1">{"bal",#N/A,FALSE,"working papers";"income",#N/A,FALSE,"working papers"}</definedName>
    <definedName name="wrn.papersdraft" localSheetId="4" hidden="1">{"bal",#N/A,FALSE,"working papers";"income",#N/A,FALSE,"working papers"}</definedName>
    <definedName name="wrn.papersdraft" hidden="1">{"bal",#N/A,FALSE,"working papers";"income",#N/A,FALSE,"working papers"}</definedName>
    <definedName name="wrn.Print._.5._.and._.12."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0"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localSheetId="4"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0" hidden="1">{"bal",#N/A,FALSE,"working papers";"income",#N/A,FALSE,"working papers"}</definedName>
    <definedName name="wrn.wpapers." localSheetId="3" hidden="1">{"bal",#N/A,FALSE,"working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xxx" localSheetId="10" hidden="1">{"CHARGE",#N/A,FALSE,"401C11"}</definedName>
    <definedName name="xxx" localSheetId="3" hidden="1">{"CHARGE",#N/A,FALSE,"401C11"}</definedName>
    <definedName name="xxx" localSheetId="4" hidden="1">{"CHARGE",#N/A,FALSE,"401C11"}</definedName>
    <definedName name="xxx" hidden="1">{"CHARGE",#N/A,FALSE,"401C11"}</definedName>
    <definedName name="yyy" localSheetId="10" hidden="1">{"GROSS",#N/A,FALSE,"401C11"}</definedName>
    <definedName name="yyy" localSheetId="3" hidden="1">{"GROSS",#N/A,FALSE,"401C11"}</definedName>
    <definedName name="yyy" localSheetId="4" hidden="1">{"GROSS",#N/A,FALSE,"401C11"}</definedName>
    <definedName name="yyy" hidden="1">{"GROSS",#N/A,FALSE,"401C11"}</definedName>
    <definedName name="zzz" localSheetId="10" hidden="1">{"NET",#N/A,FALSE,"401C11"}</definedName>
    <definedName name="zzz" localSheetId="3"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15" l="1"/>
  <c r="Q54" i="15"/>
  <c r="G6" i="33" l="1"/>
  <c r="H6" i="33"/>
  <c r="I6" i="33"/>
  <c r="J6" i="33"/>
  <c r="K6" i="33"/>
  <c r="L6" i="33"/>
  <c r="M6" i="33"/>
  <c r="F6" i="33"/>
  <c r="L5" i="33"/>
  <c r="K5" i="33"/>
  <c r="J5" i="33"/>
  <c r="I5" i="33"/>
  <c r="H5" i="33"/>
  <c r="G5" i="33"/>
  <c r="F5" i="33"/>
  <c r="E5" i="31" l="1"/>
  <c r="E6" i="31"/>
  <c r="E7" i="31"/>
  <c r="E8" i="31"/>
  <c r="E9" i="31"/>
  <c r="E10" i="31"/>
  <c r="E11" i="31"/>
  <c r="E12" i="31"/>
  <c r="B12" i="31" l="1"/>
  <c r="A12" i="31"/>
  <c r="B11" i="31"/>
  <c r="A11" i="31"/>
  <c r="B10" i="31"/>
  <c r="A10" i="31"/>
  <c r="A9" i="31"/>
  <c r="B9" i="31"/>
  <c r="B8" i="31"/>
  <c r="A8" i="31"/>
  <c r="A7" i="31"/>
  <c r="B7" i="31"/>
  <c r="B6" i="31"/>
  <c r="A6" i="31"/>
  <c r="B5" i="31"/>
  <c r="A5" i="31"/>
  <c r="AD7" i="31" l="1"/>
  <c r="AB7" i="31"/>
  <c r="AA7" i="31"/>
  <c r="AC7" i="31"/>
  <c r="T7" i="31"/>
  <c r="AB8" i="31"/>
  <c r="AA8" i="31"/>
  <c r="AD8" i="31"/>
  <c r="AC8" i="31"/>
  <c r="T8" i="31"/>
  <c r="AD9" i="31"/>
  <c r="AB9" i="31"/>
  <c r="AC9" i="31"/>
  <c r="AA9" i="31"/>
  <c r="T9" i="31"/>
  <c r="AC10" i="31"/>
  <c r="T10" i="31"/>
  <c r="AD10" i="31"/>
  <c r="AB10" i="31"/>
  <c r="AA10" i="31"/>
  <c r="AE5" i="31"/>
  <c r="AC5" i="31"/>
  <c r="T5" i="31"/>
  <c r="AB5" i="31"/>
  <c r="AD5" i="31"/>
  <c r="AA5" i="31"/>
  <c r="AC11" i="31"/>
  <c r="T11" i="31"/>
  <c r="AB11" i="31"/>
  <c r="AD11" i="31"/>
  <c r="AA11" i="31"/>
  <c r="AD6" i="31"/>
  <c r="AB6" i="31"/>
  <c r="AA6" i="31"/>
  <c r="AC6" i="31"/>
  <c r="T6" i="31"/>
  <c r="AC12" i="31"/>
  <c r="T12" i="31"/>
  <c r="AB12" i="31"/>
  <c r="AA12" i="31"/>
  <c r="AD12" i="31"/>
  <c r="O9" i="31"/>
  <c r="U9" i="31"/>
  <c r="P9" i="31"/>
  <c r="V9" i="31"/>
  <c r="Q9" i="31"/>
  <c r="H9" i="31"/>
  <c r="W9" i="31"/>
  <c r="R9" i="31"/>
  <c r="K9" i="31"/>
  <c r="S9" i="31"/>
  <c r="L9" i="31"/>
  <c r="X9" i="31"/>
  <c r="AE9" i="31"/>
  <c r="Y9" i="31"/>
  <c r="Z9" i="31"/>
  <c r="I9" i="31"/>
  <c r="J9" i="31"/>
  <c r="M9" i="31"/>
  <c r="G9" i="31"/>
  <c r="N9" i="31"/>
  <c r="S5" i="31"/>
  <c r="AG5" i="31" s="1"/>
  <c r="G5" i="31"/>
  <c r="I5" i="31"/>
  <c r="J5" i="31"/>
  <c r="X5" i="31"/>
  <c r="O5" i="31"/>
  <c r="Y5" i="31"/>
  <c r="P5" i="31"/>
  <c r="R5" i="31"/>
  <c r="U5" i="31"/>
  <c r="V5" i="31"/>
  <c r="W5" i="31"/>
  <c r="Z5" i="31"/>
  <c r="K5" i="31"/>
  <c r="M5" i="31"/>
  <c r="L5" i="31"/>
  <c r="N5" i="31"/>
  <c r="Q5" i="31"/>
  <c r="H5" i="31"/>
  <c r="Q10" i="31"/>
  <c r="R10" i="31"/>
  <c r="U10" i="31"/>
  <c r="H10" i="31"/>
  <c r="W10" i="31"/>
  <c r="M10" i="31"/>
  <c r="X10" i="31"/>
  <c r="N10" i="31"/>
  <c r="P10" i="31"/>
  <c r="AE10" i="31"/>
  <c r="V10" i="31"/>
  <c r="Y10" i="31"/>
  <c r="S10" i="31"/>
  <c r="AG10" i="31" s="1"/>
  <c r="Z10" i="31"/>
  <c r="G10" i="31"/>
  <c r="I10" i="31"/>
  <c r="J10" i="31"/>
  <c r="K10" i="31"/>
  <c r="L10" i="31"/>
  <c r="O10" i="31"/>
  <c r="V11" i="31"/>
  <c r="G11" i="31"/>
  <c r="W11" i="31"/>
  <c r="X11" i="31"/>
  <c r="I11" i="31"/>
  <c r="Y11" i="31"/>
  <c r="U11" i="31"/>
  <c r="J11" i="31"/>
  <c r="O11" i="31"/>
  <c r="P11" i="31"/>
  <c r="K11" i="31"/>
  <c r="H11" i="31"/>
  <c r="M11" i="31"/>
  <c r="L11" i="31"/>
  <c r="N11" i="31"/>
  <c r="Q11" i="31"/>
  <c r="S11" i="31"/>
  <c r="AG11" i="31" s="1"/>
  <c r="R11" i="31"/>
  <c r="Z11" i="31"/>
  <c r="AE11" i="31"/>
  <c r="W6" i="31"/>
  <c r="I6" i="31"/>
  <c r="X6" i="31"/>
  <c r="J6" i="31"/>
  <c r="AE6" i="31"/>
  <c r="Y6" i="31"/>
  <c r="K6" i="31"/>
  <c r="Z6" i="31"/>
  <c r="L6" i="31"/>
  <c r="Q6" i="31"/>
  <c r="R6" i="31"/>
  <c r="H6" i="31"/>
  <c r="G6" i="31"/>
  <c r="M6" i="31"/>
  <c r="P6" i="31"/>
  <c r="N6" i="31"/>
  <c r="S6" i="31"/>
  <c r="AG6" i="31" s="1"/>
  <c r="O6" i="31"/>
  <c r="V6" i="31"/>
  <c r="U6" i="31"/>
  <c r="Y8" i="31"/>
  <c r="U8" i="31"/>
  <c r="M8" i="31"/>
  <c r="Z8" i="31"/>
  <c r="N8" i="31"/>
  <c r="H8" i="31"/>
  <c r="O8" i="31"/>
  <c r="P8" i="31"/>
  <c r="S8" i="31"/>
  <c r="AG8" i="31" s="1"/>
  <c r="I8" i="31"/>
  <c r="V8" i="31"/>
  <c r="J8" i="31"/>
  <c r="G8" i="31"/>
  <c r="X8" i="31"/>
  <c r="L8" i="31"/>
  <c r="Q8" i="31"/>
  <c r="R8" i="31"/>
  <c r="AE8" i="31"/>
  <c r="W8" i="31"/>
  <c r="K8" i="31"/>
  <c r="S12" i="31"/>
  <c r="AG12" i="31" s="1"/>
  <c r="I12" i="31"/>
  <c r="J12" i="31"/>
  <c r="K12" i="31"/>
  <c r="L12" i="31"/>
  <c r="AE12" i="31"/>
  <c r="Y12" i="31"/>
  <c r="Q12" i="31"/>
  <c r="Z12" i="31"/>
  <c r="R12" i="31"/>
  <c r="U12" i="31"/>
  <c r="H12" i="31"/>
  <c r="G12" i="31"/>
  <c r="M12" i="31"/>
  <c r="V12" i="31"/>
  <c r="N12" i="31"/>
  <c r="W12" i="31"/>
  <c r="O12" i="31"/>
  <c r="X12" i="31"/>
  <c r="P12" i="31"/>
  <c r="K7" i="31"/>
  <c r="H7" i="31"/>
  <c r="L7" i="31"/>
  <c r="M7" i="31"/>
  <c r="AE7" i="31"/>
  <c r="N7" i="31"/>
  <c r="Z7" i="31"/>
  <c r="G7" i="31"/>
  <c r="U7" i="31"/>
  <c r="S7" i="31"/>
  <c r="AG7" i="31" s="1"/>
  <c r="I7" i="31"/>
  <c r="J7" i="31"/>
  <c r="V7" i="31"/>
  <c r="O7" i="31"/>
  <c r="W7" i="31"/>
  <c r="P7" i="31"/>
  <c r="X7" i="31"/>
  <c r="Q7" i="31"/>
  <c r="R7" i="31"/>
  <c r="Y7" i="31"/>
  <c r="AG9" i="31"/>
  <c r="AF12" i="31" l="1"/>
  <c r="AF11" i="31"/>
  <c r="AF8" i="31"/>
  <c r="AF6" i="31"/>
  <c r="AF5" i="31"/>
  <c r="AF7" i="31"/>
  <c r="AF9" i="31"/>
  <c r="AF10" i="3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I20" i="22"/>
  <c r="H20" i="22"/>
  <c r="G20" i="22"/>
  <c r="F20" i="22"/>
  <c r="E20" i="22"/>
  <c r="S19" i="22"/>
  <c r="R19" i="22"/>
  <c r="I19" i="22"/>
  <c r="H19" i="22"/>
  <c r="G19" i="22"/>
  <c r="F19" i="22"/>
  <c r="E19" i="22"/>
  <c r="S18" i="22"/>
  <c r="R18" i="22"/>
  <c r="I18" i="22"/>
  <c r="H18" i="22"/>
  <c r="G18" i="22"/>
  <c r="F18" i="22"/>
  <c r="E18" i="22"/>
  <c r="S17" i="22"/>
  <c r="R17" i="22"/>
  <c r="I17" i="22"/>
  <c r="H17" i="22"/>
  <c r="G17" i="22"/>
  <c r="F17" i="22"/>
  <c r="E17" i="22"/>
  <c r="S16" i="22"/>
  <c r="R16" i="22"/>
  <c r="I16" i="22"/>
  <c r="H16" i="22"/>
  <c r="G16" i="22"/>
  <c r="F16" i="22"/>
  <c r="E16" i="22"/>
  <c r="S15" i="22"/>
  <c r="R15" i="22"/>
  <c r="I15" i="22"/>
  <c r="H15" i="22"/>
  <c r="G15" i="22"/>
  <c r="F15" i="22"/>
  <c r="E15" i="22"/>
  <c r="S14" i="22"/>
  <c r="R14" i="22"/>
  <c r="I14" i="22"/>
  <c r="H14" i="22"/>
  <c r="G14" i="22"/>
  <c r="F14" i="22"/>
  <c r="E14" i="22"/>
  <c r="S13" i="22"/>
  <c r="R13" i="22"/>
  <c r="I13" i="22"/>
  <c r="H13" i="22"/>
  <c r="G13" i="22"/>
  <c r="F13" i="22"/>
  <c r="E13" i="22"/>
  <c r="S12" i="22"/>
  <c r="R12" i="22"/>
  <c r="I12" i="22"/>
  <c r="H12" i="22"/>
  <c r="G12" i="22"/>
  <c r="F12" i="22"/>
  <c r="E12" i="22"/>
  <c r="S11" i="22"/>
  <c r="R11" i="22"/>
  <c r="I11" i="22"/>
  <c r="H11" i="22"/>
  <c r="G11" i="22"/>
  <c r="F11" i="22"/>
  <c r="E11" i="22"/>
  <c r="S10" i="22"/>
  <c r="R10" i="22"/>
  <c r="I10" i="22"/>
  <c r="H10" i="22"/>
  <c r="G10" i="22"/>
  <c r="F10" i="22"/>
  <c r="E10" i="22"/>
  <c r="S9" i="22"/>
  <c r="R9" i="22"/>
  <c r="I9" i="22"/>
  <c r="H9" i="22"/>
  <c r="G9" i="22"/>
  <c r="F9" i="22"/>
  <c r="E9" i="22"/>
  <c r="I14" i="12" l="1"/>
  <c r="G14" i="12"/>
  <c r="F14" i="12"/>
  <c r="E14" i="12"/>
  <c r="I10" i="12"/>
  <c r="G10" i="12"/>
  <c r="F10" i="12"/>
  <c r="E10" i="12"/>
  <c r="I15" i="12"/>
  <c r="G15" i="12"/>
  <c r="F15" i="12"/>
  <c r="E15" i="12"/>
  <c r="E9" i="12"/>
  <c r="F9" i="12"/>
  <c r="G9" i="12"/>
  <c r="I9" i="12"/>
  <c r="J9" i="12"/>
  <c r="K9" i="12"/>
  <c r="L9" i="12"/>
  <c r="M9" i="12"/>
  <c r="N9" i="12"/>
  <c r="O9" i="12"/>
  <c r="P9" i="12"/>
  <c r="Q9" i="12"/>
  <c r="R9" i="12"/>
  <c r="S9" i="12"/>
  <c r="E20" i="12"/>
  <c r="F20" i="12"/>
  <c r="G20" i="12"/>
  <c r="I20" i="12"/>
  <c r="I9" i="19"/>
  <c r="G9" i="19"/>
  <c r="E9" i="19"/>
  <c r="S37" i="12" l="1"/>
  <c r="R37" i="12"/>
  <c r="L37" i="12"/>
  <c r="K37" i="12"/>
  <c r="J37" i="12"/>
  <c r="I37" i="12"/>
  <c r="G37" i="12"/>
  <c r="F37" i="12"/>
  <c r="E37" i="12"/>
  <c r="S36" i="12"/>
  <c r="R36" i="12"/>
  <c r="L36" i="12"/>
  <c r="K36" i="12"/>
  <c r="J36" i="12"/>
  <c r="G36" i="12"/>
  <c r="F36" i="12"/>
  <c r="E36" i="12"/>
  <c r="I71" i="12" l="1"/>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L27" i="12"/>
  <c r="K27" i="12"/>
  <c r="J27" i="12"/>
  <c r="I27" i="12"/>
  <c r="G27" i="12"/>
  <c r="F27" i="12"/>
  <c r="S28" i="12"/>
  <c r="R28" i="12"/>
  <c r="L28" i="12"/>
  <c r="K28" i="12"/>
  <c r="J28" i="12"/>
  <c r="I28" i="12"/>
  <c r="G28" i="12"/>
  <c r="F28" i="12"/>
  <c r="E28" i="12"/>
  <c r="S26" i="12"/>
  <c r="R26" i="12"/>
  <c r="L26" i="12"/>
  <c r="K26" i="12"/>
  <c r="J26" i="12"/>
  <c r="I26" i="12"/>
  <c r="G26" i="12"/>
  <c r="F26" i="12"/>
  <c r="E26" i="12"/>
  <c r="F25" i="12"/>
  <c r="E25" i="12"/>
  <c r="E44" i="12" l="1"/>
  <c r="F44" i="12"/>
  <c r="G44" i="12"/>
  <c r="J44" i="12"/>
  <c r="K44" i="12"/>
  <c r="L44" i="12"/>
  <c r="R44" i="12"/>
  <c r="S44" i="12"/>
  <c r="E45" i="12"/>
  <c r="F45" i="12"/>
  <c r="G45" i="12"/>
  <c r="J45" i="12"/>
  <c r="K45" i="12"/>
  <c r="L45" i="12"/>
  <c r="R45" i="12"/>
  <c r="S45" i="12"/>
  <c r="E51" i="12"/>
  <c r="F51" i="12"/>
  <c r="G51" i="12"/>
  <c r="S46" i="12" l="1"/>
  <c r="S51" i="12" s="1"/>
  <c r="K46" i="12"/>
  <c r="K51" i="12" s="1"/>
  <c r="L46" i="12"/>
  <c r="L51" i="12" s="1"/>
  <c r="R46" i="12"/>
  <c r="R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G56" i="12"/>
  <c r="F56" i="12"/>
  <c r="E56" i="12"/>
  <c r="S38" i="12"/>
  <c r="R38" i="12"/>
  <c r="L38" i="12"/>
  <c r="K38" i="12"/>
  <c r="J38" i="12"/>
  <c r="H38" i="12"/>
  <c r="G38" i="12"/>
  <c r="F38" i="12"/>
  <c r="E38" i="12"/>
  <c r="S35" i="12"/>
  <c r="R35" i="12"/>
  <c r="L35" i="12"/>
  <c r="K35" i="12"/>
  <c r="J35" i="12"/>
  <c r="G35" i="12"/>
  <c r="F35" i="12"/>
  <c r="E35" i="12"/>
  <c r="F34" i="12"/>
  <c r="E34" i="12"/>
  <c r="S29" i="12"/>
  <c r="S30" i="12" s="1"/>
  <c r="R29" i="12"/>
  <c r="R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E5" i="8"/>
  <c r="E4" i="8"/>
  <c r="E3" i="8"/>
  <c r="E2" i="8"/>
  <c r="A1" i="8"/>
  <c r="M35" i="16" s="1"/>
  <c r="E5" i="15"/>
  <c r="E4" i="15"/>
  <c r="E3" i="15"/>
  <c r="E2" i="15"/>
  <c r="H35" i="16"/>
  <c r="Y35" i="16"/>
  <c r="L56" i="12" l="1"/>
  <c r="J5" i="8"/>
  <c r="L58" i="12"/>
  <c r="L50" i="12"/>
  <c r="K58" i="12"/>
  <c r="K50" i="12"/>
  <c r="S58" i="12"/>
  <c r="S50" i="12"/>
  <c r="J58" i="12"/>
  <c r="J50" i="12"/>
  <c r="R58" i="12"/>
  <c r="R50" i="12"/>
  <c r="J13" i="8"/>
  <c r="J14" i="8" s="1"/>
  <c r="J80" i="8" s="1"/>
  <c r="J81" i="8" s="1"/>
  <c r="J4" i="15" s="1"/>
  <c r="J5" i="22"/>
  <c r="K56" i="12"/>
  <c r="K39" i="12"/>
  <c r="K57" i="12" s="1"/>
  <c r="S39" i="12"/>
  <c r="S57" i="12" s="1"/>
  <c r="L39" i="12"/>
  <c r="L57" i="12" s="1"/>
  <c r="J39" i="12"/>
  <c r="J57" i="12" s="1"/>
  <c r="R39" i="12"/>
  <c r="R57" i="12" s="1"/>
  <c r="S56" i="12"/>
  <c r="R56" i="12"/>
  <c r="J51" i="12"/>
  <c r="K10" i="8"/>
  <c r="J43" i="8"/>
  <c r="J45" i="8" s="1"/>
  <c r="J5" i="19"/>
  <c r="J5" i="12"/>
  <c r="J20" i="8" l="1"/>
  <c r="J21" i="8" s="1"/>
  <c r="J22" i="8" s="1"/>
  <c r="J42" i="15"/>
  <c r="J44" i="15"/>
  <c r="J41" i="15"/>
  <c r="J37" i="15"/>
  <c r="J33" i="15"/>
  <c r="J34" i="15"/>
  <c r="J36" i="15"/>
  <c r="J43" i="15"/>
  <c r="J39" i="15"/>
  <c r="J40" i="15"/>
  <c r="J38" i="15"/>
  <c r="J35" i="15"/>
  <c r="K5" i="22"/>
  <c r="K5" i="15"/>
  <c r="J2" i="22"/>
  <c r="J2" i="15"/>
  <c r="J53" i="8"/>
  <c r="J4" i="22"/>
  <c r="J4" i="19"/>
  <c r="J4" i="12"/>
  <c r="J4" i="8"/>
  <c r="K5" i="19"/>
  <c r="K5" i="12"/>
  <c r="K13" i="8"/>
  <c r="K14" i="8" s="1"/>
  <c r="L10" i="8"/>
  <c r="K5" i="8"/>
  <c r="J49" i="8"/>
  <c r="J2" i="19"/>
  <c r="J79" i="8"/>
  <c r="J2" i="12"/>
  <c r="J28" i="8"/>
  <c r="J2" i="8"/>
  <c r="J40" i="8"/>
  <c r="L5" i="22" l="1"/>
  <c r="L5" i="15"/>
  <c r="J54" i="8"/>
  <c r="J72" i="12" s="1"/>
  <c r="J29" i="8"/>
  <c r="J30" i="8"/>
  <c r="K80" i="8"/>
  <c r="K20" i="8"/>
  <c r="K21" i="8" s="1"/>
  <c r="K22" i="8" s="1"/>
  <c r="J41" i="8"/>
  <c r="L5" i="19"/>
  <c r="L5" i="12"/>
  <c r="M10" i="8"/>
  <c r="L5" i="8"/>
  <c r="L13" i="8"/>
  <c r="L14" i="8" s="1"/>
  <c r="J15" i="12" l="1"/>
  <c r="J10" i="12"/>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K40" i="15" l="1"/>
  <c r="K35" i="15"/>
  <c r="K39" i="15"/>
  <c r="K37" i="15"/>
  <c r="K33" i="15"/>
  <c r="K41" i="15"/>
  <c r="K36" i="15"/>
  <c r="K43" i="15"/>
  <c r="K38" i="15"/>
  <c r="K42" i="15"/>
  <c r="K44" i="15"/>
  <c r="K34" i="15"/>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L34" i="15" l="1"/>
  <c r="L38" i="15"/>
  <c r="L40" i="15"/>
  <c r="L36" i="15"/>
  <c r="L42" i="15"/>
  <c r="L41" i="15"/>
  <c r="L43" i="15"/>
  <c r="L39" i="15"/>
  <c r="L33" i="15"/>
  <c r="L35" i="15"/>
  <c r="L37" i="15"/>
  <c r="L44" i="15"/>
  <c r="K15" i="12"/>
  <c r="K10" i="12"/>
  <c r="L15" i="12"/>
  <c r="L10" i="12"/>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M72" i="15" l="1"/>
  <c r="M42" i="15"/>
  <c r="M38" i="15"/>
  <c r="M40" i="15"/>
  <c r="M58" i="15"/>
  <c r="M62" i="15"/>
  <c r="M33" i="15"/>
  <c r="M37" i="15"/>
  <c r="M41" i="15"/>
  <c r="M39" i="15"/>
  <c r="M76" i="15"/>
  <c r="M43" i="15"/>
  <c r="M34" i="15"/>
  <c r="M44" i="15"/>
  <c r="M95" i="15"/>
  <c r="M35" i="15"/>
  <c r="M80" i="15"/>
  <c r="M36" i="15"/>
  <c r="M54" i="15"/>
  <c r="M10" i="12"/>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N39" i="15" l="1"/>
  <c r="N42" i="15"/>
  <c r="N37" i="15"/>
  <c r="N58" i="15"/>
  <c r="N72" i="15"/>
  <c r="N44" i="15"/>
  <c r="N43" i="15"/>
  <c r="N35" i="15"/>
  <c r="N34" i="15"/>
  <c r="N95" i="15"/>
  <c r="N36" i="15"/>
  <c r="N41" i="15"/>
  <c r="N33" i="15"/>
  <c r="N38" i="15"/>
  <c r="N76" i="15"/>
  <c r="N40" i="15"/>
  <c r="N80" i="15"/>
  <c r="N62" i="15"/>
  <c r="N54" i="15"/>
  <c r="N15" i="12"/>
  <c r="N10" i="12"/>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O41" i="15" l="1"/>
  <c r="O95" i="15"/>
  <c r="O43" i="15"/>
  <c r="O72" i="15"/>
  <c r="O37" i="15"/>
  <c r="O35" i="15"/>
  <c r="O38" i="15"/>
  <c r="O76" i="15"/>
  <c r="O44" i="15"/>
  <c r="O42" i="15"/>
  <c r="O36" i="15"/>
  <c r="O58" i="15"/>
  <c r="O39" i="15"/>
  <c r="O62" i="15"/>
  <c r="O34" i="15"/>
  <c r="O40" i="15"/>
  <c r="O80" i="15"/>
  <c r="O33" i="15"/>
  <c r="O54" i="15"/>
  <c r="L3" i="8"/>
  <c r="L3" i="22"/>
  <c r="L3" i="19"/>
  <c r="L3" i="15"/>
  <c r="L3" i="12"/>
  <c r="O15" i="12"/>
  <c r="O10" i="12"/>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P36" i="15" l="1"/>
  <c r="P40" i="15"/>
  <c r="P38" i="15"/>
  <c r="P33" i="15"/>
  <c r="P72" i="15"/>
  <c r="P37" i="15"/>
  <c r="P80" i="15"/>
  <c r="P34" i="15"/>
  <c r="P42" i="15"/>
  <c r="P58" i="15"/>
  <c r="P41" i="15"/>
  <c r="P62" i="15"/>
  <c r="P35" i="15"/>
  <c r="P76" i="15"/>
  <c r="P39" i="15"/>
  <c r="P95" i="15"/>
  <c r="P43" i="15"/>
  <c r="P44" i="15"/>
  <c r="P54" i="15"/>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Q72" i="15" l="1"/>
  <c r="Q80" i="15"/>
  <c r="Q95" i="15"/>
  <c r="P15" i="12"/>
  <c r="P10" i="12"/>
  <c r="O49" i="8"/>
  <c r="O50" i="8" s="1"/>
  <c r="O3" i="15" s="1"/>
  <c r="R2" i="22"/>
  <c r="R2" i="15"/>
  <c r="Q4" i="22"/>
  <c r="P49" i="8"/>
  <c r="P50" i="8" s="1"/>
  <c r="N54" i="8"/>
  <c r="N72" i="12" s="1"/>
  <c r="O53" i="8"/>
  <c r="P53" i="8"/>
  <c r="P54" i="8" s="1"/>
  <c r="P72" i="12"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Q10" i="12" l="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S15" i="12" l="1"/>
  <c r="S10" i="12"/>
  <c r="R15" i="12"/>
  <c r="R10" i="12"/>
  <c r="S4" i="22"/>
  <c r="Q53" i="8"/>
  <c r="R45" i="8"/>
  <c r="R62" i="8"/>
  <c r="S58" i="8"/>
  <c r="S44" i="8"/>
  <c r="H41" i="8"/>
  <c r="S43" i="8"/>
  <c r="H37" i="8"/>
  <c r="H43" i="8" s="1"/>
  <c r="S4" i="19"/>
  <c r="S4" i="12"/>
  <c r="S4" i="8"/>
  <c r="R58" i="8"/>
  <c r="S59" i="8" s="1"/>
  <c r="R44" i="8"/>
  <c r="Q49" i="8"/>
  <c r="S29" i="8"/>
  <c r="S30" i="8"/>
  <c r="H15" i="12" l="1"/>
  <c r="H10" i="12"/>
  <c r="R53" i="8"/>
  <c r="Q54" i="8"/>
  <c r="Q72" i="12" s="1"/>
  <c r="R49" i="8"/>
  <c r="S45" i="8"/>
  <c r="S48" i="8"/>
  <c r="F31" i="8"/>
  <c r="F69" i="8" s="1"/>
  <c r="H30" i="8"/>
  <c r="H48" i="8" s="1"/>
  <c r="S36" i="8"/>
  <c r="H29" i="8"/>
  <c r="H36" i="8" s="1"/>
  <c r="Q50" i="8"/>
  <c r="H58" i="8"/>
  <c r="H44" i="8"/>
  <c r="S61" i="8"/>
  <c r="S62" i="8" s="1"/>
  <c r="H59" i="8"/>
  <c r="H61" i="8" s="1"/>
  <c r="Q3" i="22" l="1"/>
  <c r="Q3" i="15"/>
  <c r="R54" i="8"/>
  <c r="R72" i="12" s="1"/>
  <c r="S53" i="8"/>
  <c r="L52" i="12"/>
  <c r="L74" i="12" s="1"/>
  <c r="L59" i="12"/>
  <c r="L61" i="12" s="1"/>
  <c r="L62" i="12" s="1"/>
  <c r="L66" i="12" s="1"/>
  <c r="K52" i="12"/>
  <c r="K74" i="12" s="1"/>
  <c r="K59" i="12"/>
  <c r="K61" i="12" s="1"/>
  <c r="K62" i="12" s="1"/>
  <c r="K66" i="12" s="1"/>
  <c r="J59" i="12"/>
  <c r="J61" i="12" s="1"/>
  <c r="J62" i="12" s="1"/>
  <c r="J66" i="12" s="1"/>
  <c r="J52" i="12"/>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O27" i="12" l="1"/>
  <c r="L10" i="22"/>
  <c r="L25" i="22" s="1"/>
  <c r="J16" i="22"/>
  <c r="J31" i="22" s="1"/>
  <c r="M12" i="22"/>
  <c r="J10" i="22"/>
  <c r="J25" i="22" s="1"/>
  <c r="K15" i="22"/>
  <c r="K30" i="22" s="1"/>
  <c r="L13" i="22"/>
  <c r="L28" i="22" s="1"/>
  <c r="P20" i="22"/>
  <c r="K20" i="22"/>
  <c r="K35" i="22" s="1"/>
  <c r="J13" i="22"/>
  <c r="J28" i="22" s="1"/>
  <c r="Q10" i="22"/>
  <c r="M13" i="22"/>
  <c r="M28" i="22" s="1"/>
  <c r="M20" i="22"/>
  <c r="J14" i="22"/>
  <c r="J29" i="22" s="1"/>
  <c r="N11" i="22"/>
  <c r="Q17" i="22"/>
  <c r="O14" i="22"/>
  <c r="P19" i="22"/>
  <c r="N16" i="22"/>
  <c r="L15" i="22"/>
  <c r="L30" i="22" s="1"/>
  <c r="M17" i="22"/>
  <c r="M32" i="22" s="1"/>
  <c r="P11" i="22"/>
  <c r="P12" i="22"/>
  <c r="O17" i="22"/>
  <c r="N13" i="22"/>
  <c r="N27" i="12"/>
  <c r="K19" i="22"/>
  <c r="K34" i="22" s="1"/>
  <c r="N12" i="22"/>
  <c r="P13" i="22"/>
  <c r="Q18" i="22"/>
  <c r="J11" i="22"/>
  <c r="J26" i="22" s="1"/>
  <c r="Q20" i="22"/>
  <c r="N14" i="22"/>
  <c r="J12" i="22"/>
  <c r="J27" i="22" s="1"/>
  <c r="L14" i="22"/>
  <c r="L29" i="22" s="1"/>
  <c r="O19" i="22"/>
  <c r="L12" i="22"/>
  <c r="L27" i="22" s="1"/>
  <c r="O10" i="22"/>
  <c r="N20" i="22"/>
  <c r="P36" i="12"/>
  <c r="J9" i="22"/>
  <c r="J24" i="22" s="1"/>
  <c r="M19" i="22"/>
  <c r="M34" i="22" s="1"/>
  <c r="Q13" i="22"/>
  <c r="K9" i="22"/>
  <c r="K24" i="22" s="1"/>
  <c r="Q12" i="22"/>
  <c r="K12" i="22"/>
  <c r="K27" i="22" s="1"/>
  <c r="P17" i="22"/>
  <c r="K11" i="22"/>
  <c r="K26" i="22" s="1"/>
  <c r="P9" i="22"/>
  <c r="P24" i="22" s="1"/>
  <c r="M10" i="22"/>
  <c r="M25" i="22" s="1"/>
  <c r="Q36" i="12"/>
  <c r="Q16" i="22"/>
  <c r="M14" i="22"/>
  <c r="M29" i="22" s="1"/>
  <c r="K14" i="22"/>
  <c r="K29" i="22" s="1"/>
  <c r="O15" i="22"/>
  <c r="Q19" i="22"/>
  <c r="O13" i="22"/>
  <c r="O28" i="22" s="1"/>
  <c r="L16" i="22"/>
  <c r="L31" i="22" s="1"/>
  <c r="Q9" i="22"/>
  <c r="Q24" i="22" s="1"/>
  <c r="J15" i="22"/>
  <c r="J30" i="22" s="1"/>
  <c r="P27" i="12"/>
  <c r="P10" i="22"/>
  <c r="P18" i="22"/>
  <c r="J18" i="22"/>
  <c r="J33" i="22" s="1"/>
  <c r="O11" i="22"/>
  <c r="J17" i="22"/>
  <c r="J32" i="22" s="1"/>
  <c r="N19" i="22"/>
  <c r="P15" i="22"/>
  <c r="O16" i="22"/>
  <c r="L20" i="22"/>
  <c r="L35" i="22" s="1"/>
  <c r="J20" i="22"/>
  <c r="J35" i="22" s="1"/>
  <c r="N9" i="22"/>
  <c r="N24" i="22" s="1"/>
  <c r="O20" i="22"/>
  <c r="K10" i="22"/>
  <c r="K25" i="22" s="1"/>
  <c r="N36" i="12"/>
  <c r="O12" i="22"/>
  <c r="N17" i="22"/>
  <c r="K18" i="22"/>
  <c r="K33" i="22" s="1"/>
  <c r="K17" i="22"/>
  <c r="K32" i="22" s="1"/>
  <c r="Q14" i="22"/>
  <c r="P16" i="22"/>
  <c r="M9" i="22"/>
  <c r="M24" i="22" s="1"/>
  <c r="K16" i="22"/>
  <c r="K31" i="22" s="1"/>
  <c r="L17" i="22"/>
  <c r="L32" i="22" s="1"/>
  <c r="O18" i="22"/>
  <c r="O33" i="22" s="1"/>
  <c r="J19" i="22"/>
  <c r="J34" i="22" s="1"/>
  <c r="M18" i="22"/>
  <c r="M33" i="22" s="1"/>
  <c r="L19" i="22"/>
  <c r="L34" i="22" s="1"/>
  <c r="Q15" i="22"/>
  <c r="K13" i="22"/>
  <c r="K28" i="22" s="1"/>
  <c r="O36" i="12"/>
  <c r="Q11" i="22"/>
  <c r="O9" i="22"/>
  <c r="O24" i="22" s="1"/>
  <c r="N10" i="22"/>
  <c r="N25" i="22" s="1"/>
  <c r="N15" i="22"/>
  <c r="M16" i="22"/>
  <c r="M15" i="22"/>
  <c r="M30" i="22" s="1"/>
  <c r="P14" i="22"/>
  <c r="Q27" i="12"/>
  <c r="N18" i="22"/>
  <c r="M11" i="22"/>
  <c r="L18" i="22"/>
  <c r="L33" i="22" s="1"/>
  <c r="L11" i="22"/>
  <c r="L26" i="22" s="1"/>
  <c r="O25" i="22" l="1"/>
  <c r="M26" i="22"/>
  <c r="N26" i="22" s="1"/>
  <c r="M27" i="22"/>
  <c r="O26" i="22"/>
  <c r="P26" i="22" s="1"/>
  <c r="Q26" i="22" s="1"/>
  <c r="R26" i="22" s="1"/>
  <c r="S26" i="22" s="1"/>
  <c r="M31" i="22"/>
  <c r="N31" i="22" s="1"/>
  <c r="P25" i="22"/>
  <c r="Q25" i="22" s="1"/>
  <c r="R25" i="22" s="1"/>
  <c r="S25" i="22" s="1"/>
  <c r="N34" i="22"/>
  <c r="O34" i="22" s="1"/>
  <c r="N29" i="22"/>
  <c r="O29" i="22" s="1"/>
  <c r="P29" i="22" s="1"/>
  <c r="Q29" i="22" s="1"/>
  <c r="R29" i="22" s="1"/>
  <c r="S29" i="22" s="1"/>
  <c r="P34" i="22"/>
  <c r="Q34" i="22" s="1"/>
  <c r="R34" i="22" s="1"/>
  <c r="S34" i="22" s="1"/>
  <c r="O31" i="22"/>
  <c r="J36" i="22"/>
  <c r="J41" i="22" s="1"/>
  <c r="N30" i="22"/>
  <c r="O30" i="22" s="1"/>
  <c r="P30" i="22" s="1"/>
  <c r="Q30" i="22" s="1"/>
  <c r="R30" i="22" s="1"/>
  <c r="S30" i="22" s="1"/>
  <c r="P28" i="22"/>
  <c r="Q28" i="22" s="1"/>
  <c r="R28" i="22" s="1"/>
  <c r="S28" i="22" s="1"/>
  <c r="L9" i="22"/>
  <c r="L24" i="22" s="1"/>
  <c r="L36" i="22" s="1"/>
  <c r="H48" i="15"/>
  <c r="H40" i="22" s="1"/>
  <c r="K36" i="22"/>
  <c r="N32" i="22"/>
  <c r="O32" i="22" s="1"/>
  <c r="P32" i="22" s="1"/>
  <c r="Q32" i="22" s="1"/>
  <c r="R32" i="22" s="1"/>
  <c r="S32" i="22" s="1"/>
  <c r="N33" i="22"/>
  <c r="M29" i="12"/>
  <c r="M38" i="12"/>
  <c r="P29" i="12"/>
  <c r="P38" i="12"/>
  <c r="P31" i="22"/>
  <c r="Q31" i="22" s="1"/>
  <c r="R31" i="22" s="1"/>
  <c r="S31" i="22" s="1"/>
  <c r="N27" i="22"/>
  <c r="O27" i="22" s="1"/>
  <c r="P27" i="22" s="1"/>
  <c r="Q27" i="22" s="1"/>
  <c r="R27" i="22" s="1"/>
  <c r="S27" i="22" s="1"/>
  <c r="P33" i="22"/>
  <c r="Q33" i="22" s="1"/>
  <c r="R33" i="22" s="1"/>
  <c r="S33" i="22" s="1"/>
  <c r="O38" i="12"/>
  <c r="O29" i="12"/>
  <c r="N28" i="22"/>
  <c r="M35" i="22"/>
  <c r="N35" i="22" s="1"/>
  <c r="O35" i="22" s="1"/>
  <c r="P35" i="22" s="1"/>
  <c r="Q35" i="22" s="1"/>
  <c r="R35" i="22" s="1"/>
  <c r="S35" i="22" s="1"/>
  <c r="M36" i="12"/>
  <c r="H58" i="15"/>
  <c r="H36" i="12" s="1"/>
  <c r="P26" i="12"/>
  <c r="P35" i="12"/>
  <c r="H72" i="15"/>
  <c r="M26" i="12"/>
  <c r="M35" i="12"/>
  <c r="N26" i="12"/>
  <c r="N35" i="12"/>
  <c r="R24" i="22"/>
  <c r="O26" i="12"/>
  <c r="O35" i="12"/>
  <c r="N29" i="12"/>
  <c r="N38" i="12"/>
  <c r="H62" i="15"/>
  <c r="H27" i="12" s="1"/>
  <c r="M27" i="12"/>
  <c r="Q29" i="12"/>
  <c r="Q38" i="12"/>
  <c r="Q26" i="12"/>
  <c r="Q35" i="12"/>
  <c r="M36" i="22" l="1"/>
  <c r="M41" i="22" s="1"/>
  <c r="M43" i="22" s="1"/>
  <c r="M19" i="12" s="1"/>
  <c r="Q36" i="22"/>
  <c r="K41" i="22"/>
  <c r="K38" i="22"/>
  <c r="S24" i="22"/>
  <c r="S36" i="22" s="1"/>
  <c r="R36" i="22"/>
  <c r="O36" i="22"/>
  <c r="N36" i="22"/>
  <c r="H26" i="12"/>
  <c r="H35" i="12"/>
  <c r="P36" i="22"/>
  <c r="L38" i="22"/>
  <c r="L41" i="22"/>
  <c r="L43" i="22" s="1"/>
  <c r="L19" i="12" s="1"/>
  <c r="M38" i="22" l="1"/>
  <c r="O38" i="22"/>
  <c r="O41" i="22"/>
  <c r="O43" i="22" s="1"/>
  <c r="O19" i="12" s="1"/>
  <c r="S38" i="22"/>
  <c r="S41" i="22"/>
  <c r="S43" i="22" s="1"/>
  <c r="S19" i="12" s="1"/>
  <c r="P38" i="22"/>
  <c r="P41" i="22"/>
  <c r="P43" i="22" s="1"/>
  <c r="P19" i="12" s="1"/>
  <c r="R38" i="22"/>
  <c r="R41" i="22"/>
  <c r="R43" i="22" s="1"/>
  <c r="R19" i="12" s="1"/>
  <c r="N41" i="22"/>
  <c r="N43" i="22" s="1"/>
  <c r="N19" i="12" s="1"/>
  <c r="N38" i="22"/>
  <c r="Q41" i="22"/>
  <c r="Q43" i="22" s="1"/>
  <c r="Q19" i="12" s="1"/>
  <c r="Q38" i="22"/>
  <c r="H9" i="12"/>
  <c r="R11" i="12" l="1"/>
  <c r="R14" i="12" s="1"/>
  <c r="R17" i="12" s="1"/>
  <c r="R20" i="12" s="1"/>
  <c r="R21" i="12" s="1"/>
  <c r="R78" i="12" s="1"/>
  <c r="J11" i="12"/>
  <c r="L11" i="12"/>
  <c r="L14" i="12" s="1"/>
  <c r="L17" i="12" s="1"/>
  <c r="L20" i="12" s="1"/>
  <c r="L21" i="12" s="1"/>
  <c r="L78" i="12" s="1"/>
  <c r="K11" i="12"/>
  <c r="K14" i="12" s="1"/>
  <c r="K17" i="12" s="1"/>
  <c r="K20" i="12" s="1"/>
  <c r="K21" i="12" s="1"/>
  <c r="K78" i="12" s="1"/>
  <c r="M11" i="12"/>
  <c r="M14" i="12" s="1"/>
  <c r="M17" i="12" s="1"/>
  <c r="M20" i="12" s="1"/>
  <c r="M21" i="12" s="1"/>
  <c r="M78" i="12" s="1"/>
  <c r="N11" i="12"/>
  <c r="N14" i="12" s="1"/>
  <c r="N17" i="12" s="1"/>
  <c r="N20" i="12" s="1"/>
  <c r="N21" i="12" s="1"/>
  <c r="N78" i="12" s="1"/>
  <c r="O11" i="12"/>
  <c r="O14" i="12" s="1"/>
  <c r="O17" i="12" s="1"/>
  <c r="O20" i="12" s="1"/>
  <c r="O21" i="12" s="1"/>
  <c r="O78" i="12" s="1"/>
  <c r="P11" i="12"/>
  <c r="P14" i="12" s="1"/>
  <c r="P17" i="12" s="1"/>
  <c r="P20" i="12" s="1"/>
  <c r="P21" i="12" s="1"/>
  <c r="P78" i="12" s="1"/>
  <c r="Q11" i="12"/>
  <c r="Q14" i="12" s="1"/>
  <c r="Q17" i="12" s="1"/>
  <c r="Q20" i="12" s="1"/>
  <c r="Q21" i="12" s="1"/>
  <c r="Q78" i="12" s="1"/>
  <c r="S11" i="12"/>
  <c r="S14" i="12" s="1"/>
  <c r="S17" i="12" s="1"/>
  <c r="S20" i="12" s="1"/>
  <c r="S21" i="12" s="1"/>
  <c r="S78" i="12" s="1"/>
  <c r="P28" i="12" l="1"/>
  <c r="P30" i="12" s="1"/>
  <c r="P37" i="12"/>
  <c r="P39" i="12" s="1"/>
  <c r="P57" i="12" s="1"/>
  <c r="Q37" i="12"/>
  <c r="Q39" i="12" s="1"/>
  <c r="Q57" i="12" s="1"/>
  <c r="Q28" i="12"/>
  <c r="Q30" i="12" s="1"/>
  <c r="H54" i="15"/>
  <c r="M28" i="12"/>
  <c r="M30" i="12" s="1"/>
  <c r="M37" i="12"/>
  <c r="M39" i="12" s="1"/>
  <c r="H11" i="12"/>
  <c r="H14" i="12" s="1"/>
  <c r="J14" i="12"/>
  <c r="J17" i="12" s="1"/>
  <c r="N37" i="12"/>
  <c r="N39" i="12" s="1"/>
  <c r="N57" i="12" s="1"/>
  <c r="N28" i="12"/>
  <c r="N30" i="12" s="1"/>
  <c r="O37" i="12"/>
  <c r="O39" i="12" s="1"/>
  <c r="O57" i="12" s="1"/>
  <c r="O28" i="12"/>
  <c r="O30" i="12" s="1"/>
  <c r="N58" i="12" l="1"/>
  <c r="N50" i="12"/>
  <c r="H39" i="12"/>
  <c r="H57" i="12" s="1"/>
  <c r="M57" i="12"/>
  <c r="M58" i="12"/>
  <c r="M50" i="12"/>
  <c r="H30" i="12"/>
  <c r="H37" i="12"/>
  <c r="H28" i="12"/>
  <c r="H17" i="12"/>
  <c r="H20" i="12" s="1"/>
  <c r="J20" i="12"/>
  <c r="J21" i="12" s="1"/>
  <c r="Q58" i="12"/>
  <c r="Q50" i="12"/>
  <c r="O58" i="12"/>
  <c r="O50" i="12"/>
  <c r="P58" i="12"/>
  <c r="P50" i="12"/>
  <c r="J78" i="12" l="1"/>
  <c r="H21" i="12"/>
  <c r="H78" i="12" s="1"/>
  <c r="H58" i="12"/>
  <c r="H50" i="12"/>
  <c r="N45" i="12" l="1"/>
  <c r="N44" i="12"/>
  <c r="N46" i="12" l="1"/>
  <c r="N56" i="12" s="1"/>
  <c r="N59" i="12" s="1"/>
  <c r="N61" i="12" s="1"/>
  <c r="N62" i="12" s="1"/>
  <c r="N66" i="12" s="1"/>
  <c r="M44" i="12"/>
  <c r="M45" i="12"/>
  <c r="N51" i="12" l="1"/>
  <c r="N52" i="12" s="1"/>
  <c r="N74" i="12" s="1"/>
  <c r="M46" i="12"/>
  <c r="M51" i="12" s="1"/>
  <c r="M52" i="12" s="1"/>
  <c r="Q45" i="12"/>
  <c r="Q44" i="12"/>
  <c r="P45" i="12"/>
  <c r="P44" i="12"/>
  <c r="M56" i="12" l="1"/>
  <c r="M59" i="12" s="1"/>
  <c r="M61" i="12" s="1"/>
  <c r="M62" i="12" s="1"/>
  <c r="M66" i="12" s="1"/>
  <c r="P46" i="12"/>
  <c r="P56" i="12" s="1"/>
  <c r="P59" i="12" s="1"/>
  <c r="P61" i="12" s="1"/>
  <c r="P62" i="12" s="1"/>
  <c r="P66" i="12" s="1"/>
  <c r="Q46" i="12"/>
  <c r="Q51" i="12" s="1"/>
  <c r="Q52" i="12" s="1"/>
  <c r="Q74" i="12" s="1"/>
  <c r="O45" i="12"/>
  <c r="H80" i="15"/>
  <c r="H45" i="12" s="1"/>
  <c r="O44" i="12"/>
  <c r="H76" i="15"/>
  <c r="H44" i="12" s="1"/>
  <c r="M74" i="12"/>
  <c r="Q56" i="12" l="1"/>
  <c r="Q59" i="12" s="1"/>
  <c r="Q61" i="12" s="1"/>
  <c r="Q62" i="12" s="1"/>
  <c r="Q66" i="12" s="1"/>
  <c r="P51" i="12"/>
  <c r="P52" i="12" s="1"/>
  <c r="P74" i="12" s="1"/>
  <c r="O46" i="12"/>
  <c r="O51" i="12" s="1"/>
  <c r="O52" i="12" s="1"/>
  <c r="O56" i="12" l="1"/>
  <c r="O59" i="12" s="1"/>
  <c r="O61" i="12" s="1"/>
  <c r="O62" i="12" s="1"/>
  <c r="O66" i="12" s="1"/>
  <c r="H46" i="12"/>
  <c r="H56" i="12" s="1"/>
  <c r="H59" i="12" s="1"/>
  <c r="H61" i="12" s="1"/>
  <c r="H62" i="12" s="1"/>
  <c r="H66" i="12" s="1"/>
  <c r="F67" i="12" s="1"/>
  <c r="F73" i="12" s="1"/>
  <c r="O74" i="12"/>
  <c r="H52" i="12"/>
  <c r="H74" i="12" s="1"/>
  <c r="H51" i="12" l="1"/>
  <c r="P75" i="12"/>
  <c r="P77" i="12" s="1"/>
  <c r="M75" i="12"/>
  <c r="M77" i="12" s="1"/>
  <c r="Q75" i="12"/>
  <c r="Q77" i="12" s="1"/>
  <c r="N75" i="12"/>
  <c r="N77" i="12" s="1"/>
  <c r="R75" i="12"/>
  <c r="R77" i="12" s="1"/>
  <c r="K75" i="12"/>
  <c r="K77" i="12" s="1"/>
  <c r="O75" i="12"/>
  <c r="O77" i="12" s="1"/>
  <c r="S75" i="12"/>
  <c r="S77" i="12" s="1"/>
  <c r="J75" i="12"/>
  <c r="L75" i="12"/>
  <c r="L77" i="12" s="1"/>
  <c r="J77" i="12" l="1"/>
  <c r="H75" i="12"/>
  <c r="H77" i="12" s="1"/>
  <c r="F79" i="12" s="1"/>
  <c r="F9" i="19" s="1"/>
  <c r="M4" i="33" s="1"/>
</calcChain>
</file>

<file path=xl/sharedStrings.xml><?xml version="1.0" encoding="utf-8"?>
<sst xmlns="http://schemas.openxmlformats.org/spreadsheetml/2006/main" count="851" uniqueCount="385">
  <si>
    <t>Model name:</t>
  </si>
  <si>
    <t>PR24PD08 Residential retail reconciliation model</t>
  </si>
  <si>
    <t>Version number:</t>
  </si>
  <si>
    <t>Filename:</t>
  </si>
  <si>
    <t>Residential-Retail-Reconciliation-Model-Dec-2020-v2.0.xlsx</t>
  </si>
  <si>
    <t>Date:</t>
  </si>
  <si>
    <t>December 2024</t>
  </si>
  <si>
    <t xml:space="preserve">Author: </t>
  </si>
  <si>
    <t>Ofwat</t>
  </si>
  <si>
    <t>Author contact information:</t>
  </si>
  <si>
    <t>PR24@ofwat.gov.uk</t>
  </si>
  <si>
    <t>Summary of model:</t>
  </si>
  <si>
    <t>This model implements the necessary reconciliations for the residential retail control.</t>
  </si>
  <si>
    <t>Note:</t>
  </si>
  <si>
    <t>Unless stated otherwise in the overrides sheet, the data used in our model is consistent with that specified in the PR19 Reconciliation rulebook. Input data is sourced from company annual performance reports, PR24 business plan data tables and PR19 Final Determinations.</t>
  </si>
  <si>
    <t>Disclaimer:</t>
  </si>
  <si>
    <t>This model is part of our final determinations setting out the price, service, and incentive package for water companies for the period 2025-30. published.</t>
  </si>
  <si>
    <t>It should be read together with the other documents and information that we have now</t>
  </si>
  <si>
    <t>Known limitations of the model:</t>
  </si>
  <si>
    <t>None</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</si>
  <si>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</si>
  <si>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</si>
  <si>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</si>
  <si>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</si>
  <si>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</si>
  <si>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</si>
  <si>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</si>
  <si>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</si>
  <si>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</si>
  <si>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</si>
  <si>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</si>
  <si>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</si>
  <si>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</si>
  <si>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</si>
  <si>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</si>
  <si>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</si>
  <si>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</si>
  <si>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</si>
  <si>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</si>
  <si>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</si>
  <si>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</si>
  <si>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</si>
  <si>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</si>
  <si>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</si>
  <si>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</si>
  <si>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</si>
  <si>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</si>
  <si>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</si>
  <si>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</si>
  <si>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</si>
  <si>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</si>
  <si>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</si>
  <si>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</si>
  <si>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</si>
  <si>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</si>
  <si>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</si>
  <si>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</si>
  <si>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</si>
  <si>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</si>
  <si>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</si>
  <si>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</si>
  <si>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</si>
  <si>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</si>
  <si>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</si>
  <si>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</si>
  <si>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</si>
  <si>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</si>
  <si>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</si>
  <si>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</si>
  <si>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</si>
  <si>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</si>
  <si>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</si>
  <si>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</si>
  <si>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</si>
  <si>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</si>
  <si>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</si>
  <si>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</si>
  <si>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</si>
  <si>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</si>
  <si>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</si>
  <si>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</si>
  <si>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</si>
  <si>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</si>
  <si>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</si>
  <si>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</si>
  <si>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</si>
  <si>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</si>
  <si>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</si>
  <si>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</si>
  <si>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</si>
  <si>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</si>
  <si>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</si>
  <si>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</si>
  <si>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</si>
  <si>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</si>
  <si>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</si>
  <si>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</si>
  <si>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</si>
  <si>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</si>
  <si>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</si>
  <si>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</si>
  <si>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</si>
  <si>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</si>
  <si>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</si>
  <si>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</si>
  <si>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</si>
  <si>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</si>
  <si>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</si>
  <si>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</si>
  <si>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</si>
  <si>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</si>
  <si>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</si>
  <si>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</si>
  <si>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</si>
  <si>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</si>
  <si>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</si>
  <si>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</si>
  <si>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</si>
  <si>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</si>
  <si>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</si>
  <si>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</si>
  <si>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</si>
  <si>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</si>
  <si>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Bon code</t>
  </si>
  <si>
    <t>Item description</t>
  </si>
  <si>
    <t>Unit</t>
  </si>
  <si>
    <t>Source(s)</t>
  </si>
  <si>
    <t>Modifications made</t>
  </si>
  <si>
    <t>Code</t>
  </si>
  <si>
    <t>BB3905AL_PR24</t>
  </si>
  <si>
    <t>Consumer price index (including housing costs) - Consumer Price Index (with housing) for April</t>
  </si>
  <si>
    <t>nr</t>
  </si>
  <si>
    <t>PR24 Business plan data tables</t>
  </si>
  <si>
    <t>PR24 business plan data tables</t>
  </si>
  <si>
    <t>BB3905MY_PR24</t>
  </si>
  <si>
    <t>Consumer price index (including housing costs) - Consumer Price Index (with housing) for May</t>
  </si>
  <si>
    <t>PR19 business plan data tables</t>
  </si>
  <si>
    <t>BB3905JN_PR24</t>
  </si>
  <si>
    <t>Consumer price index (including housing costs) - Consumer Price Index (with housing) for June</t>
  </si>
  <si>
    <t>PR19 In-Period Determinations</t>
  </si>
  <si>
    <t>BB3905JL_PR24</t>
  </si>
  <si>
    <t>Consumer price index (including housing costs) - Consumer Price Index (with housing) for July</t>
  </si>
  <si>
    <t>Annual Performance Reports</t>
  </si>
  <si>
    <t>BB3905AT_PR24</t>
  </si>
  <si>
    <t>Consumer price index (including housing costs) - Consumer Price Index (with housing) for August</t>
  </si>
  <si>
    <t>Hard coded inputs</t>
  </si>
  <si>
    <t>BB3905SR_PR24</t>
  </si>
  <si>
    <t>Consumer price index (including housing costs) - Consumer Price Index (with housing) for September</t>
  </si>
  <si>
    <t>Calculated inputs</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</si>
  <si>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</si>
  <si>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</si>
  <si>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</si>
  <si>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</si>
  <si>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</si>
  <si>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</si>
  <si>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</si>
  <si>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</si>
  <si>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</si>
  <si>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</si>
  <si>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</si>
  <si>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</si>
  <si>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B0077RC_PR24</t>
  </si>
  <si>
    <t>Customer information - Reforecast customers  - Number of customers</t>
  </si>
  <si>
    <t>000s</t>
  </si>
  <si>
    <t>B0076AC_PR24</t>
  </si>
  <si>
    <t>Customer information - Actual customers ("AC" )  - Number of customers</t>
  </si>
  <si>
    <t>C_R9046_PR19PD016_PR24</t>
  </si>
  <si>
    <t>PR14 Blind Year reconciliation end-of-period revenue adjustments - PR14 BYR Residential retail revenue adjustment in 2017-18 FYA (CPIH deflated) prices - Residential retail</t>
  </si>
  <si>
    <t>B0073RR_PR24</t>
  </si>
  <si>
    <t>Retail revenue - Revenue Recovered ("RR" ) - Revenue</t>
  </si>
  <si>
    <t>B0074RS_PR24</t>
  </si>
  <si>
    <t>Retail revenue - Revenue sacrifice - Revenue</t>
  </si>
  <si>
    <t>C_PR19FM1922POST_IPD04_OUT</t>
  </si>
  <si>
    <t>Residential retail - Revised total revenue (TRt)</t>
  </si>
  <si>
    <t>PR19FM1922POSTBY</t>
  </si>
  <si>
    <t>PR19 Corrected - Residential retail service revenue (sum of margin, CTS and revenue adjustment) - nominal</t>
  </si>
  <si>
    <t>PR19FM1910POST</t>
  </si>
  <si>
    <t>Households connected for water only - metered</t>
  </si>
  <si>
    <t>PR19 Business plan data tables</t>
  </si>
  <si>
    <t>PR19FM1911POST</t>
  </si>
  <si>
    <t>Households connected for sewerage only - unmetered</t>
  </si>
  <si>
    <t>PR19FM1912POST</t>
  </si>
  <si>
    <t>Households connected for water and sewerage - metered</t>
  </si>
  <si>
    <t>PR19FM1913POST</t>
  </si>
  <si>
    <t>Households connected for water only - unmetered</t>
  </si>
  <si>
    <t>PR19FM1914POST</t>
  </si>
  <si>
    <t>Households connected for sewerage only - metered</t>
  </si>
  <si>
    <t>PR19FM1915POST</t>
  </si>
  <si>
    <t>Households connected for water and sewerage - unmetered</t>
  </si>
  <si>
    <t>PR19FM1903POST</t>
  </si>
  <si>
    <t>Allowance per measured water customer inclusive of DPC margin - nominal</t>
  </si>
  <si>
    <t>£</t>
  </si>
  <si>
    <t>B0077RC</t>
  </si>
  <si>
    <t>B0076AC</t>
  </si>
  <si>
    <t>B0073RR</t>
  </si>
  <si>
    <t>B0074RS</t>
  </si>
  <si>
    <t xml:space="preserve">CPIH - Consumer price index (including housing costs) </t>
  </si>
  <si>
    <t>Output of residential retail FM1</t>
  </si>
  <si>
    <t>Discount rate</t>
  </si>
  <si>
    <t>Agreed discount rate for the company</t>
  </si>
  <si>
    <t>Forecast customers (FC)</t>
  </si>
  <si>
    <t>Model calculation</t>
  </si>
  <si>
    <t>BYA convert to 19/20 prices</t>
  </si>
  <si>
    <t>Company code</t>
  </si>
  <si>
    <t>Company Acronym</t>
  </si>
  <si>
    <t>Year</t>
  </si>
  <si>
    <t>TMS18</t>
  </si>
  <si>
    <t>TMS</t>
  </si>
  <si>
    <t>2017-18</t>
  </si>
  <si>
    <t/>
  </si>
  <si>
    <t>TMS19</t>
  </si>
  <si>
    <t>2018-19</t>
  </si>
  <si>
    <t>TMS20</t>
  </si>
  <si>
    <t>2019-20</t>
  </si>
  <si>
    <t>TMS21</t>
  </si>
  <si>
    <t>2020-21</t>
  </si>
  <si>
    <t>TMS22</t>
  </si>
  <si>
    <t>2021-22</t>
  </si>
  <si>
    <t>TMS23</t>
  </si>
  <si>
    <t>2022-23</t>
  </si>
  <si>
    <t>TMS24</t>
  </si>
  <si>
    <t>2023-24</t>
  </si>
  <si>
    <t>TMS25</t>
  </si>
  <si>
    <t>2024-25</t>
  </si>
  <si>
    <t>17/18 to 19/20</t>
  </si>
  <si>
    <t>Bon Code</t>
  </si>
  <si>
    <t>CPIH deflator:</t>
  </si>
  <si>
    <t>Mapped Bon Code</t>
  </si>
  <si>
    <t>CPIH</t>
  </si>
  <si>
    <t>CPIH for April</t>
  </si>
  <si>
    <t>CPIH for May</t>
  </si>
  <si>
    <t>CPIH for June</t>
  </si>
  <si>
    <t>CPIH for July</t>
  </si>
  <si>
    <t>CPIH for August</t>
  </si>
  <si>
    <t>CPIH for September</t>
  </si>
  <si>
    <t>CPIH for October</t>
  </si>
  <si>
    <t>CPIH for November</t>
  </si>
  <si>
    <t>CPIH for December</t>
  </si>
  <si>
    <t>CPIH for January</t>
  </si>
  <si>
    <t>CPIH for February</t>
  </si>
  <si>
    <t>CPIH for March</t>
  </si>
  <si>
    <t>Total blind year adjustment (base year 2019/20)</t>
  </si>
  <si>
    <t>Revised total revenue (TRt)</t>
  </si>
  <si>
    <t>Reforecast customers</t>
  </si>
  <si>
    <t>Actual customers (AC)</t>
  </si>
  <si>
    <t>Revenue Recovered (RR)</t>
  </si>
  <si>
    <t>Revenue sacrifice</t>
  </si>
  <si>
    <t>Modification Factor (M)</t>
  </si>
  <si>
    <t>Company code (Recon)</t>
  </si>
  <si>
    <t>Company Code</t>
  </si>
  <si>
    <t>Company</t>
  </si>
  <si>
    <t>Financial Year</t>
  </si>
  <si>
    <t>Recon model ref</t>
  </si>
  <si>
    <t>£000s</t>
  </si>
  <si>
    <t>Constant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</si>
  <si>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</si>
  <si>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</si>
  <si>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</si>
  <si>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</si>
  <si>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</si>
  <si>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</si>
  <si>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</si>
  <si>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</si>
  <si>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</si>
  <si>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</si>
  <si>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</si>
  <si>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</si>
  <si>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</si>
  <si>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</si>
  <si>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</si>
  <si>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</si>
  <si>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</si>
  <si>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</si>
  <si>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</si>
  <si>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</si>
  <si>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</si>
  <si>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</si>
  <si>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</si>
  <si>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</si>
  <si>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</si>
  <si>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</si>
  <si>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</si>
  <si>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</si>
  <si>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index</t>
  </si>
  <si>
    <t>CPIH: Forecast Annual Increase</t>
  </si>
  <si>
    <t>%</t>
  </si>
  <si>
    <t>CPIH: Base year 2019/20</t>
  </si>
  <si>
    <t>C: CUSTOMER NUMBERS</t>
  </si>
  <si>
    <t xml:space="preserve">Forecast customer numbers </t>
  </si>
  <si>
    <t>thousands</t>
  </si>
  <si>
    <t>Reforecast customer numbers</t>
  </si>
  <si>
    <t>Actual customer numbers</t>
  </si>
  <si>
    <t>D: BLIND YEAR ADJUSTMENT</t>
  </si>
  <si>
    <t>E: REVENUE</t>
  </si>
  <si>
    <t>Total revenue (the total unadjusted allowed revenue)</t>
  </si>
  <si>
    <t>Revenue Recovered</t>
  </si>
  <si>
    <t>F: MODEL PARAMETERS</t>
  </si>
  <si>
    <t>Company Name</t>
  </si>
  <si>
    <t>name</t>
  </si>
  <si>
    <t>For Info only</t>
  </si>
  <si>
    <t>Company Type</t>
  </si>
  <si>
    <t>Is a financing adjustment required? (to be decided by Ofwat in PR24)</t>
  </si>
  <si>
    <t>Yes</t>
  </si>
  <si>
    <t>G: GENERAL PARAMETERS</t>
  </si>
  <si>
    <t>Modification Factor</t>
  </si>
  <si>
    <t>Materiality Threshold</t>
  </si>
  <si>
    <t>Materiality Threshold (+/-)</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</si>
  <si>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</si>
  <si>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</si>
  <si>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</si>
  <si>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</si>
  <si>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</si>
  <si>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</si>
  <si>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</si>
  <si>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</si>
  <si>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</si>
  <si>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</si>
  <si>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</si>
  <si>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</si>
  <si>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</si>
  <si>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</si>
  <si>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</si>
  <si>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</si>
  <si>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</si>
  <si>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</si>
  <si>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</si>
  <si>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</si>
  <si>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</si>
  <si>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</si>
  <si>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</si>
  <si>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</si>
  <si>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</si>
  <si>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</si>
  <si>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</si>
  <si>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</si>
  <si>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</si>
  <si>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</si>
  <si>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</si>
  <si>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</si>
  <si>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</si>
  <si>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</si>
  <si>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</si>
  <si>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</si>
  <si>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</si>
  <si>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</si>
  <si>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</si>
  <si>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</si>
  <si>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</si>
  <si>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</si>
  <si>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</si>
  <si>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</si>
  <si>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</si>
  <si>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</si>
  <si>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</si>
  <si>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</si>
  <si>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</si>
  <si>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</si>
  <si>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</si>
  <si>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</si>
  <si>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</si>
  <si>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</si>
  <si>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</si>
  <si>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</si>
  <si>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</si>
  <si>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</si>
  <si>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</si>
  <si>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</si>
  <si>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</si>
  <si>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</si>
  <si>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 xml:space="preserve">PR19 RR Reconciliation model </t>
  </si>
  <si>
    <t>Acronym</t>
  </si>
  <si>
    <t>Reference</t>
  </si>
  <si>
    <t>Model</t>
  </si>
  <si>
    <t>C_PR24PD08_PD12_22RR_PR24</t>
  </si>
  <si>
    <t>PR19 Residential retail revenue adjustment in 2024-25 FYA (CPIH deflated) prices (Residential retail)</t>
  </si>
  <si>
    <t>Price Review 2024</t>
  </si>
  <si>
    <t>PR24QA_PR24PD08_OUT1</t>
  </si>
  <si>
    <t>Date &amp; Time for Model - PR24PD08</t>
  </si>
  <si>
    <t>Text</t>
  </si>
  <si>
    <t>PR24QA_PR24PD08_OUT2</t>
  </si>
  <si>
    <t>Name of Model - PR24PD08</t>
  </si>
  <si>
    <t>PR24QA_PR24PD08_OUT3</t>
  </si>
  <si>
    <t>F_Inputs time stamp - PR24PD08</t>
  </si>
  <si>
    <t>PR24QA_PR24PD08_OUT4</t>
  </si>
  <si>
    <t>Model override switch for - PR24PD08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</si>
</sst>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
    <numFmt numFmtId="183" formatCode="#,##0.0"/>
    <numFmt numFmtId="184" formatCode="0.0000"/>
    <numFmt numFmtId="185" formatCode="#,##0.00000_);\(#,##0.00000\);&quot;-  &quot;;&quot; &quot;@&quot; &quot;"/>
  </numFmts>
  <fonts count="9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11"/>
      <color indexed="8"/>
      <name val="Calibri"/>
      <family val="2"/>
      <scheme val="minor"/>
    </font>
    <font>
      <u/>
      <sz val="11"/>
      <color theme="10"/>
      <name val="Arial"/>
      <family val="2"/>
    </font>
    <font>
      <sz val="9"/>
      <color theme="1"/>
      <name val="Arial"/>
      <family val="2"/>
    </font>
    <font>
      <sz val="9"/>
      <color indexed="8"/>
      <name val="Calibri"/>
      <family val="2"/>
      <scheme val="minor"/>
    </font>
    <font>
      <sz val="9"/>
      <color indexed="8"/>
      <name val="Arial"/>
      <family val="2"/>
    </font>
    <font>
      <u/>
      <sz val="12"/>
      <color theme="0"/>
      <name val="Franklin Gothic Demi"/>
      <family val="2"/>
    </font>
    <font>
      <sz val="11"/>
      <name val="Calibri"/>
      <family val="2"/>
    </font>
    <font>
      <sz val="11"/>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2">
    <xf numFmtId="164" fontId="0" fillId="0" borderId="0" applyFont="0" applyFill="0" applyBorder="0" applyProtection="0">
      <alignment vertical="top"/>
    </xf>
    <xf numFmtId="43" fontId="5" fillId="0" borderId="0" applyFont="0" applyFill="0" applyBorder="0" applyAlignment="0" applyProtection="0"/>
    <xf numFmtId="178" fontId="5" fillId="0" borderId="0" applyFont="0" applyFill="0" applyBorder="0" applyProtection="0">
      <alignment vertical="top"/>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7" fillId="45" borderId="0" applyNumberFormat="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165" fontId="5" fillId="42" borderId="0" applyNumberFormat="0" applyFont="0" applyBorder="0" applyAlignment="0" applyProtection="0"/>
    <xf numFmtId="0" fontId="5" fillId="43" borderId="0" applyNumberFormat="0" applyFont="0" applyBorder="0" applyAlignment="0" applyProtection="0"/>
    <xf numFmtId="166" fontId="28" fillId="0" borderId="0" applyNumberFormat="0" applyProtection="0">
      <alignment vertical="top"/>
    </xf>
    <xf numFmtId="166" fontId="29" fillId="0" borderId="0" applyNumberFormat="0" applyProtection="0">
      <alignment vertical="top"/>
    </xf>
    <xf numFmtId="166" fontId="22" fillId="44" borderId="0" applyNumberFormat="0" applyProtection="0">
      <alignment vertical="top"/>
    </xf>
    <xf numFmtId="9" fontId="5" fillId="0" borderId="0" applyFont="0" applyFill="0" applyBorder="0" applyAlignment="0" applyProtection="0"/>
    <xf numFmtId="0" fontId="32" fillId="0" borderId="0" applyNumberFormat="0" applyFill="0" applyBorder="0" applyProtection="0">
      <alignment vertical="top"/>
    </xf>
    <xf numFmtId="176" fontId="22" fillId="0" borderId="0" applyFont="0" applyFill="0" applyBorder="0" applyProtection="0">
      <alignment vertical="top"/>
    </xf>
    <xf numFmtId="174" fontId="22" fillId="0" borderId="0" applyFont="0" applyFill="0" applyBorder="0" applyProtection="0">
      <alignment vertical="top"/>
    </xf>
    <xf numFmtId="169" fontId="22" fillId="0" borderId="0" applyFont="0" applyFill="0" applyBorder="0" applyProtection="0">
      <alignment vertical="top"/>
    </xf>
    <xf numFmtId="0" fontId="23" fillId="0" borderId="0"/>
    <xf numFmtId="0" fontId="24" fillId="0" borderId="0"/>
    <xf numFmtId="0" fontId="25" fillId="0" borderId="0"/>
    <xf numFmtId="168" fontId="26" fillId="0" borderId="0" applyNumberFormat="0" applyFill="0" applyBorder="0" applyProtection="0">
      <alignment vertical="top"/>
    </xf>
    <xf numFmtId="0" fontId="27" fillId="0" borderId="0" applyNumberFormat="0" applyFill="0" applyBorder="0" applyProtection="0">
      <alignment vertical="top"/>
    </xf>
    <xf numFmtId="0" fontId="22" fillId="0" borderId="0" applyNumberFormat="0" applyFill="0" applyBorder="0" applyProtection="0">
      <alignment horizontal="right" vertical="top"/>
    </xf>
    <xf numFmtId="164" fontId="38" fillId="0" borderId="0" applyFont="0" applyFill="0" applyBorder="0" applyProtection="0">
      <alignment vertical="top"/>
    </xf>
    <xf numFmtId="174" fontId="22" fillId="0" borderId="0" applyFont="0" applyFill="0" applyBorder="0" applyProtection="0">
      <alignment vertical="top"/>
    </xf>
    <xf numFmtId="176" fontId="22" fillId="0" borderId="0" applyFont="0" applyFill="0" applyBorder="0" applyProtection="0">
      <alignment vertical="top"/>
    </xf>
    <xf numFmtId="178" fontId="22" fillId="0" borderId="0" applyFont="0" applyFill="0" applyBorder="0" applyProtection="0">
      <alignment vertical="top"/>
    </xf>
    <xf numFmtId="179" fontId="22" fillId="0" borderId="0" applyFont="0" applyFill="0" applyBorder="0" applyProtection="0">
      <alignment vertical="top"/>
    </xf>
    <xf numFmtId="0" fontId="22" fillId="0" borderId="0"/>
    <xf numFmtId="0" fontId="42" fillId="0" borderId="0"/>
    <xf numFmtId="0" fontId="43" fillId="0" borderId="0" applyNumberFormat="0" applyFill="0" applyAlignment="0"/>
    <xf numFmtId="0" fontId="44" fillId="57" borderId="11" applyNumberFormat="0" applyFont="0" applyAlignment="0" applyProtection="0"/>
    <xf numFmtId="0" fontId="4" fillId="0" borderId="0"/>
    <xf numFmtId="9" fontId="42" fillId="0" borderId="0" applyFont="0" applyFill="0" applyBorder="0" applyAlignment="0" applyProtection="0"/>
    <xf numFmtId="164" fontId="45" fillId="0" borderId="0" applyFont="0" applyFill="0" applyBorder="0" applyProtection="0">
      <alignment vertical="top"/>
    </xf>
    <xf numFmtId="164" fontId="63" fillId="0" borderId="0" applyFont="0" applyFill="0" applyBorder="0" applyProtection="0">
      <alignment vertical="top"/>
    </xf>
    <xf numFmtId="166" fontId="67" fillId="0" borderId="0" applyNumberFormat="0" applyFill="0" applyBorder="0" applyAlignment="0" applyProtection="0">
      <alignment vertical="top"/>
    </xf>
    <xf numFmtId="164" fontId="70" fillId="0" borderId="0" applyFont="0" applyFill="0" applyBorder="0" applyProtection="0">
      <alignment vertical="top"/>
    </xf>
    <xf numFmtId="166" fontId="22" fillId="0" borderId="0" applyFont="0" applyFill="0" applyBorder="0" applyProtection="0">
      <alignment vertical="top"/>
    </xf>
    <xf numFmtId="164" fontId="22" fillId="0" borderId="0" applyFont="0" applyFill="0" applyBorder="0" applyProtection="0">
      <alignment vertical="top"/>
    </xf>
    <xf numFmtId="0" fontId="76" fillId="63" borderId="0" applyNumberFormat="0" applyBorder="0" applyAlignment="0" applyProtection="0"/>
    <xf numFmtId="0" fontId="5" fillId="0" borderId="0"/>
    <xf numFmtId="0" fontId="67" fillId="0" borderId="0" applyNumberFormat="0" applyFill="0" applyBorder="0" applyAlignment="0" applyProtection="0"/>
    <xf numFmtId="0" fontId="77" fillId="0" borderId="0" applyNumberFormat="0" applyFill="0" applyAlignment="0" applyProtection="0"/>
    <xf numFmtId="164" fontId="22" fillId="0" borderId="0" applyFont="0" applyFill="0" applyBorder="0" applyProtection="0">
      <alignment vertical="top"/>
    </xf>
    <xf numFmtId="0" fontId="78" fillId="63" borderId="0" applyNumberFormat="0" applyAlignment="0" applyProtection="0"/>
    <xf numFmtId="0" fontId="3" fillId="0" borderId="0"/>
    <xf numFmtId="0" fontId="80" fillId="0" borderId="0" applyNumberFormat="0" applyFill="0" applyBorder="0" applyAlignment="0" applyProtection="0">
      <alignment vertical="top"/>
      <protection locked="0"/>
    </xf>
    <xf numFmtId="164" fontId="5" fillId="0" borderId="0" applyFont="0" applyFill="0" applyBorder="0" applyProtection="0">
      <alignment vertical="top"/>
    </xf>
    <xf numFmtId="164" fontId="22" fillId="0" borderId="0" applyFont="0" applyFill="0" applyBorder="0" applyProtection="0">
      <alignment vertical="top"/>
    </xf>
    <xf numFmtId="0" fontId="83" fillId="0" borderId="0"/>
    <xf numFmtId="0" fontId="8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68">
    <xf numFmtId="164" fontId="0" fillId="0" borderId="0" xfId="0">
      <alignment vertical="top"/>
    </xf>
    <xf numFmtId="164" fontId="0" fillId="43" borderId="0" xfId="0" applyFill="1">
      <alignment vertical="top"/>
    </xf>
    <xf numFmtId="0" fontId="28" fillId="0" borderId="0" xfId="55" applyNumberFormat="1">
      <alignment vertical="top"/>
    </xf>
    <xf numFmtId="164" fontId="26" fillId="0" borderId="0" xfId="0" applyFont="1">
      <alignment vertical="top"/>
    </xf>
    <xf numFmtId="164" fontId="22" fillId="0" borderId="0" xfId="0" applyFont="1">
      <alignment vertical="top"/>
    </xf>
    <xf numFmtId="164" fontId="20" fillId="43" borderId="0" xfId="0" applyFont="1" applyFill="1">
      <alignment vertical="top"/>
    </xf>
    <xf numFmtId="164" fontId="5" fillId="0" borderId="0" xfId="0" applyFont="1">
      <alignment vertical="top"/>
    </xf>
    <xf numFmtId="174" fontId="22" fillId="0" borderId="0" xfId="61">
      <alignment vertical="top"/>
    </xf>
    <xf numFmtId="176" fontId="22" fillId="0" borderId="0" xfId="60">
      <alignment vertical="top"/>
    </xf>
    <xf numFmtId="170" fontId="22" fillId="0" borderId="0" xfId="0" applyNumberFormat="1" applyFont="1">
      <alignment vertical="top"/>
    </xf>
    <xf numFmtId="170" fontId="26" fillId="0" borderId="0" xfId="0" applyNumberFormat="1" applyFont="1">
      <alignment vertical="top"/>
    </xf>
    <xf numFmtId="174" fontId="26" fillId="0" borderId="0" xfId="61" applyFont="1">
      <alignment vertical="top"/>
    </xf>
    <xf numFmtId="176" fontId="28" fillId="0" borderId="0" xfId="60" applyFont="1">
      <alignment vertical="top"/>
    </xf>
    <xf numFmtId="164" fontId="22" fillId="47" borderId="0" xfId="0" applyFont="1" applyFill="1" applyAlignment="1">
      <alignment horizontal="right" vertical="top"/>
    </xf>
    <xf numFmtId="164" fontId="18" fillId="0" borderId="0" xfId="0" applyFont="1">
      <alignment vertical="top"/>
    </xf>
    <xf numFmtId="164" fontId="28" fillId="0" borderId="0" xfId="0" applyFont="1">
      <alignment vertical="top"/>
    </xf>
    <xf numFmtId="174" fontId="18" fillId="0" borderId="0" xfId="61" applyFont="1">
      <alignment vertical="top"/>
    </xf>
    <xf numFmtId="171" fontId="22" fillId="0" borderId="0" xfId="0" applyNumberFormat="1" applyFont="1">
      <alignment vertical="top"/>
    </xf>
    <xf numFmtId="172" fontId="22" fillId="0" borderId="0" xfId="62" applyNumberFormat="1">
      <alignment vertical="top"/>
    </xf>
    <xf numFmtId="43" fontId="22" fillId="0" borderId="0" xfId="1" applyFont="1" applyAlignment="1">
      <alignment vertical="top"/>
    </xf>
    <xf numFmtId="0" fontId="26" fillId="0" borderId="0" xfId="66" applyNumberFormat="1">
      <alignment vertical="top"/>
    </xf>
    <xf numFmtId="168" fontId="22" fillId="0" borderId="0" xfId="68" applyNumberFormat="1">
      <alignment horizontal="right" vertical="top"/>
    </xf>
    <xf numFmtId="0" fontId="22" fillId="0" borderId="0" xfId="68">
      <alignment horizontal="right" vertical="top"/>
    </xf>
    <xf numFmtId="170" fontId="22" fillId="0" borderId="0" xfId="68" applyNumberFormat="1">
      <alignment horizontal="right" vertical="top"/>
    </xf>
    <xf numFmtId="168" fontId="27" fillId="0" borderId="0" xfId="67" applyNumberFormat="1">
      <alignment vertical="top"/>
    </xf>
    <xf numFmtId="0" fontId="27" fillId="0" borderId="0" xfId="67">
      <alignment vertical="top"/>
    </xf>
    <xf numFmtId="170" fontId="27" fillId="0" borderId="0" xfId="67" applyNumberFormat="1">
      <alignment vertical="top"/>
    </xf>
    <xf numFmtId="168" fontId="26" fillId="0" borderId="0" xfId="66">
      <alignment vertical="top"/>
    </xf>
    <xf numFmtId="170" fontId="26" fillId="0" borderId="0" xfId="66" applyNumberFormat="1">
      <alignment vertical="top"/>
    </xf>
    <xf numFmtId="172" fontId="26" fillId="0" borderId="0" xfId="66" applyNumberFormat="1">
      <alignment vertical="top"/>
    </xf>
    <xf numFmtId="172" fontId="27" fillId="0" borderId="0" xfId="67" applyNumberFormat="1">
      <alignment vertical="top"/>
    </xf>
    <xf numFmtId="172" fontId="22" fillId="0" borderId="0" xfId="68" applyNumberFormat="1">
      <alignment horizontal="right" vertical="top"/>
    </xf>
    <xf numFmtId="171" fontId="26" fillId="0" borderId="0" xfId="66" applyNumberFormat="1">
      <alignment vertical="top"/>
    </xf>
    <xf numFmtId="171" fontId="27" fillId="0" borderId="0" xfId="67" applyNumberFormat="1">
      <alignment vertical="top"/>
    </xf>
    <xf numFmtId="171" fontId="22" fillId="0" borderId="0" xfId="68" applyNumberFormat="1">
      <alignment horizontal="right" vertical="top"/>
    </xf>
    <xf numFmtId="167" fontId="26" fillId="0" borderId="0" xfId="66" applyNumberFormat="1">
      <alignment vertical="top"/>
    </xf>
    <xf numFmtId="167" fontId="27" fillId="0" borderId="0" xfId="67" applyNumberFormat="1">
      <alignment vertical="top"/>
    </xf>
    <xf numFmtId="167" fontId="22" fillId="0" borderId="0" xfId="68" applyNumberFormat="1">
      <alignment horizontal="right" vertical="top"/>
    </xf>
    <xf numFmtId="174" fontId="5" fillId="0" borderId="0" xfId="61" applyFont="1">
      <alignment vertical="top"/>
    </xf>
    <xf numFmtId="43" fontId="5" fillId="0" borderId="0" xfId="1"/>
    <xf numFmtId="43" fontId="5" fillId="0" borderId="0" xfId="1" applyAlignment="1">
      <alignment vertical="top"/>
    </xf>
    <xf numFmtId="43" fontId="28" fillId="0" borderId="0" xfId="1" applyFont="1" applyAlignment="1">
      <alignment vertical="top"/>
    </xf>
    <xf numFmtId="43" fontId="18" fillId="0" borderId="0" xfId="1" applyFont="1" applyAlignment="1">
      <alignment vertical="top"/>
    </xf>
    <xf numFmtId="43" fontId="28" fillId="0" borderId="0" xfId="0" applyNumberFormat="1" applyFont="1">
      <alignment vertical="top"/>
    </xf>
    <xf numFmtId="168" fontId="32" fillId="0" borderId="0" xfId="67" applyNumberFormat="1" applyFont="1">
      <alignment vertical="top"/>
    </xf>
    <xf numFmtId="0" fontId="32" fillId="0" borderId="0" xfId="67" applyFont="1">
      <alignment vertical="top"/>
    </xf>
    <xf numFmtId="170" fontId="32" fillId="0" borderId="0" xfId="67" applyNumberFormat="1" applyFont="1">
      <alignment vertical="top"/>
    </xf>
    <xf numFmtId="171" fontId="32" fillId="0" borderId="0" xfId="67" applyNumberFormat="1" applyFont="1">
      <alignment vertical="top"/>
    </xf>
    <xf numFmtId="164" fontId="33" fillId="33" borderId="0" xfId="0" applyFont="1" applyFill="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164" fontId="37" fillId="33" borderId="0" xfId="0" applyFont="1" applyFill="1">
      <alignment vertical="top"/>
    </xf>
    <xf numFmtId="164" fontId="37" fillId="0" borderId="0" xfId="0" applyFont="1">
      <alignment vertical="top"/>
    </xf>
    <xf numFmtId="172" fontId="32" fillId="0" borderId="0" xfId="67" applyNumberFormat="1" applyFont="1">
      <alignment vertical="top"/>
    </xf>
    <xf numFmtId="167" fontId="32" fillId="0" borderId="0" xfId="67" applyNumberFormat="1" applyFont="1">
      <alignment vertical="top"/>
    </xf>
    <xf numFmtId="43" fontId="37" fillId="33" borderId="0" xfId="1" applyFont="1" applyFill="1"/>
    <xf numFmtId="164" fontId="35" fillId="33" borderId="0" xfId="0" applyFont="1" applyFill="1">
      <alignment vertical="top"/>
    </xf>
    <xf numFmtId="164" fontId="26" fillId="48" borderId="0" xfId="0" applyFont="1" applyFill="1">
      <alignment vertical="top"/>
    </xf>
    <xf numFmtId="164" fontId="22" fillId="48" borderId="0" xfId="0" applyFont="1" applyFill="1">
      <alignment vertical="top"/>
    </xf>
    <xf numFmtId="164" fontId="26" fillId="0" borderId="0" xfId="69" applyFont="1">
      <alignment vertical="top"/>
    </xf>
    <xf numFmtId="164" fontId="27" fillId="0" borderId="0" xfId="69" applyFont="1">
      <alignment vertical="top"/>
    </xf>
    <xf numFmtId="164" fontId="22" fillId="0" borderId="0" xfId="69" applyFont="1">
      <alignment vertical="top"/>
    </xf>
    <xf numFmtId="164" fontId="39" fillId="0" borderId="0" xfId="69" applyFont="1" applyAlignment="1">
      <alignment horizontal="left" vertical="top"/>
    </xf>
    <xf numFmtId="164" fontId="38" fillId="0" borderId="0" xfId="69">
      <alignment vertical="top"/>
    </xf>
    <xf numFmtId="173" fontId="39" fillId="0" borderId="0" xfId="69" applyNumberFormat="1" applyFont="1" applyAlignment="1">
      <alignment horizontal="left" vertical="top"/>
    </xf>
    <xf numFmtId="175" fontId="22" fillId="0" borderId="0" xfId="69" applyNumberFormat="1" applyFont="1">
      <alignment vertical="top"/>
    </xf>
    <xf numFmtId="164" fontId="26" fillId="0" borderId="0" xfId="69" applyFont="1" applyAlignment="1">
      <alignment horizontal="right" vertical="top"/>
    </xf>
    <xf numFmtId="172" fontId="22" fillId="0" borderId="0" xfId="69" applyNumberFormat="1" applyFont="1">
      <alignment vertical="top"/>
    </xf>
    <xf numFmtId="164" fontId="26" fillId="48" borderId="0" xfId="69" applyFont="1" applyFill="1">
      <alignment vertical="top"/>
    </xf>
    <xf numFmtId="164" fontId="22" fillId="48" borderId="0" xfId="69" applyFont="1" applyFill="1">
      <alignment vertical="top"/>
    </xf>
    <xf numFmtId="176" fontId="22" fillId="0" borderId="0" xfId="71" applyAlignment="1">
      <alignment horizontal="left" vertical="top"/>
    </xf>
    <xf numFmtId="164" fontId="26" fillId="0" borderId="10" xfId="69" applyFont="1" applyBorder="1">
      <alignment vertical="top"/>
    </xf>
    <xf numFmtId="164" fontId="22" fillId="0" borderId="10" xfId="69" applyFont="1" applyBorder="1">
      <alignment vertical="top"/>
    </xf>
    <xf numFmtId="164" fontId="22" fillId="0" borderId="0" xfId="69" applyFont="1" applyAlignment="1">
      <alignment horizontal="right"/>
    </xf>
    <xf numFmtId="166" fontId="26" fillId="0" borderId="0" xfId="69" applyNumberFormat="1" applyFont="1">
      <alignment vertical="top"/>
    </xf>
    <xf numFmtId="176" fontId="22" fillId="0" borderId="0" xfId="71">
      <alignment vertical="top"/>
    </xf>
    <xf numFmtId="166" fontId="22" fillId="0" borderId="0" xfId="69" applyNumberFormat="1" applyFont="1">
      <alignment vertical="top"/>
    </xf>
    <xf numFmtId="172" fontId="26" fillId="0" borderId="0" xfId="69" applyNumberFormat="1" applyFont="1">
      <alignment vertical="top"/>
    </xf>
    <xf numFmtId="172" fontId="27" fillId="0" borderId="0" xfId="69" applyNumberFormat="1" applyFont="1">
      <alignment vertical="top"/>
    </xf>
    <xf numFmtId="177" fontId="22" fillId="0" borderId="0" xfId="69" applyNumberFormat="1" applyFont="1">
      <alignment vertical="top"/>
    </xf>
    <xf numFmtId="1" fontId="22" fillId="0" borderId="0" xfId="72" applyNumberFormat="1" applyAlignment="1">
      <alignment vertical="center"/>
    </xf>
    <xf numFmtId="164" fontId="22" fillId="0" borderId="0" xfId="69" quotePrefix="1" applyFont="1">
      <alignment vertical="top"/>
    </xf>
    <xf numFmtId="177" fontId="26" fillId="0" borderId="0" xfId="69" applyNumberFormat="1" applyFont="1">
      <alignment vertical="top"/>
    </xf>
    <xf numFmtId="1" fontId="22" fillId="0" borderId="0" xfId="72" applyNumberFormat="1" applyAlignment="1">
      <alignment horizontal="left" vertical="center"/>
    </xf>
    <xf numFmtId="1" fontId="22" fillId="0" borderId="0" xfId="72" applyNumberFormat="1" applyAlignment="1">
      <alignment horizontal="left" vertical="center" indent="1"/>
    </xf>
    <xf numFmtId="1" fontId="22" fillId="0" borderId="0" xfId="72" applyNumberFormat="1" applyAlignment="1">
      <alignment horizontal="center" vertical="center"/>
    </xf>
    <xf numFmtId="178" fontId="31" fillId="0" borderId="0" xfId="72" applyFont="1">
      <alignment vertical="top"/>
    </xf>
    <xf numFmtId="164" fontId="31" fillId="0" borderId="0" xfId="69" applyFont="1">
      <alignment vertical="top"/>
    </xf>
    <xf numFmtId="164" fontId="20" fillId="50" borderId="0" xfId="69" applyFont="1" applyFill="1">
      <alignment vertical="top"/>
    </xf>
    <xf numFmtId="164" fontId="20" fillId="50" borderId="0" xfId="69" applyFont="1" applyFill="1" applyAlignment="1">
      <alignment wrapText="1"/>
    </xf>
    <xf numFmtId="0" fontId="41" fillId="50" borderId="0" xfId="69" applyNumberFormat="1" applyFont="1" applyFill="1" applyAlignment="1">
      <alignment horizontal="left" vertical="center" wrapText="1"/>
    </xf>
    <xf numFmtId="180" fontId="30" fillId="0" borderId="0" xfId="1" applyNumberFormat="1" applyFont="1" applyAlignment="1">
      <alignment vertical="top"/>
    </xf>
    <xf numFmtId="164" fontId="22" fillId="0" borderId="0" xfId="80" applyFont="1">
      <alignment vertical="top"/>
    </xf>
    <xf numFmtId="164" fontId="26" fillId="48" borderId="0" xfId="80" applyFont="1" applyFill="1">
      <alignment vertical="top"/>
    </xf>
    <xf numFmtId="164" fontId="22" fillId="48" borderId="0" xfId="80" applyFont="1" applyFill="1">
      <alignment vertical="top"/>
    </xf>
    <xf numFmtId="164" fontId="26" fillId="48" borderId="0" xfId="80" applyFont="1" applyFill="1" applyAlignment="1">
      <alignment horizontal="left" vertical="top"/>
    </xf>
    <xf numFmtId="164" fontId="46" fillId="0" borderId="0" xfId="80" applyFont="1">
      <alignment vertical="top"/>
    </xf>
    <xf numFmtId="164" fontId="47" fillId="0" borderId="0" xfId="80" applyFont="1">
      <alignment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50" fillId="50" borderId="12" xfId="80" applyFont="1" applyFill="1" applyBorder="1" applyAlignment="1">
      <alignment horizontal="centerContinuous" vertical="top"/>
    </xf>
    <xf numFmtId="164" fontId="49" fillId="50" borderId="13" xfId="80" applyFont="1" applyFill="1" applyBorder="1" applyAlignment="1">
      <alignment horizontal="centerContinuous" vertical="top"/>
    </xf>
    <xf numFmtId="164" fontId="26" fillId="0" borderId="0" xfId="80" applyFont="1">
      <alignment vertical="top"/>
    </xf>
    <xf numFmtId="164" fontId="22" fillId="0" borderId="14" xfId="80" applyFont="1" applyBorder="1">
      <alignment vertical="top"/>
    </xf>
    <xf numFmtId="164" fontId="22" fillId="0" borderId="0" xfId="80" applyFont="1" applyAlignment="1">
      <alignment horizontal="center" vertical="top"/>
    </xf>
    <xf numFmtId="164" fontId="22" fillId="0" borderId="15" xfId="80" applyFont="1" applyBorder="1">
      <alignment vertical="top"/>
    </xf>
    <xf numFmtId="164" fontId="22" fillId="49" borderId="16" xfId="80" applyFont="1" applyFill="1" applyBorder="1">
      <alignment vertical="top"/>
    </xf>
    <xf numFmtId="164" fontId="22" fillId="51" borderId="16" xfId="80" applyFont="1" applyFill="1" applyBorder="1">
      <alignment vertical="top"/>
    </xf>
    <xf numFmtId="164" fontId="48" fillId="49" borderId="17" xfId="80" applyFont="1" applyFill="1" applyBorder="1" applyAlignment="1">
      <alignment horizontal="center" vertical="top"/>
    </xf>
    <xf numFmtId="164" fontId="48" fillId="51" borderId="17" xfId="80" applyFont="1" applyFill="1" applyBorder="1" applyAlignment="1">
      <alignment horizontal="center" vertical="top"/>
    </xf>
    <xf numFmtId="164" fontId="22" fillId="49" borderId="18" xfId="80" applyFont="1" applyFill="1" applyBorder="1">
      <alignment vertical="top"/>
    </xf>
    <xf numFmtId="164" fontId="22" fillId="51" borderId="18" xfId="80" applyFont="1" applyFill="1" applyBorder="1">
      <alignment vertical="top"/>
    </xf>
    <xf numFmtId="164" fontId="46" fillId="51" borderId="12" xfId="80" applyFont="1" applyFill="1" applyBorder="1" applyAlignment="1">
      <alignment horizontal="centerContinuous" vertical="top"/>
    </xf>
    <xf numFmtId="164" fontId="47" fillId="51" borderId="12" xfId="80" applyFont="1" applyFill="1" applyBorder="1" applyAlignment="1">
      <alignment horizontal="centerContinuous" vertical="top"/>
    </xf>
    <xf numFmtId="164" fontId="47" fillId="51" borderId="13" xfId="80" applyFont="1" applyFill="1" applyBorder="1" applyAlignment="1">
      <alignment horizontal="centerContinuous" vertical="top"/>
    </xf>
    <xf numFmtId="164" fontId="22" fillId="50" borderId="16" xfId="80" applyFont="1" applyFill="1" applyBorder="1">
      <alignment vertical="top"/>
    </xf>
    <xf numFmtId="164" fontId="48" fillId="50" borderId="17" xfId="80" applyFont="1" applyFill="1" applyBorder="1" applyAlignment="1">
      <alignment horizontal="center" vertical="top"/>
    </xf>
    <xf numFmtId="164" fontId="22" fillId="50" borderId="17" xfId="80" applyFont="1" applyFill="1" applyBorder="1">
      <alignment vertical="top"/>
    </xf>
    <xf numFmtId="164" fontId="22" fillId="0" borderId="19" xfId="80" applyFont="1" applyBorder="1">
      <alignment vertical="top"/>
    </xf>
    <xf numFmtId="164" fontId="22" fillId="0" borderId="20" xfId="80" applyFont="1" applyBorder="1">
      <alignment vertical="top"/>
    </xf>
    <xf numFmtId="164" fontId="22" fillId="0" borderId="20" xfId="80" applyFont="1" applyBorder="1" applyAlignment="1">
      <alignment horizontal="center" vertical="top"/>
    </xf>
    <xf numFmtId="164" fontId="22" fillId="0" borderId="21" xfId="80" applyFont="1" applyBorder="1">
      <alignment vertical="top"/>
    </xf>
    <xf numFmtId="164" fontId="51" fillId="0" borderId="0" xfId="80" applyFont="1">
      <alignment vertical="top"/>
    </xf>
    <xf numFmtId="164" fontId="52" fillId="50" borderId="12" xfId="80" applyFont="1" applyFill="1" applyBorder="1" applyAlignment="1">
      <alignment horizontal="centerContinuous" vertical="top"/>
    </xf>
    <xf numFmtId="164" fontId="53" fillId="50" borderId="12" xfId="80" applyFont="1" applyFill="1" applyBorder="1" applyAlignment="1">
      <alignment horizontal="centerContinuous" vertical="top"/>
    </xf>
    <xf numFmtId="164" fontId="26" fillId="0" borderId="0" xfId="80" applyFont="1" applyAlignment="1">
      <alignment horizontal="center" vertical="top"/>
    </xf>
    <xf numFmtId="164" fontId="22" fillId="0" borderId="22" xfId="80" applyFont="1" applyBorder="1">
      <alignment vertical="top"/>
    </xf>
    <xf numFmtId="164" fontId="22" fillId="0" borderId="23" xfId="80" applyFont="1" applyBorder="1">
      <alignment vertical="top"/>
    </xf>
    <xf numFmtId="164" fontId="22" fillId="0" borderId="23" xfId="80" applyFont="1" applyBorder="1" applyAlignment="1">
      <alignment horizontal="center" vertical="top"/>
    </xf>
    <xf numFmtId="164" fontId="22" fillId="0" borderId="24" xfId="80" applyFont="1" applyBorder="1">
      <alignment vertical="top"/>
    </xf>
    <xf numFmtId="164" fontId="22" fillId="0" borderId="25" xfId="80" applyFont="1" applyBorder="1">
      <alignment vertical="top"/>
    </xf>
    <xf numFmtId="164" fontId="22" fillId="0" borderId="26" xfId="80" applyFont="1" applyBorder="1">
      <alignment vertical="top"/>
    </xf>
    <xf numFmtId="164" fontId="22" fillId="0" borderId="27" xfId="80" applyFont="1" applyBorder="1">
      <alignment vertical="top"/>
    </xf>
    <xf numFmtId="164" fontId="22" fillId="0" borderId="26" xfId="80" applyFont="1" applyBorder="1" applyAlignment="1">
      <alignment horizontal="center" vertical="top"/>
    </xf>
    <xf numFmtId="164" fontId="22" fillId="0" borderId="28" xfId="80" applyFont="1" applyBorder="1">
      <alignment vertical="top"/>
    </xf>
    <xf numFmtId="164" fontId="22" fillId="0" borderId="29" xfId="80" applyFont="1" applyBorder="1">
      <alignment vertical="top"/>
    </xf>
    <xf numFmtId="164" fontId="22" fillId="0" borderId="30" xfId="80" applyFont="1" applyBorder="1">
      <alignment vertical="top"/>
    </xf>
    <xf numFmtId="164" fontId="22" fillId="0" borderId="31" xfId="80" applyFont="1" applyBorder="1" applyAlignment="1">
      <alignment horizontal="right" vertical="top"/>
    </xf>
    <xf numFmtId="164" fontId="54" fillId="49" borderId="32" xfId="80" applyFont="1" applyFill="1" applyBorder="1" applyAlignment="1">
      <alignment horizontal="center" vertical="center"/>
    </xf>
    <xf numFmtId="164" fontId="22" fillId="0" borderId="33" xfId="80" applyFont="1" applyBorder="1">
      <alignment vertical="top"/>
    </xf>
    <xf numFmtId="164" fontId="22" fillId="0" borderId="0" xfId="80" applyFont="1" applyAlignment="1">
      <alignment vertical="center"/>
    </xf>
    <xf numFmtId="164" fontId="22" fillId="0" borderId="31" xfId="80" applyFont="1" applyBorder="1">
      <alignment vertical="top"/>
    </xf>
    <xf numFmtId="164" fontId="22" fillId="0" borderId="0" xfId="80" applyFont="1" applyAlignment="1">
      <alignment horizontal="right" vertical="top"/>
    </xf>
    <xf numFmtId="164" fontId="54" fillId="50" borderId="32" xfId="80" applyFont="1" applyFill="1" applyBorder="1" applyAlignment="1">
      <alignment horizontal="center" vertical="center"/>
    </xf>
    <xf numFmtId="164" fontId="55" fillId="0" borderId="31" xfId="80" applyFont="1" applyBorder="1" applyAlignment="1">
      <alignment vertical="center"/>
    </xf>
    <xf numFmtId="164" fontId="40" fillId="51" borderId="32" xfId="80" applyFont="1" applyFill="1" applyBorder="1" applyAlignment="1">
      <alignment horizontal="center" vertical="top"/>
    </xf>
    <xf numFmtId="164" fontId="55" fillId="0" borderId="33" xfId="80" applyFont="1" applyBorder="1" applyAlignment="1">
      <alignment vertical="center"/>
    </xf>
    <xf numFmtId="164" fontId="55" fillId="0" borderId="34" xfId="80" applyFont="1" applyBorder="1" applyAlignment="1">
      <alignment vertical="center"/>
    </xf>
    <xf numFmtId="164" fontId="56" fillId="50" borderId="32" xfId="80" applyFont="1" applyFill="1" applyBorder="1" applyAlignment="1">
      <alignment horizontal="center" vertical="center"/>
    </xf>
    <xf numFmtId="164" fontId="55" fillId="0" borderId="35" xfId="80" applyFont="1" applyBorder="1" applyAlignment="1">
      <alignment vertical="center"/>
    </xf>
    <xf numFmtId="164" fontId="55" fillId="0" borderId="0" xfId="80" applyFont="1" applyAlignment="1">
      <alignment vertical="center"/>
    </xf>
    <xf numFmtId="164" fontId="55" fillId="0" borderId="14" xfId="80" applyFont="1" applyBorder="1" applyAlignment="1">
      <alignment vertical="center"/>
    </xf>
    <xf numFmtId="164" fontId="22" fillId="0" borderId="0" xfId="80" applyFont="1" applyAlignment="1">
      <alignment horizontal="center" vertical="top" wrapText="1"/>
    </xf>
    <xf numFmtId="164" fontId="55" fillId="0" borderId="0" xfId="80" applyFont="1" applyAlignment="1">
      <alignment horizontal="right" vertical="center"/>
    </xf>
    <xf numFmtId="164" fontId="22" fillId="0" borderId="34" xfId="80" applyFont="1" applyBorder="1">
      <alignment vertical="top"/>
    </xf>
    <xf numFmtId="164" fontId="22" fillId="0" borderId="35" xfId="80" applyFont="1" applyBorder="1">
      <alignment vertical="top"/>
    </xf>
    <xf numFmtId="164" fontId="55" fillId="0" borderId="15" xfId="80" applyFont="1" applyBorder="1" applyAlignment="1">
      <alignment vertical="center"/>
    </xf>
    <xf numFmtId="164" fontId="22" fillId="0" borderId="38" xfId="80" applyFont="1" applyBorder="1">
      <alignment vertical="top"/>
    </xf>
    <xf numFmtId="164" fontId="22" fillId="0" borderId="37" xfId="80" applyFont="1" applyBorder="1">
      <alignment vertical="top"/>
    </xf>
    <xf numFmtId="164" fontId="22" fillId="0" borderId="39" xfId="80" applyFont="1" applyBorder="1">
      <alignment vertical="top"/>
    </xf>
    <xf numFmtId="164" fontId="22" fillId="0" borderId="40" xfId="80" applyFont="1" applyBorder="1">
      <alignment vertical="top"/>
    </xf>
    <xf numFmtId="164" fontId="22" fillId="0" borderId="41" xfId="80" applyFont="1" applyBorder="1">
      <alignment vertical="top"/>
    </xf>
    <xf numFmtId="164" fontId="22" fillId="0" borderId="0" xfId="80" applyFont="1" applyAlignment="1">
      <alignment horizontal="center" vertical="center"/>
    </xf>
    <xf numFmtId="164" fontId="22" fillId="0" borderId="21" xfId="80" applyFont="1" applyBorder="1" applyAlignment="1">
      <alignment vertical="center"/>
    </xf>
    <xf numFmtId="164" fontId="22" fillId="0" borderId="36" xfId="80" applyFont="1" applyBorder="1">
      <alignment vertical="top"/>
    </xf>
    <xf numFmtId="164" fontId="22" fillId="0" borderId="20" xfId="80" applyFont="1" applyBorder="1" applyAlignment="1">
      <alignment horizontal="right" vertical="top"/>
    </xf>
    <xf numFmtId="164" fontId="27" fillId="0" borderId="0" xfId="80" applyFont="1">
      <alignment vertical="top"/>
    </xf>
    <xf numFmtId="164" fontId="22" fillId="0" borderId="0" xfId="80" applyFont="1" applyAlignment="1">
      <alignment horizontal="center"/>
    </xf>
    <xf numFmtId="164" fontId="22" fillId="49" borderId="0" xfId="80" applyFont="1" applyFill="1" applyAlignment="1">
      <alignment horizontal="left" vertical="top"/>
    </xf>
    <xf numFmtId="164" fontId="22" fillId="0" borderId="0" xfId="80" applyFont="1" applyAlignment="1">
      <alignment horizontal="left" vertical="top"/>
    </xf>
    <xf numFmtId="164" fontId="22" fillId="50" borderId="0" xfId="80" applyFont="1" applyFill="1" applyAlignment="1">
      <alignment horizontal="left" vertical="top"/>
    </xf>
    <xf numFmtId="164" fontId="22" fillId="51" borderId="0" xfId="80" applyFont="1" applyFill="1" applyAlignment="1">
      <alignment horizontal="left" vertical="top"/>
    </xf>
    <xf numFmtId="164" fontId="22" fillId="44" borderId="0" xfId="80" applyFont="1" applyFill="1" applyAlignment="1">
      <alignment horizontal="left" vertical="top"/>
    </xf>
    <xf numFmtId="164" fontId="22" fillId="42" borderId="0" xfId="80" applyFont="1" applyFill="1" applyAlignment="1">
      <alignment horizontal="left" vertical="top"/>
    </xf>
    <xf numFmtId="164" fontId="28" fillId="0" borderId="0" xfId="80" applyFont="1">
      <alignment vertical="top"/>
    </xf>
    <xf numFmtId="164" fontId="29" fillId="0" borderId="0" xfId="80" applyFont="1">
      <alignment vertical="top"/>
    </xf>
    <xf numFmtId="164" fontId="22" fillId="49" borderId="0" xfId="80" applyFont="1" applyFill="1">
      <alignment vertical="top"/>
    </xf>
    <xf numFmtId="164" fontId="22" fillId="50" borderId="0" xfId="80" applyFont="1" applyFill="1">
      <alignment vertical="top"/>
    </xf>
    <xf numFmtId="164" fontId="28" fillId="50" borderId="0" xfId="80" applyFont="1" applyFill="1">
      <alignment vertical="top"/>
    </xf>
    <xf numFmtId="164" fontId="22" fillId="51" borderId="0" xfId="80" applyFont="1" applyFill="1">
      <alignment vertical="top"/>
    </xf>
    <xf numFmtId="164" fontId="22" fillId="44" borderId="0" xfId="80" applyFont="1" applyFill="1">
      <alignment vertical="top"/>
    </xf>
    <xf numFmtId="164" fontId="22" fillId="52" borderId="0" xfId="80" applyFont="1" applyFill="1">
      <alignment vertical="top"/>
    </xf>
    <xf numFmtId="164" fontId="22" fillId="42" borderId="0" xfId="80" applyFont="1" applyFill="1">
      <alignment vertical="top"/>
    </xf>
    <xf numFmtId="164" fontId="22" fillId="53" borderId="0" xfId="80" applyFont="1" applyFill="1">
      <alignment vertical="top"/>
    </xf>
    <xf numFmtId="164" fontId="22" fillId="54" borderId="0" xfId="80" applyFont="1" applyFill="1">
      <alignment vertical="top"/>
    </xf>
    <xf numFmtId="164" fontId="22" fillId="55" borderId="0" xfId="80" applyFont="1" applyFill="1">
      <alignment vertical="top"/>
    </xf>
    <xf numFmtId="164" fontId="22" fillId="46" borderId="0" xfId="80" applyFont="1" applyFill="1">
      <alignment vertical="top"/>
    </xf>
    <xf numFmtId="164" fontId="20" fillId="50" borderId="0" xfId="80" applyFont="1" applyFill="1">
      <alignment vertical="top"/>
    </xf>
    <xf numFmtId="164" fontId="20" fillId="50" borderId="0" xfId="80" applyFont="1" applyFill="1" applyAlignment="1">
      <alignment wrapText="1"/>
    </xf>
    <xf numFmtId="0" fontId="41" fillId="50" borderId="0" xfId="80" applyNumberFormat="1" applyFont="1" applyFill="1" applyAlignment="1">
      <alignment horizontal="left" vertical="center" wrapText="1"/>
    </xf>
    <xf numFmtId="164" fontId="20" fillId="50" borderId="0" xfId="80" applyFont="1" applyFill="1" applyAlignment="1">
      <alignment vertical="top" wrapText="1"/>
    </xf>
    <xf numFmtId="178" fontId="22" fillId="0" borderId="0" xfId="2" applyFont="1">
      <alignment vertical="top"/>
    </xf>
    <xf numFmtId="177" fontId="57" fillId="0" borderId="0" xfId="69" applyNumberFormat="1" applyFont="1">
      <alignment vertical="top"/>
    </xf>
    <xf numFmtId="164" fontId="27" fillId="0" borderId="0" xfId="69" quotePrefix="1" applyFont="1">
      <alignment vertical="top"/>
    </xf>
    <xf numFmtId="1" fontId="22" fillId="0" borderId="0" xfId="69" applyNumberFormat="1" applyFont="1">
      <alignment vertical="top"/>
    </xf>
    <xf numFmtId="1" fontId="26" fillId="0" borderId="0" xfId="69" applyNumberFormat="1" applyFont="1" applyAlignment="1">
      <alignment horizontal="right" vertical="top"/>
    </xf>
    <xf numFmtId="1" fontId="26" fillId="48" borderId="0" xfId="69" applyNumberFormat="1" applyFont="1" applyFill="1">
      <alignment vertical="top"/>
    </xf>
    <xf numFmtId="1" fontId="22" fillId="0" borderId="0" xfId="71" applyNumberFormat="1" applyAlignment="1">
      <alignment horizontal="left" vertical="top"/>
    </xf>
    <xf numFmtId="1" fontId="22" fillId="0" borderId="0" xfId="71" applyNumberFormat="1">
      <alignment vertical="top"/>
    </xf>
    <xf numFmtId="1" fontId="20" fillId="50" borderId="0" xfId="69" applyNumberFormat="1" applyFont="1" applyFill="1">
      <alignment vertical="top"/>
    </xf>
    <xf numFmtId="43" fontId="30" fillId="0" borderId="0" xfId="1" applyFont="1" applyAlignment="1">
      <alignment vertical="top"/>
    </xf>
    <xf numFmtId="177" fontId="22" fillId="0" borderId="0" xfId="0" applyNumberFormat="1" applyFont="1">
      <alignment vertical="top"/>
    </xf>
    <xf numFmtId="177" fontId="30" fillId="0" borderId="0" xfId="1" applyNumberFormat="1" applyFont="1" applyAlignment="1">
      <alignment vertical="top"/>
    </xf>
    <xf numFmtId="0" fontId="60" fillId="0" borderId="0" xfId="66" applyNumberFormat="1" applyFont="1">
      <alignment vertical="top"/>
    </xf>
    <xf numFmtId="0" fontId="61" fillId="0" borderId="0" xfId="67" applyFont="1">
      <alignment vertical="top"/>
    </xf>
    <xf numFmtId="0" fontId="62" fillId="0" borderId="0" xfId="67" applyFont="1">
      <alignment vertical="top"/>
    </xf>
    <xf numFmtId="0" fontId="30" fillId="0" borderId="0" xfId="68" applyFont="1">
      <alignment horizontal="right" vertical="top"/>
    </xf>
    <xf numFmtId="164" fontId="30" fillId="0" borderId="0" xfId="0" applyFont="1">
      <alignment vertical="top"/>
    </xf>
    <xf numFmtId="178" fontId="30" fillId="0" borderId="0" xfId="2" applyFont="1">
      <alignment vertical="top"/>
    </xf>
    <xf numFmtId="0" fontId="39" fillId="0" borderId="0" xfId="67" applyFont="1">
      <alignment vertical="top"/>
    </xf>
    <xf numFmtId="164" fontId="64" fillId="58" borderId="0" xfId="81" applyFont="1" applyFill="1">
      <alignment vertical="top"/>
    </xf>
    <xf numFmtId="164" fontId="65" fillId="58" borderId="0" xfId="81" applyFont="1" applyFill="1">
      <alignment vertical="top"/>
    </xf>
    <xf numFmtId="164" fontId="22" fillId="59" borderId="0" xfId="0" applyFont="1" applyFill="1">
      <alignment vertical="top"/>
    </xf>
    <xf numFmtId="164" fontId="22" fillId="0" borderId="43" xfId="80" applyFont="1" applyBorder="1" applyAlignment="1">
      <alignment horizontal="center" vertical="top" wrapText="1"/>
    </xf>
    <xf numFmtId="164" fontId="22" fillId="0" borderId="44" xfId="80" applyFont="1" applyBorder="1">
      <alignment vertical="top"/>
    </xf>
    <xf numFmtId="164" fontId="22" fillId="0" borderId="45" xfId="80" applyFont="1" applyBorder="1">
      <alignment vertical="top"/>
    </xf>
    <xf numFmtId="164" fontId="55" fillId="0" borderId="44" xfId="80" applyFont="1" applyBorder="1" applyAlignment="1">
      <alignment horizontal="right" vertical="center"/>
    </xf>
    <xf numFmtId="164" fontId="22" fillId="0" borderId="42" xfId="80" applyFont="1" applyBorder="1" applyAlignment="1">
      <alignment horizontal="center" vertical="top" wrapText="1"/>
    </xf>
    <xf numFmtId="164" fontId="55" fillId="0" borderId="45" xfId="80" applyFont="1" applyBorder="1" applyAlignment="1">
      <alignment vertical="center"/>
    </xf>
    <xf numFmtId="164" fontId="22" fillId="0" borderId="46" xfId="0" applyFont="1" applyBorder="1">
      <alignment vertical="top"/>
    </xf>
    <xf numFmtId="177" fontId="22" fillId="0" borderId="46" xfId="0" applyNumberFormat="1" applyFont="1" applyBorder="1">
      <alignment vertical="top"/>
    </xf>
    <xf numFmtId="43" fontId="22" fillId="0" borderId="46" xfId="1" applyFont="1" applyBorder="1" applyAlignment="1">
      <alignment vertical="top"/>
    </xf>
    <xf numFmtId="164" fontId="22" fillId="0" borderId="0" xfId="62" applyNumberFormat="1">
      <alignment vertical="top"/>
    </xf>
    <xf numFmtId="166" fontId="22" fillId="0" borderId="0" xfId="0" applyNumberFormat="1" applyFont="1">
      <alignment vertical="top"/>
    </xf>
    <xf numFmtId="180" fontId="18" fillId="0" borderId="0" xfId="1" applyNumberFormat="1" applyFont="1" applyAlignment="1">
      <alignment vertical="top"/>
    </xf>
    <xf numFmtId="180" fontId="31" fillId="0" borderId="0" xfId="1" applyNumberFormat="1" applyFont="1" applyAlignment="1">
      <alignment vertical="top"/>
    </xf>
    <xf numFmtId="164" fontId="26" fillId="61" borderId="0" xfId="0" applyFont="1" applyFill="1">
      <alignment vertical="top"/>
    </xf>
    <xf numFmtId="164" fontId="22" fillId="61" borderId="0" xfId="0" applyFont="1" applyFill="1">
      <alignment vertical="top"/>
    </xf>
    <xf numFmtId="0" fontId="26" fillId="61" borderId="0" xfId="66" applyNumberFormat="1" applyFill="1">
      <alignment vertical="top"/>
    </xf>
    <xf numFmtId="0" fontId="27" fillId="61" borderId="0" xfId="67" applyFill="1">
      <alignment vertical="top"/>
    </xf>
    <xf numFmtId="0" fontId="32" fillId="61" borderId="0" xfId="67" applyFont="1" applyFill="1">
      <alignment vertical="top"/>
    </xf>
    <xf numFmtId="0" fontId="22" fillId="61" borderId="0" xfId="68" applyFill="1">
      <alignment horizontal="right" vertical="top"/>
    </xf>
    <xf numFmtId="178" fontId="22" fillId="61" borderId="0" xfId="2" applyFont="1" applyFill="1">
      <alignment vertical="top"/>
    </xf>
    <xf numFmtId="43" fontId="31" fillId="0" borderId="0" xfId="1" applyFont="1" applyAlignment="1">
      <alignment vertical="top"/>
    </xf>
    <xf numFmtId="164" fontId="60" fillId="0" borderId="0" xfId="0" applyFont="1">
      <alignment vertical="top"/>
    </xf>
    <xf numFmtId="178" fontId="22" fillId="0" borderId="46" xfId="2" applyFont="1" applyBorder="1">
      <alignment vertical="top"/>
    </xf>
    <xf numFmtId="0" fontId="0" fillId="0" borderId="0" xfId="0" applyNumberFormat="1">
      <alignment vertical="top"/>
    </xf>
    <xf numFmtId="0" fontId="5" fillId="0" borderId="0" xfId="0" applyNumberFormat="1" applyFont="1">
      <alignment vertical="top"/>
    </xf>
    <xf numFmtId="0" fontId="22" fillId="0" borderId="0" xfId="0" applyNumberFormat="1" applyFont="1">
      <alignment vertical="top"/>
    </xf>
    <xf numFmtId="0" fontId="58" fillId="0" borderId="0" xfId="66" applyNumberFormat="1" applyFont="1">
      <alignment vertical="top"/>
    </xf>
    <xf numFmtId="0" fontId="59" fillId="0" borderId="0" xfId="67" applyFont="1">
      <alignment vertical="top"/>
    </xf>
    <xf numFmtId="0" fontId="72" fillId="0" borderId="0" xfId="67" applyFont="1">
      <alignment vertical="top"/>
    </xf>
    <xf numFmtId="0" fontId="18" fillId="0" borderId="0" xfId="68" applyFont="1">
      <alignment horizontal="right" vertical="top"/>
    </xf>
    <xf numFmtId="164" fontId="18" fillId="0" borderId="46" xfId="0" applyFont="1" applyBorder="1">
      <alignment vertical="top"/>
    </xf>
    <xf numFmtId="43" fontId="18" fillId="0" borderId="46" xfId="1" applyFont="1" applyBorder="1" applyAlignment="1">
      <alignment vertical="top"/>
    </xf>
    <xf numFmtId="0" fontId="73" fillId="0" borderId="0" xfId="67" applyFont="1">
      <alignment vertical="top"/>
    </xf>
    <xf numFmtId="0" fontId="74" fillId="0" borderId="0" xfId="67" applyFont="1">
      <alignment vertical="top"/>
    </xf>
    <xf numFmtId="0" fontId="60" fillId="0" borderId="0" xfId="68" applyFont="1">
      <alignment horizontal="right" vertical="top"/>
    </xf>
    <xf numFmtId="164" fontId="31" fillId="0" borderId="0" xfId="69" applyFont="1" applyBorder="1">
      <alignment vertical="top"/>
    </xf>
    <xf numFmtId="0" fontId="68" fillId="0" borderId="0" xfId="66" applyNumberFormat="1" applyFont="1" applyFill="1">
      <alignment vertical="top"/>
    </xf>
    <xf numFmtId="0" fontId="69" fillId="0" borderId="0" xfId="67" applyFont="1" applyFill="1">
      <alignment vertical="top"/>
    </xf>
    <xf numFmtId="0" fontId="71" fillId="0" borderId="0" xfId="67" applyFont="1" applyFill="1">
      <alignment vertical="top"/>
    </xf>
    <xf numFmtId="0" fontId="31" fillId="0" borderId="0" xfId="68" applyFont="1" applyFill="1">
      <alignment horizontal="right" vertical="top"/>
    </xf>
    <xf numFmtId="164" fontId="22" fillId="0" borderId="0" xfId="0" applyFont="1" applyBorder="1">
      <alignment vertical="top"/>
    </xf>
    <xf numFmtId="43" fontId="22" fillId="0" borderId="0" xfId="1" applyFont="1" applyBorder="1" applyAlignment="1">
      <alignment vertical="top"/>
    </xf>
    <xf numFmtId="164" fontId="26" fillId="48" borderId="0" xfId="0" applyFont="1" applyFill="1" applyBorder="1">
      <alignment vertical="top"/>
    </xf>
    <xf numFmtId="0" fontId="26" fillId="0" borderId="0" xfId="66" applyNumberFormat="1" applyFill="1">
      <alignment vertical="top"/>
    </xf>
    <xf numFmtId="0" fontId="27" fillId="0" borderId="0" xfId="67" applyFill="1">
      <alignment vertical="top"/>
    </xf>
    <xf numFmtId="0" fontId="32" fillId="0" borderId="0" xfId="67" applyFont="1" applyFill="1">
      <alignment vertical="top"/>
    </xf>
    <xf numFmtId="0" fontId="22" fillId="0" borderId="0" xfId="68" applyFill="1">
      <alignment horizontal="right" vertical="top"/>
    </xf>
    <xf numFmtId="164" fontId="22" fillId="0" borderId="0" xfId="0" applyFont="1" applyFill="1">
      <alignment vertical="top"/>
    </xf>
    <xf numFmtId="180" fontId="30" fillId="0" borderId="0" xfId="1" applyNumberFormat="1" applyFont="1" applyFill="1" applyAlignment="1">
      <alignment vertical="top"/>
    </xf>
    <xf numFmtId="43" fontId="30" fillId="0" borderId="0" xfId="1" applyFont="1" applyFill="1" applyAlignment="1">
      <alignment vertical="top"/>
    </xf>
    <xf numFmtId="164" fontId="0" fillId="0" borderId="0" xfId="0" applyFill="1">
      <alignment vertical="top"/>
    </xf>
    <xf numFmtId="164" fontId="22" fillId="0" borderId="0" xfId="69" applyFont="1" applyFill="1">
      <alignment vertical="top"/>
    </xf>
    <xf numFmtId="164" fontId="26" fillId="0" borderId="0" xfId="69" applyFont="1" applyFill="1">
      <alignment vertical="top"/>
    </xf>
    <xf numFmtId="178" fontId="31" fillId="0" borderId="0" xfId="72" applyFont="1" applyFill="1">
      <alignment vertical="top"/>
    </xf>
    <xf numFmtId="164" fontId="18" fillId="0" borderId="0" xfId="0" applyFont="1" applyFill="1">
      <alignment vertical="top"/>
    </xf>
    <xf numFmtId="164" fontId="26" fillId="0" borderId="0" xfId="0" applyFont="1" applyFill="1">
      <alignment vertical="top"/>
    </xf>
    <xf numFmtId="164" fontId="27" fillId="0" borderId="0" xfId="0" applyFont="1" applyFill="1">
      <alignment vertical="top"/>
    </xf>
    <xf numFmtId="164" fontId="22" fillId="48" borderId="0" xfId="0" applyFont="1" applyFill="1" applyBorder="1">
      <alignment vertical="top"/>
    </xf>
    <xf numFmtId="164" fontId="22" fillId="0" borderId="0" xfId="85">
      <alignment vertical="top"/>
    </xf>
    <xf numFmtId="164" fontId="26" fillId="0" borderId="0" xfId="85" applyFont="1">
      <alignment vertical="top"/>
    </xf>
    <xf numFmtId="164" fontId="27" fillId="0" borderId="0" xfId="85" applyFont="1">
      <alignment vertical="top"/>
    </xf>
    <xf numFmtId="164" fontId="22" fillId="0" borderId="0" xfId="85" applyFont="1">
      <alignment vertical="top"/>
    </xf>
    <xf numFmtId="164" fontId="22" fillId="0" borderId="0" xfId="85" applyFill="1">
      <alignment vertical="top"/>
    </xf>
    <xf numFmtId="169" fontId="26" fillId="0" borderId="0" xfId="62" applyFont="1">
      <alignment vertical="top"/>
    </xf>
    <xf numFmtId="169" fontId="27" fillId="0" borderId="0" xfId="62" applyFont="1">
      <alignment vertical="top"/>
    </xf>
    <xf numFmtId="169" fontId="22" fillId="0" borderId="0" xfId="62" applyFont="1">
      <alignment vertical="top"/>
    </xf>
    <xf numFmtId="178" fontId="69" fillId="0" borderId="0" xfId="72" applyFont="1">
      <alignment vertical="top"/>
    </xf>
    <xf numFmtId="169" fontId="0" fillId="0" borderId="0" xfId="62" applyFont="1">
      <alignment vertical="top"/>
    </xf>
    <xf numFmtId="164" fontId="20" fillId="62" borderId="0" xfId="85" applyFont="1" applyFill="1">
      <alignment vertical="top"/>
    </xf>
    <xf numFmtId="180" fontId="22" fillId="0" borderId="46" xfId="1" applyNumberFormat="1" applyFont="1" applyFill="1" applyBorder="1" applyAlignment="1">
      <alignment vertical="top"/>
    </xf>
    <xf numFmtId="177" fontId="31" fillId="0" borderId="0" xfId="62" applyNumberFormat="1" applyFont="1">
      <alignment vertical="top"/>
    </xf>
    <xf numFmtId="177" fontId="22" fillId="0" borderId="0" xfId="0" applyNumberFormat="1" applyFont="1" applyFill="1">
      <alignment vertical="top"/>
    </xf>
    <xf numFmtId="164" fontId="31" fillId="0" borderId="0" xfId="0" applyFont="1" applyFill="1">
      <alignment vertical="top"/>
    </xf>
    <xf numFmtId="164" fontId="26" fillId="0" borderId="0" xfId="0" applyFont="1" applyFill="1" applyBorder="1">
      <alignment vertical="top"/>
    </xf>
    <xf numFmtId="164" fontId="22" fillId="0" borderId="0" xfId="0" applyFont="1" applyFill="1" applyBorder="1">
      <alignment vertical="top"/>
    </xf>
    <xf numFmtId="164" fontId="68" fillId="0" borderId="0" xfId="0" applyFont="1" applyFill="1">
      <alignment vertical="top"/>
    </xf>
    <xf numFmtId="164" fontId="69" fillId="0" borderId="0" xfId="0" applyFont="1" applyFill="1">
      <alignment vertical="top"/>
    </xf>
    <xf numFmtId="164" fontId="31" fillId="0" borderId="0" xfId="0" applyFont="1" applyFill="1" applyAlignment="1">
      <alignment horizontal="right" vertical="top"/>
    </xf>
    <xf numFmtId="177" fontId="30" fillId="0" borderId="0" xfId="0" applyNumberFormat="1" applyFont="1" applyFill="1">
      <alignment vertical="top"/>
    </xf>
    <xf numFmtId="177" fontId="31" fillId="0" borderId="0" xfId="0" applyNumberFormat="1" applyFont="1" applyFill="1">
      <alignment vertical="top"/>
    </xf>
    <xf numFmtId="177" fontId="31" fillId="0" borderId="0" xfId="62" applyNumberFormat="1" applyFont="1" applyFill="1">
      <alignment vertical="top"/>
    </xf>
    <xf numFmtId="177" fontId="26" fillId="0" borderId="0" xfId="69" applyNumberFormat="1" applyFont="1" applyFill="1">
      <alignment vertical="top"/>
    </xf>
    <xf numFmtId="164" fontId="22" fillId="0" borderId="0" xfId="69" quotePrefix="1" applyFont="1" applyFill="1">
      <alignment vertical="top"/>
    </xf>
    <xf numFmtId="177" fontId="22" fillId="0" borderId="0" xfId="69" applyNumberFormat="1" applyFont="1" applyFill="1">
      <alignment vertical="top"/>
    </xf>
    <xf numFmtId="1" fontId="22" fillId="0" borderId="0" xfId="69" applyNumberFormat="1" applyFont="1" applyFill="1">
      <alignment vertical="top"/>
    </xf>
    <xf numFmtId="164" fontId="22" fillId="0" borderId="0" xfId="0" applyFont="1" applyFill="1" applyAlignment="1">
      <alignment horizontal="right" vertical="top"/>
    </xf>
    <xf numFmtId="177" fontId="22" fillId="0" borderId="0" xfId="0" applyNumberFormat="1" applyFont="1" applyFill="1" applyBorder="1">
      <alignment vertical="top"/>
    </xf>
    <xf numFmtId="178" fontId="30" fillId="0" borderId="0" xfId="72" applyFont="1" applyFill="1">
      <alignment vertical="top"/>
    </xf>
    <xf numFmtId="164" fontId="30" fillId="0" borderId="0" xfId="62" applyNumberFormat="1" applyFont="1" applyFill="1">
      <alignment vertical="top"/>
    </xf>
    <xf numFmtId="177" fontId="26" fillId="0" borderId="0" xfId="0" applyNumberFormat="1" applyFont="1" applyFill="1">
      <alignment vertical="top"/>
    </xf>
    <xf numFmtId="177" fontId="27" fillId="0" borderId="0" xfId="0" applyNumberFormat="1" applyFont="1" applyFill="1">
      <alignment vertical="top"/>
    </xf>
    <xf numFmtId="177" fontId="30" fillId="0" borderId="0" xfId="62" applyNumberFormat="1" applyFont="1" applyFill="1">
      <alignment vertical="top"/>
    </xf>
    <xf numFmtId="164" fontId="31" fillId="0" borderId="0" xfId="0" applyFont="1" applyFill="1" applyBorder="1">
      <alignment vertical="top"/>
    </xf>
    <xf numFmtId="177" fontId="31" fillId="0" borderId="0" xfId="0" applyNumberFormat="1" applyFont="1" applyFill="1" applyBorder="1">
      <alignment vertical="top"/>
    </xf>
    <xf numFmtId="176" fontId="22" fillId="0" borderId="0" xfId="60" applyFont="1" applyBorder="1" applyAlignment="1">
      <alignment horizontal="left" vertical="top"/>
    </xf>
    <xf numFmtId="164" fontId="75" fillId="58" borderId="0" xfId="81" applyFont="1" applyFill="1">
      <alignment vertical="top"/>
    </xf>
    <xf numFmtId="177" fontId="22" fillId="0" borderId="0" xfId="69" quotePrefix="1" applyNumberFormat="1" applyFont="1">
      <alignment vertical="top"/>
    </xf>
    <xf numFmtId="43" fontId="22" fillId="0" borderId="0" xfId="1" applyFont="1" applyAlignment="1">
      <alignment horizontal="left" vertical="top"/>
    </xf>
    <xf numFmtId="177" fontId="22" fillId="0" borderId="0" xfId="62" applyNumberFormat="1" applyFont="1">
      <alignment vertical="top"/>
    </xf>
    <xf numFmtId="177" fontId="18" fillId="0" borderId="46" xfId="62" applyNumberFormat="1" applyFont="1" applyBorder="1">
      <alignment vertical="top"/>
    </xf>
    <xf numFmtId="177" fontId="30" fillId="0" borderId="0" xfId="0" applyNumberFormat="1" applyFont="1">
      <alignment vertical="top"/>
    </xf>
    <xf numFmtId="43" fontId="22" fillId="0" borderId="0" xfId="1" applyFont="1" applyFill="1" applyBorder="1" applyAlignment="1">
      <alignment vertical="top"/>
    </xf>
    <xf numFmtId="180" fontId="22" fillId="0" borderId="0" xfId="1" applyNumberFormat="1" applyFont="1" applyFill="1" applyBorder="1" applyAlignment="1">
      <alignment vertical="top"/>
    </xf>
    <xf numFmtId="177" fontId="22" fillId="0" borderId="0" xfId="62" applyNumberFormat="1" applyFont="1" applyFill="1" applyBorder="1">
      <alignment vertical="top"/>
    </xf>
    <xf numFmtId="43" fontId="31" fillId="0" borderId="0" xfId="1" applyFont="1" applyFill="1" applyBorder="1" applyAlignment="1">
      <alignment vertical="top"/>
    </xf>
    <xf numFmtId="180" fontId="31" fillId="0" borderId="0" xfId="0" applyNumberFormat="1" applyFont="1" applyFill="1" applyBorder="1">
      <alignment vertical="top"/>
    </xf>
    <xf numFmtId="177" fontId="31" fillId="0" borderId="0" xfId="62" applyNumberFormat="1" applyFont="1" applyFill="1" applyBorder="1">
      <alignment vertical="top"/>
    </xf>
    <xf numFmtId="164" fontId="22" fillId="0" borderId="0" xfId="69" applyFont="1" applyBorder="1">
      <alignment vertical="top"/>
    </xf>
    <xf numFmtId="164" fontId="18" fillId="0" borderId="0" xfId="69" applyFont="1" applyBorder="1">
      <alignment vertical="top"/>
    </xf>
    <xf numFmtId="164" fontId="26" fillId="48" borderId="0" xfId="69" applyFont="1" applyFill="1" applyBorder="1">
      <alignment vertical="top"/>
    </xf>
    <xf numFmtId="164" fontId="22" fillId="0" borderId="0" xfId="69" applyFont="1" applyFill="1" applyBorder="1">
      <alignment vertical="top"/>
    </xf>
    <xf numFmtId="164" fontId="0" fillId="0" borderId="0" xfId="0" applyBorder="1">
      <alignment vertical="top"/>
    </xf>
    <xf numFmtId="177" fontId="22" fillId="0" borderId="0" xfId="69" applyNumberFormat="1" applyFont="1" applyBorder="1">
      <alignment vertical="top"/>
    </xf>
    <xf numFmtId="1" fontId="22" fillId="0" borderId="0" xfId="72" applyNumberFormat="1" applyBorder="1" applyAlignment="1">
      <alignment horizontal="center" vertical="center"/>
    </xf>
    <xf numFmtId="181" fontId="22" fillId="0" borderId="0" xfId="69" applyNumberFormat="1" applyFont="1" applyBorder="1">
      <alignment vertical="top"/>
    </xf>
    <xf numFmtId="0" fontId="22" fillId="0" borderId="0" xfId="62" applyNumberFormat="1" applyBorder="1">
      <alignment vertical="top"/>
    </xf>
    <xf numFmtId="164" fontId="20" fillId="50" borderId="0" xfId="69" applyFont="1" applyFill="1" applyBorder="1">
      <alignment vertical="top"/>
    </xf>
    <xf numFmtId="0" fontId="22" fillId="49" borderId="0" xfId="69" applyNumberFormat="1" applyFont="1" applyFill="1" applyBorder="1" applyAlignment="1" applyProtection="1">
      <alignment vertical="center"/>
      <protection locked="0"/>
    </xf>
    <xf numFmtId="0" fontId="22" fillId="49" borderId="0" xfId="69" applyNumberFormat="1" applyFont="1" applyFill="1" applyBorder="1" applyAlignment="1" applyProtection="1">
      <alignment horizontal="center" vertical="center"/>
      <protection locked="0"/>
    </xf>
    <xf numFmtId="0" fontId="22" fillId="0" borderId="0" xfId="69" applyNumberFormat="1" applyFont="1" applyBorder="1" applyAlignment="1" applyProtection="1">
      <alignment horizontal="center" vertical="center"/>
      <protection locked="0"/>
    </xf>
    <xf numFmtId="178" fontId="31" fillId="49" borderId="0" xfId="72" applyFont="1" applyFill="1" applyBorder="1">
      <alignment vertical="top"/>
    </xf>
    <xf numFmtId="178" fontId="22" fillId="0" borderId="0" xfId="72" applyBorder="1">
      <alignment vertical="top"/>
    </xf>
    <xf numFmtId="164" fontId="22" fillId="0" borderId="0" xfId="69" applyFont="1" applyBorder="1" applyAlignment="1">
      <alignment horizontal="right"/>
    </xf>
    <xf numFmtId="178" fontId="31" fillId="0" borderId="0" xfId="72" applyFont="1" applyBorder="1">
      <alignment vertical="top"/>
    </xf>
    <xf numFmtId="180" fontId="22" fillId="49" borderId="0" xfId="1" applyNumberFormat="1" applyFont="1" applyFill="1" applyBorder="1" applyAlignment="1">
      <alignment vertical="top"/>
    </xf>
    <xf numFmtId="176" fontId="22" fillId="49" borderId="0" xfId="71" applyFill="1" applyBorder="1">
      <alignment vertical="top"/>
    </xf>
    <xf numFmtId="176" fontId="22" fillId="0" borderId="0" xfId="71" applyBorder="1">
      <alignment vertical="top"/>
    </xf>
    <xf numFmtId="175" fontId="22" fillId="49" borderId="0" xfId="69" applyNumberFormat="1" applyFont="1" applyFill="1" applyBorder="1">
      <alignment vertical="top"/>
    </xf>
    <xf numFmtId="164" fontId="22" fillId="49" borderId="0" xfId="69" applyFont="1" applyFill="1" applyBorder="1">
      <alignment vertical="top"/>
    </xf>
    <xf numFmtId="166" fontId="22" fillId="0" borderId="0" xfId="69" applyNumberFormat="1" applyFont="1" applyBorder="1" applyAlignment="1">
      <alignment horizontal="right"/>
    </xf>
    <xf numFmtId="164" fontId="22" fillId="56" borderId="0" xfId="69" applyFont="1" applyFill="1" applyBorder="1">
      <alignment vertical="top"/>
    </xf>
    <xf numFmtId="164" fontId="22" fillId="48" borderId="0" xfId="69" applyFont="1" applyFill="1" applyBorder="1">
      <alignment vertical="top"/>
    </xf>
    <xf numFmtId="172" fontId="22" fillId="50" borderId="0" xfId="69" applyNumberFormat="1" applyFont="1" applyFill="1" applyBorder="1">
      <alignment vertical="top"/>
    </xf>
    <xf numFmtId="177" fontId="22" fillId="0" borderId="0" xfId="0" applyNumberFormat="1" applyFont="1" applyBorder="1">
      <alignment vertical="top"/>
    </xf>
    <xf numFmtId="10" fontId="31" fillId="49" borderId="0" xfId="0" applyNumberFormat="1" applyFont="1" applyFill="1" applyBorder="1" applyAlignment="1" applyProtection="1">
      <alignment vertical="center"/>
      <protection locked="0"/>
    </xf>
    <xf numFmtId="164" fontId="22" fillId="0" borderId="0" xfId="69" applyFont="1" applyFill="1" applyBorder="1" applyAlignment="1">
      <alignment horizontal="right"/>
    </xf>
    <xf numFmtId="164" fontId="20" fillId="50" borderId="0" xfId="69" applyFont="1" applyFill="1" applyBorder="1" applyAlignment="1">
      <alignment vertical="top" wrapText="1"/>
    </xf>
    <xf numFmtId="174" fontId="22" fillId="0" borderId="0" xfId="61" applyFill="1">
      <alignment vertical="top"/>
    </xf>
    <xf numFmtId="164" fontId="18" fillId="0" borderId="0" xfId="0" applyFont="1" applyBorder="1">
      <alignment vertical="top"/>
    </xf>
    <xf numFmtId="177" fontId="22" fillId="0" borderId="0" xfId="62" applyNumberFormat="1" applyFont="1" applyBorder="1">
      <alignment vertical="top"/>
    </xf>
    <xf numFmtId="164" fontId="30" fillId="0" borderId="0" xfId="0" applyFont="1" applyFill="1">
      <alignment vertical="top"/>
    </xf>
    <xf numFmtId="43" fontId="60" fillId="0" borderId="0" xfId="0" applyNumberFormat="1" applyFont="1">
      <alignment vertical="top"/>
    </xf>
    <xf numFmtId="43" fontId="30" fillId="0" borderId="0" xfId="0" applyNumberFormat="1" applyFont="1" applyFill="1">
      <alignment vertical="top"/>
    </xf>
    <xf numFmtId="0" fontId="22" fillId="0" borderId="0" xfId="75" applyFont="1" applyAlignment="1">
      <alignment vertical="top"/>
    </xf>
    <xf numFmtId="0" fontId="26" fillId="0" borderId="0" xfId="75" applyFont="1" applyAlignment="1">
      <alignment vertical="top"/>
    </xf>
    <xf numFmtId="0" fontId="22" fillId="0" borderId="0" xfId="75" applyFont="1" applyAlignment="1">
      <alignment horizontal="right"/>
    </xf>
    <xf numFmtId="166" fontId="26" fillId="0" borderId="0" xfId="75" applyNumberFormat="1" applyFont="1" applyAlignment="1">
      <alignment vertical="top"/>
    </xf>
    <xf numFmtId="166" fontId="22" fillId="0" borderId="0" xfId="75" applyNumberFormat="1" applyFont="1" applyAlignment="1">
      <alignment vertical="top"/>
    </xf>
    <xf numFmtId="0" fontId="42" fillId="0" borderId="0" xfId="75" applyAlignment="1">
      <alignment vertical="top"/>
    </xf>
    <xf numFmtId="177" fontId="31" fillId="0" borderId="0" xfId="75" applyNumberFormat="1" applyFont="1" applyAlignment="1">
      <alignment vertical="top"/>
    </xf>
    <xf numFmtId="178" fontId="68" fillId="0" borderId="0" xfId="72" applyFont="1">
      <alignment vertical="top"/>
    </xf>
    <xf numFmtId="164" fontId="55" fillId="0" borderId="0" xfId="0" applyFont="1" applyFill="1" applyBorder="1">
      <alignment vertical="top"/>
    </xf>
    <xf numFmtId="0" fontId="30" fillId="0" borderId="0" xfId="75" applyFont="1" applyAlignment="1">
      <alignment vertical="top"/>
    </xf>
    <xf numFmtId="166" fontId="60" fillId="0" borderId="0" xfId="75" applyNumberFormat="1" applyFont="1" applyAlignment="1">
      <alignment vertical="top"/>
    </xf>
    <xf numFmtId="166" fontId="30" fillId="0" borderId="0" xfId="75" applyNumberFormat="1" applyFont="1" applyAlignment="1">
      <alignment vertical="top"/>
    </xf>
    <xf numFmtId="177" fontId="30" fillId="0" borderId="0" xfId="75" applyNumberFormat="1" applyFont="1" applyAlignment="1">
      <alignment vertical="top"/>
    </xf>
    <xf numFmtId="164" fontId="60" fillId="0" borderId="0" xfId="0" applyFont="1" applyFill="1" applyBorder="1">
      <alignment vertical="top"/>
    </xf>
    <xf numFmtId="164" fontId="30" fillId="0" borderId="0" xfId="0" applyFont="1" applyFill="1" applyBorder="1">
      <alignment vertical="top"/>
    </xf>
    <xf numFmtId="178" fontId="68" fillId="0" borderId="0" xfId="72" applyFont="1" applyFill="1">
      <alignment vertical="top"/>
    </xf>
    <xf numFmtId="178" fontId="69" fillId="0" borderId="0" xfId="72" applyFont="1" applyFill="1">
      <alignment vertical="top"/>
    </xf>
    <xf numFmtId="164" fontId="79" fillId="0" borderId="0" xfId="0" applyFont="1" applyFill="1" applyBorder="1">
      <alignment vertical="top"/>
    </xf>
    <xf numFmtId="178" fontId="22" fillId="0" borderId="0" xfId="2" applyFont="1" applyFill="1" applyBorder="1">
      <alignment vertical="top"/>
    </xf>
    <xf numFmtId="177" fontId="22" fillId="0" borderId="0" xfId="75" applyNumberFormat="1" applyFont="1" applyAlignment="1">
      <alignment vertical="top"/>
    </xf>
    <xf numFmtId="176" fontId="22" fillId="0" borderId="0" xfId="60" applyFont="1" applyFill="1" applyBorder="1" applyAlignment="1">
      <alignment horizontal="left" vertical="top"/>
    </xf>
    <xf numFmtId="164" fontId="79" fillId="0" borderId="0" xfId="0" applyFont="1" applyFill="1" applyBorder="1" applyAlignment="1">
      <alignment vertical="top" wrapText="1"/>
    </xf>
    <xf numFmtId="178" fontId="22" fillId="50" borderId="0" xfId="2" applyFont="1" applyFill="1">
      <alignment vertical="top"/>
    </xf>
    <xf numFmtId="178" fontId="22" fillId="0" borderId="0" xfId="2" applyFont="1" applyFill="1">
      <alignment vertical="top"/>
    </xf>
    <xf numFmtId="169" fontId="26" fillId="48" borderId="0" xfId="62" applyFont="1" applyFill="1" applyBorder="1">
      <alignment vertical="top"/>
    </xf>
    <xf numFmtId="169" fontId="22" fillId="48" borderId="0" xfId="62" applyFont="1" applyFill="1" applyBorder="1">
      <alignment vertical="top"/>
    </xf>
    <xf numFmtId="169" fontId="26" fillId="0" borderId="0" xfId="62" applyFont="1" applyBorder="1">
      <alignment vertical="top"/>
    </xf>
    <xf numFmtId="169" fontId="22" fillId="0" borderId="0" xfId="62" applyFont="1" applyBorder="1">
      <alignment vertical="top"/>
    </xf>
    <xf numFmtId="169" fontId="30" fillId="0" borderId="0" xfId="62" applyFont="1" applyFill="1">
      <alignment vertical="top"/>
    </xf>
    <xf numFmtId="169" fontId="22" fillId="0" borderId="0" xfId="62" applyFont="1" applyFill="1">
      <alignment vertical="top"/>
    </xf>
    <xf numFmtId="169" fontId="60" fillId="0" borderId="0" xfId="62" applyFont="1" applyBorder="1">
      <alignment vertical="top"/>
    </xf>
    <xf numFmtId="169" fontId="30" fillId="0" borderId="0" xfId="62" applyFont="1" applyBorder="1">
      <alignment vertical="top"/>
    </xf>
    <xf numFmtId="169" fontId="18" fillId="0" borderId="0" xfId="62" applyFont="1" applyFill="1">
      <alignment vertical="top"/>
    </xf>
    <xf numFmtId="169" fontId="58" fillId="0" borderId="0" xfId="62" applyFont="1" applyFill="1" applyBorder="1">
      <alignment vertical="top"/>
    </xf>
    <xf numFmtId="169" fontId="18" fillId="0" borderId="0" xfId="62" applyFont="1" applyFill="1" applyBorder="1">
      <alignment vertical="top"/>
    </xf>
    <xf numFmtId="169" fontId="18" fillId="50" borderId="0" xfId="62" applyFont="1" applyFill="1" applyBorder="1">
      <alignment vertical="top"/>
    </xf>
    <xf numFmtId="169" fontId="22" fillId="0" borderId="0" xfId="62">
      <alignment vertical="top"/>
    </xf>
    <xf numFmtId="169" fontId="22" fillId="0" borderId="0" xfId="62" applyFill="1">
      <alignment vertical="top"/>
    </xf>
    <xf numFmtId="169" fontId="20" fillId="62" borderId="0" xfId="62" applyFont="1" applyFill="1">
      <alignment vertical="top"/>
    </xf>
    <xf numFmtId="169" fontId="41" fillId="62" borderId="0" xfId="62" applyFont="1" applyFill="1">
      <alignment vertical="top"/>
    </xf>
    <xf numFmtId="164" fontId="30" fillId="0" borderId="0" xfId="75" applyNumberFormat="1" applyFont="1" applyAlignment="1">
      <alignment vertical="top"/>
    </xf>
    <xf numFmtId="177" fontId="30" fillId="0" borderId="0" xfId="62" applyNumberFormat="1" applyFont="1" applyBorder="1">
      <alignment vertical="top"/>
    </xf>
    <xf numFmtId="164" fontId="30" fillId="0" borderId="0" xfId="62" applyNumberFormat="1" applyFont="1" applyBorder="1">
      <alignment vertical="top"/>
    </xf>
    <xf numFmtId="169" fontId="30" fillId="0" borderId="0" xfId="72" applyNumberFormat="1" applyFont="1" applyFill="1">
      <alignment vertical="top"/>
    </xf>
    <xf numFmtId="164" fontId="22" fillId="0" borderId="0" xfId="1" applyNumberFormat="1" applyFont="1" applyAlignment="1">
      <alignment vertical="top"/>
    </xf>
    <xf numFmtId="177" fontId="22" fillId="0" borderId="0" xfId="1" applyNumberFormat="1" applyFont="1" applyAlignment="1">
      <alignment vertical="top"/>
    </xf>
    <xf numFmtId="180" fontId="22" fillId="0" borderId="0" xfId="1" applyNumberFormat="1" applyFont="1" applyAlignment="1">
      <alignment vertical="top"/>
    </xf>
    <xf numFmtId="43" fontId="22" fillId="0" borderId="0" xfId="0" applyNumberFormat="1" applyFont="1">
      <alignment vertical="top"/>
    </xf>
    <xf numFmtId="180" fontId="22" fillId="0" borderId="0" xfId="0" applyNumberFormat="1" applyFont="1">
      <alignment vertical="top"/>
    </xf>
    <xf numFmtId="172" fontId="31" fillId="0" borderId="0" xfId="0" applyNumberFormat="1" applyFont="1" applyFill="1">
      <alignment vertical="top"/>
    </xf>
    <xf numFmtId="164" fontId="31" fillId="0" borderId="0" xfId="0" applyFont="1">
      <alignment vertical="top"/>
    </xf>
    <xf numFmtId="178" fontId="60" fillId="0" borderId="0" xfId="2" applyFont="1">
      <alignment vertical="top"/>
    </xf>
    <xf numFmtId="178" fontId="61" fillId="0" borderId="0" xfId="2" applyFont="1">
      <alignment vertical="top"/>
    </xf>
    <xf numFmtId="178" fontId="60" fillId="0" borderId="0" xfId="2" applyFont="1" applyFill="1" applyBorder="1">
      <alignment vertical="top"/>
    </xf>
    <xf numFmtId="178" fontId="30" fillId="0" borderId="0" xfId="2" applyFont="1" applyFill="1" applyBorder="1">
      <alignment vertical="top"/>
    </xf>
    <xf numFmtId="164" fontId="0" fillId="60" borderId="0" xfId="0" applyFill="1">
      <alignment vertical="top"/>
    </xf>
    <xf numFmtId="164" fontId="26" fillId="60" borderId="0" xfId="0" applyFont="1" applyFill="1" applyBorder="1">
      <alignment vertical="top"/>
    </xf>
    <xf numFmtId="164" fontId="22" fillId="60" borderId="0" xfId="0" applyFont="1" applyFill="1" applyBorder="1">
      <alignment vertical="top"/>
    </xf>
    <xf numFmtId="0" fontId="18" fillId="0" borderId="46" xfId="62" applyNumberFormat="1" applyFont="1" applyBorder="1">
      <alignment vertical="top"/>
    </xf>
    <xf numFmtId="0" fontId="64" fillId="58" borderId="47" xfId="92" applyFont="1" applyFill="1" applyBorder="1" applyAlignment="1">
      <alignment vertical="top"/>
    </xf>
    <xf numFmtId="0" fontId="65" fillId="58" borderId="47" xfId="92" applyFont="1" applyFill="1" applyBorder="1" applyAlignment="1">
      <alignment vertical="top"/>
    </xf>
    <xf numFmtId="0" fontId="3" fillId="0" borderId="47" xfId="92" applyBorder="1"/>
    <xf numFmtId="0" fontId="65" fillId="58" borderId="0" xfId="92" applyFont="1" applyFill="1" applyAlignment="1">
      <alignment vertical="top"/>
    </xf>
    <xf numFmtId="0" fontId="3" fillId="0" borderId="0" xfId="92"/>
    <xf numFmtId="0" fontId="66" fillId="58" borderId="0" xfId="92" applyFont="1" applyFill="1" applyAlignment="1">
      <alignment vertical="top"/>
    </xf>
    <xf numFmtId="182" fontId="66" fillId="58" borderId="0" xfId="92" applyNumberFormat="1" applyFont="1" applyFill="1" applyAlignment="1">
      <alignment horizontal="left" vertical="top"/>
    </xf>
    <xf numFmtId="0" fontId="5" fillId="0" borderId="0" xfId="92" applyFont="1"/>
    <xf numFmtId="164" fontId="80" fillId="0" borderId="0" xfId="93" applyNumberFormat="1" applyFill="1" applyProtection="1">
      <alignment vertical="top"/>
    </xf>
    <xf numFmtId="0" fontId="81" fillId="0" borderId="0" xfId="92" applyFont="1" applyAlignment="1">
      <alignment vertical="top"/>
    </xf>
    <xf numFmtId="0" fontId="22" fillId="64" borderId="48" xfId="92" applyFont="1" applyFill="1" applyBorder="1" applyAlignment="1">
      <alignment horizontal="center" vertical="center"/>
    </xf>
    <xf numFmtId="0" fontId="22" fillId="64" borderId="49" xfId="92" applyFont="1" applyFill="1" applyBorder="1" applyAlignment="1">
      <alignment horizontal="center" vertical="center"/>
    </xf>
    <xf numFmtId="0" fontId="22" fillId="64" borderId="50" xfId="92" applyFont="1" applyFill="1" applyBorder="1" applyAlignment="1">
      <alignment horizontal="center" vertical="center"/>
    </xf>
    <xf numFmtId="0" fontId="22" fillId="64" borderId="49" xfId="92" applyFont="1" applyFill="1" applyBorder="1" applyAlignment="1">
      <alignment horizontal="center" vertical="center" wrapText="1"/>
    </xf>
    <xf numFmtId="0" fontId="31" fillId="50" borderId="50" xfId="92" applyFont="1" applyFill="1" applyBorder="1" applyAlignment="1">
      <alignment vertical="top" wrapText="1"/>
    </xf>
    <xf numFmtId="0" fontId="22" fillId="50" borderId="49" xfId="92" applyFont="1" applyFill="1" applyBorder="1" applyAlignment="1">
      <alignment vertical="top" wrapText="1"/>
    </xf>
    <xf numFmtId="0" fontId="31" fillId="0" borderId="0" xfId="92" applyFont="1" applyAlignment="1">
      <alignment vertical="top"/>
    </xf>
    <xf numFmtId="0" fontId="82" fillId="0" borderId="0" xfId="92" applyFont="1" applyAlignment="1">
      <alignment vertical="top"/>
    </xf>
    <xf numFmtId="0" fontId="30" fillId="62" borderId="53" xfId="92" applyFont="1" applyFill="1" applyBorder="1" applyAlignment="1">
      <alignment vertical="top" wrapText="1"/>
    </xf>
    <xf numFmtId="0" fontId="30" fillId="62" borderId="54" xfId="92" applyFont="1" applyFill="1" applyBorder="1" applyAlignment="1">
      <alignment vertical="top" wrapText="1"/>
    </xf>
    <xf numFmtId="0" fontId="30" fillId="62" borderId="55" xfId="92" applyFont="1" applyFill="1" applyBorder="1" applyAlignment="1">
      <alignment vertical="top" wrapText="1"/>
    </xf>
    <xf numFmtId="164" fontId="22" fillId="47" borderId="0" xfId="94" applyFont="1" applyFill="1">
      <alignment vertical="top"/>
    </xf>
    <xf numFmtId="164" fontId="22" fillId="47" borderId="0" xfId="92" applyNumberFormat="1" applyFont="1" applyFill="1" applyAlignment="1">
      <alignment horizontal="right" vertical="top"/>
    </xf>
    <xf numFmtId="164" fontId="30" fillId="0" borderId="0" xfId="92" applyNumberFormat="1" applyFont="1"/>
    <xf numFmtId="164" fontId="20" fillId="65" borderId="0" xfId="94" applyFont="1" applyFill="1">
      <alignment vertical="top"/>
    </xf>
    <xf numFmtId="0" fontId="3" fillId="65" borderId="0" xfId="92" applyFill="1"/>
    <xf numFmtId="0" fontId="22" fillId="65" borderId="0" xfId="92" applyFont="1" applyFill="1" applyAlignment="1">
      <alignment vertical="top"/>
    </xf>
    <xf numFmtId="164" fontId="22" fillId="0" borderId="46" xfId="0" applyFont="1" applyFill="1" applyBorder="1">
      <alignment vertical="top"/>
    </xf>
    <xf numFmtId="177" fontId="22" fillId="0" borderId="46" xfId="0" applyNumberFormat="1" applyFont="1" applyFill="1" applyBorder="1">
      <alignment vertical="top"/>
    </xf>
    <xf numFmtId="43" fontId="22" fillId="0" borderId="46" xfId="1" applyFont="1" applyFill="1" applyBorder="1" applyAlignment="1">
      <alignment vertical="top"/>
    </xf>
    <xf numFmtId="177" fontId="22" fillId="0" borderId="46" xfId="62" applyNumberFormat="1" applyFont="1" applyFill="1" applyBorder="1">
      <alignment vertical="top"/>
    </xf>
    <xf numFmtId="0" fontId="58" fillId="0" borderId="0" xfId="66" applyNumberFormat="1" applyFont="1" applyFill="1">
      <alignment vertical="top"/>
    </xf>
    <xf numFmtId="0" fontId="59" fillId="0" borderId="0" xfId="67" applyFont="1" applyFill="1">
      <alignment vertical="top"/>
    </xf>
    <xf numFmtId="0" fontId="72" fillId="0" borderId="0" xfId="67" applyFont="1" applyFill="1">
      <alignment vertical="top"/>
    </xf>
    <xf numFmtId="0" fontId="18" fillId="0" borderId="0" xfId="68" applyFont="1" applyFill="1">
      <alignment horizontal="right" vertical="top"/>
    </xf>
    <xf numFmtId="180" fontId="31" fillId="0" borderId="0" xfId="1" applyNumberFormat="1" applyFont="1" applyFill="1" applyAlignment="1">
      <alignment vertical="top"/>
    </xf>
    <xf numFmtId="43" fontId="31" fillId="0" borderId="0" xfId="1" applyFont="1" applyFill="1" applyAlignment="1">
      <alignment vertical="top"/>
    </xf>
    <xf numFmtId="177" fontId="31" fillId="0" borderId="0" xfId="62" applyNumberFormat="1" applyFont="1" applyFill="1" applyBorder="1" applyProtection="1">
      <alignment vertical="top"/>
      <protection locked="0"/>
    </xf>
    <xf numFmtId="178" fontId="18" fillId="0" borderId="0" xfId="2" applyFont="1" applyFill="1" applyBorder="1">
      <alignment vertical="top"/>
    </xf>
    <xf numFmtId="177" fontId="30" fillId="49" borderId="0" xfId="0" applyNumberFormat="1" applyFont="1" applyFill="1" applyBorder="1">
      <alignment vertical="top"/>
    </xf>
    <xf numFmtId="177" fontId="30" fillId="67" borderId="0" xfId="0" applyNumberFormat="1" applyFont="1" applyFill="1" applyBorder="1">
      <alignment vertical="top"/>
    </xf>
    <xf numFmtId="10" fontId="30" fillId="67" borderId="56" xfId="101" applyNumberFormat="1" applyFont="1" applyFill="1" applyBorder="1"/>
    <xf numFmtId="0" fontId="53" fillId="0" borderId="0" xfId="96" applyFont="1"/>
    <xf numFmtId="0" fontId="22" fillId="0" borderId="0" xfId="96" applyFont="1"/>
    <xf numFmtId="0" fontId="53" fillId="0" borderId="0" xfId="96" applyFont="1" applyAlignment="1">
      <alignment vertical="top" wrapText="1"/>
    </xf>
    <xf numFmtId="0" fontId="22" fillId="0" borderId="0" xfId="96" applyFont="1" applyAlignment="1">
      <alignment vertical="top" wrapText="1"/>
    </xf>
    <xf numFmtId="183" fontId="53" fillId="0" borderId="0" xfId="96" applyNumberFormat="1" applyFont="1"/>
    <xf numFmtId="0" fontId="85" fillId="0" borderId="0" xfId="100" applyFont="1"/>
    <xf numFmtId="0" fontId="85" fillId="0" borderId="0" xfId="100" applyFont="1" applyAlignment="1">
      <alignment horizontal="center"/>
    </xf>
    <xf numFmtId="0" fontId="85" fillId="0" borderId="0" xfId="100" applyFont="1" applyAlignment="1">
      <alignment horizontal="center" vertical="center"/>
    </xf>
    <xf numFmtId="0" fontId="85" fillId="0" borderId="0" xfId="100" applyFont="1" applyAlignment="1">
      <alignment horizontal="center" vertical="center" wrapText="1"/>
    </xf>
    <xf numFmtId="0" fontId="85" fillId="0" borderId="0" xfId="100" applyFont="1" applyAlignment="1">
      <alignment horizontal="center" wrapText="1"/>
    </xf>
    <xf numFmtId="0" fontId="86" fillId="0" borderId="0" xfId="96" applyFont="1"/>
    <xf numFmtId="2" fontId="85" fillId="0" borderId="0" xfId="100" applyNumberFormat="1" applyFont="1" applyAlignment="1">
      <alignment horizontal="center"/>
    </xf>
    <xf numFmtId="164" fontId="0" fillId="0" borderId="0" xfId="0" applyAlignment="1">
      <alignment vertical="center"/>
    </xf>
    <xf numFmtId="164" fontId="0" fillId="0" borderId="0" xfId="0" applyAlignment="1">
      <alignment horizontal="center" vertical="top"/>
    </xf>
    <xf numFmtId="0" fontId="22" fillId="68" borderId="0" xfId="96" applyFont="1" applyFill="1" applyAlignment="1">
      <alignment vertical="center" wrapText="1"/>
    </xf>
    <xf numFmtId="0" fontId="22" fillId="68" borderId="0" xfId="96" applyFont="1" applyFill="1" applyAlignment="1">
      <alignment horizontal="center" vertical="center"/>
    </xf>
    <xf numFmtId="164" fontId="0" fillId="68" borderId="0" xfId="0" applyFill="1" applyAlignment="1">
      <alignment vertical="center"/>
    </xf>
    <xf numFmtId="0" fontId="22" fillId="68" borderId="60" xfId="96" applyFont="1" applyFill="1" applyBorder="1" applyAlignment="1">
      <alignment vertical="center"/>
    </xf>
    <xf numFmtId="164" fontId="0" fillId="68" borderId="0" xfId="0" applyFill="1" applyBorder="1" applyAlignment="1">
      <alignment vertical="center"/>
    </xf>
    <xf numFmtId="164" fontId="0" fillId="68" borderId="61" xfId="0" applyFill="1" applyBorder="1" applyAlignment="1">
      <alignment vertical="center"/>
    </xf>
    <xf numFmtId="0" fontId="22" fillId="68" borderId="62" xfId="96" applyFont="1" applyFill="1" applyBorder="1" applyAlignment="1">
      <alignment vertical="center"/>
    </xf>
    <xf numFmtId="0" fontId="22" fillId="68" borderId="42" xfId="96" applyFont="1" applyFill="1" applyBorder="1" applyAlignment="1">
      <alignment vertical="center" wrapText="1"/>
    </xf>
    <xf numFmtId="0" fontId="22" fillId="68" borderId="42" xfId="96" applyFont="1" applyFill="1" applyBorder="1" applyAlignment="1">
      <alignment horizontal="center" vertical="center"/>
    </xf>
    <xf numFmtId="164" fontId="0" fillId="68" borderId="42" xfId="0" applyFill="1" applyBorder="1" applyAlignment="1">
      <alignment vertical="center"/>
    </xf>
    <xf numFmtId="164" fontId="0" fillId="68" borderId="63" xfId="0" applyFill="1" applyBorder="1" applyAlignment="1">
      <alignment vertical="center"/>
    </xf>
    <xf numFmtId="164" fontId="0" fillId="66" borderId="57" xfId="0" applyFill="1" applyBorder="1">
      <alignment vertical="top"/>
    </xf>
    <xf numFmtId="0" fontId="22" fillId="66" borderId="58" xfId="96" applyFont="1" applyFill="1" applyBorder="1" applyAlignment="1">
      <alignment vertical="center" wrapText="1"/>
    </xf>
    <xf numFmtId="164" fontId="0" fillId="66" borderId="58" xfId="0" applyFill="1" applyBorder="1" applyAlignment="1">
      <alignment horizontal="center" vertical="top"/>
    </xf>
    <xf numFmtId="164" fontId="0" fillId="66" borderId="58" xfId="0" applyFill="1" applyBorder="1">
      <alignment vertical="top"/>
    </xf>
    <xf numFmtId="164" fontId="0" fillId="66" borderId="59" xfId="0" applyFill="1" applyBorder="1">
      <alignment vertical="top"/>
    </xf>
    <xf numFmtId="164" fontId="0" fillId="66" borderId="62" xfId="0" applyFill="1" applyBorder="1">
      <alignment vertical="top"/>
    </xf>
    <xf numFmtId="0" fontId="85" fillId="66" borderId="42" xfId="100" applyFont="1" applyFill="1" applyBorder="1" applyAlignment="1">
      <alignment horizontal="left" vertical="center" wrapText="1"/>
    </xf>
    <xf numFmtId="164" fontId="0" fillId="66" borderId="42" xfId="0" applyFill="1" applyBorder="1" applyAlignment="1">
      <alignment horizontal="center" vertical="top"/>
    </xf>
    <xf numFmtId="164" fontId="0" fillId="66" borderId="63" xfId="0" applyFill="1" applyBorder="1">
      <alignment vertical="top"/>
    </xf>
    <xf numFmtId="164" fontId="0" fillId="69" borderId="57" xfId="0" applyFill="1" applyBorder="1">
      <alignment vertical="top"/>
    </xf>
    <xf numFmtId="0" fontId="85" fillId="69" borderId="58" xfId="100" applyFont="1" applyFill="1" applyBorder="1" applyAlignment="1">
      <alignment horizontal="left" vertical="center" wrapText="1"/>
    </xf>
    <xf numFmtId="164" fontId="0" fillId="69" borderId="58" xfId="0" applyFill="1" applyBorder="1" applyAlignment="1">
      <alignment horizontal="center" vertical="top"/>
    </xf>
    <xf numFmtId="164" fontId="0" fillId="69" borderId="58" xfId="0" applyFill="1" applyBorder="1">
      <alignment vertical="top"/>
    </xf>
    <xf numFmtId="164" fontId="0" fillId="69" borderId="59" xfId="0" applyFill="1" applyBorder="1">
      <alignment vertical="top"/>
    </xf>
    <xf numFmtId="164" fontId="0" fillId="69" borderId="62" xfId="0" applyFill="1" applyBorder="1">
      <alignment vertical="top"/>
    </xf>
    <xf numFmtId="0" fontId="85" fillId="69" borderId="42" xfId="100" applyFont="1" applyFill="1" applyBorder="1" applyAlignment="1">
      <alignment horizontal="left" vertical="center" wrapText="1"/>
    </xf>
    <xf numFmtId="164" fontId="0" fillId="69" borderId="42" xfId="0" applyFill="1" applyBorder="1" applyAlignment="1">
      <alignment horizontal="center" vertical="top"/>
    </xf>
    <xf numFmtId="164" fontId="0" fillId="69" borderId="42" xfId="0" applyFill="1" applyBorder="1">
      <alignment vertical="top"/>
    </xf>
    <xf numFmtId="164" fontId="0" fillId="69" borderId="63" xfId="0" applyFill="1" applyBorder="1">
      <alignment vertical="top"/>
    </xf>
    <xf numFmtId="164" fontId="0" fillId="69" borderId="0" xfId="0" applyFill="1" applyAlignment="1">
      <alignment vertical="center"/>
    </xf>
    <xf numFmtId="164" fontId="0" fillId="66" borderId="0" xfId="0" applyFill="1" applyAlignment="1">
      <alignment vertical="center"/>
    </xf>
    <xf numFmtId="164" fontId="0" fillId="70" borderId="0" xfId="0" applyFill="1" applyAlignment="1">
      <alignment vertical="center"/>
    </xf>
    <xf numFmtId="0" fontId="85" fillId="66" borderId="0" xfId="100" applyFont="1" applyFill="1" applyAlignment="1">
      <alignment horizontal="center" vertical="center" wrapText="1"/>
    </xf>
    <xf numFmtId="0" fontId="85" fillId="66" borderId="0" xfId="100" applyFont="1" applyFill="1" applyAlignment="1">
      <alignment horizontal="center" wrapText="1"/>
    </xf>
    <xf numFmtId="184" fontId="85" fillId="66" borderId="0" xfId="100" applyNumberFormat="1" applyFont="1" applyFill="1" applyAlignment="1">
      <alignment horizontal="center"/>
    </xf>
    <xf numFmtId="0" fontId="85" fillId="69" borderId="0" xfId="100" applyFont="1" applyFill="1" applyAlignment="1">
      <alignment horizontal="center" vertical="center" wrapText="1"/>
    </xf>
    <xf numFmtId="0" fontId="85" fillId="69" borderId="0" xfId="100" applyFont="1" applyFill="1" applyAlignment="1">
      <alignment horizontal="center" wrapText="1"/>
    </xf>
    <xf numFmtId="0" fontId="85" fillId="69" borderId="0" xfId="100" applyFont="1" applyFill="1" applyAlignment="1">
      <alignment horizontal="center"/>
    </xf>
    <xf numFmtId="0" fontId="85" fillId="66" borderId="0" xfId="100" applyFont="1" applyFill="1" applyAlignment="1">
      <alignment horizontal="center" vertical="center"/>
    </xf>
    <xf numFmtId="0" fontId="85" fillId="66" borderId="0" xfId="100" applyFont="1" applyFill="1" applyAlignment="1">
      <alignment horizontal="center"/>
    </xf>
    <xf numFmtId="2" fontId="87" fillId="66" borderId="0" xfId="96" applyNumberFormat="1" applyFont="1" applyFill="1" applyAlignment="1">
      <alignment horizontal="center"/>
    </xf>
    <xf numFmtId="0" fontId="22" fillId="70" borderId="60" xfId="96" applyFont="1" applyFill="1" applyBorder="1" applyAlignment="1">
      <alignment vertical="center"/>
    </xf>
    <xf numFmtId="0" fontId="22" fillId="70" borderId="0" xfId="96" applyFont="1" applyFill="1" applyAlignment="1">
      <alignment vertical="center" wrapText="1"/>
    </xf>
    <xf numFmtId="0" fontId="22" fillId="70" borderId="0" xfId="96" applyFont="1" applyFill="1" applyAlignment="1">
      <alignment horizontal="center" vertical="center"/>
    </xf>
    <xf numFmtId="164" fontId="0" fillId="70" borderId="0" xfId="0" applyFill="1" applyBorder="1" applyAlignment="1">
      <alignment vertical="center"/>
    </xf>
    <xf numFmtId="164" fontId="0" fillId="70" borderId="61" xfId="0" applyFill="1" applyBorder="1" applyAlignment="1">
      <alignment vertical="center"/>
    </xf>
    <xf numFmtId="0" fontId="22" fillId="70" borderId="62" xfId="96" applyFont="1" applyFill="1" applyBorder="1" applyAlignment="1">
      <alignment vertical="center"/>
    </xf>
    <xf numFmtId="0" fontId="22" fillId="70" borderId="42" xfId="96" applyFont="1" applyFill="1" applyBorder="1" applyAlignment="1">
      <alignment vertical="center" wrapText="1"/>
    </xf>
    <xf numFmtId="0" fontId="22" fillId="70" borderId="42" xfId="96" applyFont="1" applyFill="1" applyBorder="1" applyAlignment="1">
      <alignment horizontal="center" vertical="center"/>
    </xf>
    <xf numFmtId="164" fontId="0" fillId="70" borderId="42" xfId="0" applyFill="1" applyBorder="1" applyAlignment="1">
      <alignment vertical="center"/>
    </xf>
    <xf numFmtId="164" fontId="0" fillId="70" borderId="63" xfId="0" applyFill="1" applyBorder="1" applyAlignment="1">
      <alignment vertical="center"/>
    </xf>
    <xf numFmtId="164" fontId="20" fillId="61" borderId="48" xfId="0" applyFont="1" applyFill="1" applyBorder="1">
      <alignment vertical="top"/>
    </xf>
    <xf numFmtId="164" fontId="20" fillId="61" borderId="64" xfId="0" applyFont="1" applyFill="1" applyBorder="1">
      <alignment vertical="top"/>
    </xf>
    <xf numFmtId="164" fontId="20" fillId="61" borderId="64" xfId="0" applyFont="1" applyFill="1" applyBorder="1" applyAlignment="1">
      <alignment horizontal="center" vertical="top"/>
    </xf>
    <xf numFmtId="164" fontId="20" fillId="61" borderId="49" xfId="0" applyFont="1" applyFill="1" applyBorder="1">
      <alignment vertical="top"/>
    </xf>
    <xf numFmtId="164" fontId="0" fillId="71" borderId="0" xfId="0" applyFill="1" applyAlignment="1">
      <alignment vertical="center"/>
    </xf>
    <xf numFmtId="0" fontId="22" fillId="71" borderId="57" xfId="96" applyFont="1" applyFill="1" applyBorder="1" applyAlignment="1">
      <alignment vertical="center"/>
    </xf>
    <xf numFmtId="0" fontId="22" fillId="71" borderId="58" xfId="96" applyFont="1" applyFill="1" applyBorder="1" applyAlignment="1">
      <alignment vertical="center" wrapText="1"/>
    </xf>
    <xf numFmtId="0" fontId="22" fillId="71" borderId="58" xfId="96" applyFont="1" applyFill="1" applyBorder="1" applyAlignment="1">
      <alignment horizontal="center" vertical="center"/>
    </xf>
    <xf numFmtId="164" fontId="0" fillId="71" borderId="59" xfId="0" applyFill="1" applyBorder="1" applyAlignment="1">
      <alignment vertical="center"/>
    </xf>
    <xf numFmtId="0" fontId="22" fillId="71" borderId="62" xfId="96" applyFont="1" applyFill="1" applyBorder="1" applyAlignment="1">
      <alignment vertical="center"/>
    </xf>
    <xf numFmtId="0" fontId="22" fillId="71" borderId="42" xfId="96" applyFont="1" applyFill="1" applyBorder="1" applyAlignment="1">
      <alignment vertical="center" wrapText="1"/>
    </xf>
    <xf numFmtId="0" fontId="22" fillId="71" borderId="42" xfId="96" applyFont="1" applyFill="1" applyBorder="1" applyAlignment="1">
      <alignment horizontal="center" vertical="center"/>
    </xf>
    <xf numFmtId="164" fontId="0" fillId="71" borderId="42" xfId="0" applyFill="1" applyBorder="1" applyAlignment="1">
      <alignment vertical="center"/>
    </xf>
    <xf numFmtId="164" fontId="0" fillId="71" borderId="63" xfId="0" applyFill="1" applyBorder="1" applyAlignment="1">
      <alignment vertical="center"/>
    </xf>
    <xf numFmtId="0" fontId="22" fillId="72" borderId="60" xfId="96" applyFont="1" applyFill="1" applyBorder="1" applyAlignment="1">
      <alignment vertical="center"/>
    </xf>
    <xf numFmtId="0" fontId="22" fillId="72" borderId="0" xfId="96" applyFont="1" applyFill="1" applyAlignment="1">
      <alignment vertical="center" wrapText="1"/>
    </xf>
    <xf numFmtId="0" fontId="22" fillId="72" borderId="0" xfId="96" applyFont="1" applyFill="1" applyAlignment="1">
      <alignment horizontal="center" vertical="center"/>
    </xf>
    <xf numFmtId="164" fontId="0" fillId="72" borderId="0" xfId="0" applyFill="1" applyBorder="1" applyAlignment="1">
      <alignment vertical="center"/>
    </xf>
    <xf numFmtId="164" fontId="0" fillId="72" borderId="61" xfId="0" applyFill="1" applyBorder="1" applyAlignment="1">
      <alignment vertical="center"/>
    </xf>
    <xf numFmtId="164" fontId="0" fillId="72" borderId="0" xfId="0" applyFill="1" applyAlignment="1">
      <alignment vertical="center"/>
    </xf>
    <xf numFmtId="164" fontId="0" fillId="66" borderId="0" xfId="0" applyFill="1" applyBorder="1">
      <alignment vertical="top"/>
    </xf>
    <xf numFmtId="164" fontId="20" fillId="0" borderId="42" xfId="0" applyFont="1" applyBorder="1">
      <alignment vertical="top"/>
    </xf>
    <xf numFmtId="0" fontId="5" fillId="0" borderId="0" xfId="92" applyFont="1" applyAlignment="1">
      <alignment wrapText="1"/>
    </xf>
    <xf numFmtId="183" fontId="53" fillId="66" borderId="0" xfId="96" applyNumberFormat="1" applyFont="1" applyFill="1"/>
    <xf numFmtId="49" fontId="66" fillId="58" borderId="0" xfId="60" applyNumberFormat="1" applyFont="1" applyFill="1" applyAlignment="1">
      <alignment horizontal="left" vertical="top"/>
    </xf>
    <xf numFmtId="49" fontId="88" fillId="58" borderId="0" xfId="60" applyNumberFormat="1" applyFont="1" applyFill="1" applyAlignment="1">
      <alignment horizontal="left" vertical="top"/>
    </xf>
    <xf numFmtId="164" fontId="31" fillId="0" borderId="0" xfId="0" applyFont="1" applyAlignment="1"/>
    <xf numFmtId="164" fontId="57" fillId="0" borderId="0" xfId="0" applyFont="1" applyAlignment="1"/>
    <xf numFmtId="164" fontId="0" fillId="0" borderId="0" xfId="0" applyFont="1">
      <alignment vertical="top"/>
    </xf>
    <xf numFmtId="164" fontId="26" fillId="0" borderId="0" xfId="0" applyFont="1" applyFill="1" applyAlignment="1"/>
    <xf numFmtId="164" fontId="0" fillId="0" borderId="0" xfId="0" applyFont="1" applyFill="1">
      <alignment vertical="top"/>
    </xf>
    <xf numFmtId="164" fontId="31" fillId="0" borderId="0" xfId="0" applyFont="1" applyFill="1" applyAlignment="1"/>
    <xf numFmtId="164" fontId="89" fillId="0" borderId="0" xfId="0" applyFont="1" applyAlignment="1"/>
    <xf numFmtId="164" fontId="90" fillId="0" borderId="0" xfId="0" applyFont="1" applyAlignment="1"/>
    <xf numFmtId="164" fontId="22" fillId="0" borderId="0" xfId="0" applyFont="1" applyAlignment="1"/>
    <xf numFmtId="177" fontId="30" fillId="45" borderId="0" xfId="0" applyNumberFormat="1" applyFont="1" applyFill="1" applyBorder="1">
      <alignment vertical="top"/>
    </xf>
    <xf numFmtId="185" fontId="31" fillId="0" borderId="0" xfId="0" applyNumberFormat="1" applyFont="1" applyFill="1" applyAlignment="1"/>
    <xf numFmtId="0" fontId="31" fillId="50" borderId="51" xfId="92" applyFont="1" applyFill="1" applyBorder="1" applyAlignment="1">
      <alignment vertical="top" wrapText="1"/>
    </xf>
    <xf numFmtId="0" fontId="31" fillId="50" borderId="52" xfId="92" applyFont="1" applyFill="1" applyBorder="1" applyAlignment="1">
      <alignment vertical="top" wrapText="1"/>
    </xf>
    <xf numFmtId="0" fontId="22" fillId="62" borderId="53" xfId="92" applyFont="1" applyFill="1" applyBorder="1" applyAlignment="1">
      <alignment horizontal="left" vertical="top" wrapText="1"/>
    </xf>
    <xf numFmtId="0" fontId="22" fillId="62" borderId="54" xfId="92" applyFont="1" applyFill="1" applyBorder="1" applyAlignment="1">
      <alignment horizontal="left" vertical="top" wrapText="1"/>
    </xf>
    <xf numFmtId="0" fontId="22" fillId="62" borderId="55" xfId="92" applyFont="1" applyFill="1" applyBorder="1" applyAlignment="1">
      <alignment horizontal="left" vertical="top" wrapText="1"/>
    </xf>
    <xf numFmtId="0" fontId="5" fillId="0" borderId="0" xfId="92" applyFont="1" applyAlignment="1">
      <alignment horizontal="left" wrapText="1"/>
    </xf>
    <xf numFmtId="0" fontId="85" fillId="0" borderId="0" xfId="100" applyFont="1" applyAlignment="1">
      <alignment horizontal="right"/>
    </xf>
  </cellXfs>
  <cellStyles count="10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Hyperlink 5" xfId="97" xr:uid="{D1C4DC96-6047-4514-82D1-BD08C8CFAA03}"/>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8" xr:uid="{52C4A9F1-283B-4E0E-BB55-F44D1346BBDC}"/>
    <cellStyle name="Normal 11" xfId="100" xr:uid="{1A16BFA1-614F-4C90-84CB-7288EF61FA94}"/>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4 5" xfId="96" xr:uid="{FCEC34E6-F399-49C6-B841-DA0A5F150D23}"/>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xfId="2" builtinId="5" customBuiltin="1"/>
    <cellStyle name="Per cent 2" xfId="99" xr:uid="{87603923-B8B7-46ED-B447-F6FA67A64D4B}"/>
    <cellStyle name="Per cent 3" xfId="101" xr:uid="{A33AD3EB-1A0F-430F-AA54-C66922753F8B}"/>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FFFF99"/>
      <color rgb="FFFFFF66"/>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21129</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38380</xdr:colOff>
      <xdr:row>0</xdr:row>
      <xdr:rowOff>78441</xdr:rowOff>
    </xdr:from>
    <xdr:to>
      <xdr:col>2</xdr:col>
      <xdr:colOff>493059</xdr:colOff>
      <xdr:row>1</xdr:row>
      <xdr:rowOff>537883</xdr:rowOff>
    </xdr:to>
    <xdr:sp macro="" textlink="">
      <xdr:nvSpPr>
        <xdr:cNvPr id="2" name="TextBox 1">
          <a:extLst>
            <a:ext uri="{FF2B5EF4-FFF2-40B4-BE49-F238E27FC236}">
              <a16:creationId xmlns:a16="http://schemas.microsoft.com/office/drawing/2014/main" id="{DECA94C3-BFA3-5CDE-D442-2A54A228853D}"/>
            </a:ext>
          </a:extLst>
        </xdr:cNvPr>
        <xdr:cNvSpPr txBox="1"/>
      </xdr:nvSpPr>
      <xdr:spPr>
        <a:xfrm>
          <a:off x="38380" y="78441"/>
          <a:ext cx="1754561" cy="616324"/>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Model</a:t>
          </a:r>
          <a:r>
            <a:rPr lang="en-GB" sz="1050" baseline="0"/>
            <a:t> inputs sourced from company APRs and PR24 business plan data tables.</a:t>
          </a:r>
          <a:endParaRPr lang="en-GB" sz="1050"/>
        </a:p>
      </xdr:txBody>
    </xdr:sp>
    <xdr:clientData/>
  </xdr:twoCellAnchor>
  <xdr:twoCellAnchor>
    <xdr:from>
      <xdr:col>0</xdr:col>
      <xdr:colOff>78581</xdr:colOff>
      <xdr:row>12</xdr:row>
      <xdr:rowOff>135731</xdr:rowOff>
    </xdr:from>
    <xdr:to>
      <xdr:col>3</xdr:col>
      <xdr:colOff>30956</xdr:colOff>
      <xdr:row>17</xdr:row>
      <xdr:rowOff>88107</xdr:rowOff>
    </xdr:to>
    <xdr:sp macro="" textlink="">
      <xdr:nvSpPr>
        <xdr:cNvPr id="3" name="TextBox 2">
          <a:extLst>
            <a:ext uri="{FF2B5EF4-FFF2-40B4-BE49-F238E27FC236}">
              <a16:creationId xmlns:a16="http://schemas.microsoft.com/office/drawing/2014/main" id="{DC1A48EC-EDC7-42EC-A5D0-1EEA83EDEC2B}"/>
            </a:ext>
          </a:extLst>
        </xdr:cNvPr>
        <xdr:cNvSpPr txBox="1"/>
      </xdr:nvSpPr>
      <xdr:spPr>
        <a:xfrm>
          <a:off x="78581" y="3076575"/>
          <a:ext cx="1881188" cy="785813"/>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Override:</a:t>
          </a:r>
        </a:p>
        <a:p>
          <a:r>
            <a:rPr lang="en-GB" sz="1050"/>
            <a:t>PR19 BYA: adjustment figure from PR19 blind year reconciliation - final decision.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45244</xdr:rowOff>
    </xdr:from>
    <xdr:to>
      <xdr:col>2</xdr:col>
      <xdr:colOff>637761</xdr:colOff>
      <xdr:row>2</xdr:row>
      <xdr:rowOff>419100</xdr:rowOff>
    </xdr:to>
    <xdr:sp macro="" textlink="">
      <xdr:nvSpPr>
        <xdr:cNvPr id="3" name="TextBox 2">
          <a:extLst>
            <a:ext uri="{FF2B5EF4-FFF2-40B4-BE49-F238E27FC236}">
              <a16:creationId xmlns:a16="http://schemas.microsoft.com/office/drawing/2014/main" id="{3D85A194-72F0-44F8-B4B1-E34B396281DB}"/>
            </a:ext>
          </a:extLst>
        </xdr:cNvPr>
        <xdr:cNvSpPr txBox="1"/>
      </xdr:nvSpPr>
      <xdr:spPr>
        <a:xfrm>
          <a:off x="19050" y="343418"/>
          <a:ext cx="2200689" cy="3738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This</a:t>
          </a:r>
          <a:r>
            <a:rPr lang="en-GB" sz="900" baseline="0"/>
            <a:t> sheet combines data from different sources to input into the model.</a:t>
          </a:r>
          <a:endParaRPr lang="en-GB"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09DA-50B0-4A2B-B740-8E1C9C7E8B88}">
  <sheetPr codeName="Sheet2">
    <tabColor rgb="FF002060"/>
    <pageSetUpPr fitToPage="1"/>
  </sheetPr>
  <dimension ref="A1:M70"/>
  <sheetViews>
    <sheetView zoomScale="80" zoomScaleNormal="80" workbookViewId="0"/>
  </sheetViews>
  <sheetFormatPr defaultColWidth="0" defaultRowHeight="13.5" customHeight="1" zeroHeight="1"/>
  <cols>
    <col min="1" max="1" width="9.5703125" style="420" customWidth="1"/>
    <col min="2" max="2" width="29.28515625" style="420" customWidth="1"/>
    <col min="3" max="3" width="18.7109375" style="420" customWidth="1"/>
    <col min="4" max="4" width="25" style="420" customWidth="1"/>
    <col min="5" max="5" width="68.140625" style="420" customWidth="1"/>
    <col min="6" max="6" width="11.140625" style="420" bestFit="1" customWidth="1"/>
    <col min="7" max="7" width="9.5703125" style="420" customWidth="1"/>
    <col min="8" max="8" width="4.85546875" style="420" customWidth="1"/>
    <col min="9" max="9" width="25.42578125" style="420" customWidth="1"/>
    <col min="10" max="13" width="0" style="420" hidden="1" customWidth="1"/>
    <col min="14" max="16384" width="9.5703125" style="420" hidden="1"/>
  </cols>
  <sheetData>
    <row r="1" spans="1:9" s="418" customFormat="1" ht="28.9" thickBot="1">
      <c r="A1" s="416" t="e">
        <f ca="1" xml:space="preserve"> RIGHT(CELL("filename", $A$1), LEN(CELL("filename", $A$1)) - SEARCH("]", CELL("filename", $A$1)))</f>
        <v>#VALUE!</v>
      </c>
      <c r="B1" s="416"/>
      <c r="C1" s="417"/>
      <c r="D1" s="416"/>
      <c r="E1" s="416"/>
      <c r="F1" s="416"/>
      <c r="G1" s="416"/>
      <c r="H1" s="417"/>
      <c r="I1" s="417"/>
    </row>
    <row r="2" spans="1:9" ht="16.899999999999999" thickTop="1">
      <c r="A2" s="419"/>
      <c r="B2" s="419"/>
      <c r="C2" s="419"/>
      <c r="D2" s="419"/>
      <c r="E2" s="419"/>
      <c r="F2" s="419"/>
      <c r="G2" s="419"/>
      <c r="H2" s="419"/>
      <c r="I2" s="419"/>
    </row>
    <row r="3" spans="1:9" ht="16.149999999999999">
      <c r="A3" s="419"/>
      <c r="B3" s="421" t="s">
        <v>0</v>
      </c>
      <c r="C3" s="421" t="s">
        <v>1</v>
      </c>
      <c r="D3" s="419"/>
      <c r="E3" s="419"/>
      <c r="F3" s="419"/>
      <c r="G3" s="419"/>
      <c r="H3" s="419"/>
      <c r="I3" s="419"/>
    </row>
    <row r="4" spans="1:9" ht="16.149999999999999">
      <c r="A4" s="419"/>
      <c r="B4" s="421" t="s">
        <v>2</v>
      </c>
      <c r="C4" s="422">
        <v>2</v>
      </c>
      <c r="D4" s="419"/>
      <c r="E4" s="419"/>
      <c r="F4" s="419"/>
      <c r="G4" s="419"/>
      <c r="H4" s="419"/>
      <c r="I4" s="419"/>
    </row>
    <row r="5" spans="1:9" ht="16.149999999999999">
      <c r="A5" s="419"/>
      <c r="B5" s="421" t="s">
        <v>3</v>
      </c>
      <c r="C5" s="421" t="s">
        <v>4</v>
      </c>
      <c r="D5" s="419"/>
      <c r="E5" s="419"/>
      <c r="F5" s="419"/>
      <c r="G5" s="419"/>
      <c r="H5" s="419"/>
      <c r="I5" s="419"/>
    </row>
    <row r="6" spans="1:9" ht="16.149999999999999">
      <c r="A6" s="419"/>
      <c r="B6" s="421" t="s">
        <v>5</v>
      </c>
      <c r="C6" s="548" t="s">
        <v>6</v>
      </c>
      <c r="D6" s="419"/>
      <c r="E6" s="419"/>
      <c r="F6" s="419"/>
      <c r="G6" s="419"/>
      <c r="H6" s="419"/>
      <c r="I6" s="419"/>
    </row>
    <row r="7" spans="1:9" ht="16.149999999999999">
      <c r="A7" s="419"/>
      <c r="B7" s="421" t="s">
        <v>7</v>
      </c>
      <c r="C7" s="421" t="s">
        <v>8</v>
      </c>
      <c r="D7" s="419"/>
      <c r="E7" s="419"/>
      <c r="F7" s="419"/>
      <c r="G7" s="419"/>
      <c r="H7" s="419"/>
      <c r="I7" s="419"/>
    </row>
    <row r="8" spans="1:9" ht="16.149999999999999">
      <c r="A8" s="419"/>
      <c r="B8" s="421" t="s">
        <v>9</v>
      </c>
      <c r="C8" s="549" t="s">
        <v>10</v>
      </c>
      <c r="D8" s="419"/>
      <c r="E8" s="419"/>
      <c r="F8" s="419"/>
      <c r="G8" s="419"/>
      <c r="H8" s="419"/>
      <c r="I8" s="419"/>
    </row>
    <row r="9" spans="1:9" ht="16.149999999999999">
      <c r="A9" s="419"/>
      <c r="B9" s="419"/>
      <c r="C9" s="419"/>
      <c r="D9" s="419"/>
      <c r="E9" s="419"/>
      <c r="F9" s="419"/>
      <c r="G9" s="419"/>
      <c r="H9" s="419"/>
      <c r="I9" s="419"/>
    </row>
    <row r="10" spans="1:9" ht="14.45">
      <c r="A10" s="423"/>
      <c r="B10" s="423"/>
      <c r="C10" s="424"/>
      <c r="D10" s="423"/>
      <c r="E10" s="423"/>
      <c r="F10" s="423"/>
      <c r="G10" s="423"/>
      <c r="H10" s="423"/>
      <c r="I10" s="423"/>
    </row>
    <row r="11" spans="1:9" ht="13.9">
      <c r="A11" s="423"/>
      <c r="B11" s="423" t="s">
        <v>11</v>
      </c>
      <c r="C11" s="423" t="s">
        <v>12</v>
      </c>
      <c r="D11" s="423"/>
      <c r="E11" s="423"/>
      <c r="F11" s="423"/>
      <c r="G11" s="423"/>
      <c r="H11" s="423"/>
      <c r="I11" s="423"/>
    </row>
    <row r="12" spans="1:9" ht="13.9">
      <c r="A12" s="423"/>
      <c r="B12" s="423"/>
      <c r="C12" s="423"/>
      <c r="D12" s="423"/>
      <c r="E12" s="423"/>
      <c r="F12" s="423"/>
      <c r="G12" s="423"/>
      <c r="H12" s="423"/>
      <c r="I12" s="423"/>
    </row>
    <row r="13" spans="1:9" ht="27.75" customHeight="1">
      <c r="A13" s="423"/>
      <c r="B13" s="546" t="s">
        <v>13</v>
      </c>
      <c r="C13" s="566" t="s">
        <v>14</v>
      </c>
      <c r="D13" s="566"/>
      <c r="E13" s="566"/>
      <c r="F13" s="566"/>
      <c r="G13" s="566"/>
      <c r="H13" s="566"/>
      <c r="I13" s="566"/>
    </row>
    <row r="14" spans="1:9" ht="13.5" customHeight="1">
      <c r="A14" s="423"/>
      <c r="B14" s="423"/>
      <c r="C14" s="423"/>
      <c r="D14" s="423"/>
      <c r="E14" s="423"/>
      <c r="F14" s="423"/>
      <c r="G14" s="423"/>
      <c r="H14" s="423"/>
      <c r="I14" s="423"/>
    </row>
    <row r="15" spans="1:9" ht="13.9">
      <c r="A15" s="423"/>
      <c r="B15" s="423" t="s">
        <v>15</v>
      </c>
      <c r="C15" s="423" t="s">
        <v>16</v>
      </c>
      <c r="D15" s="423"/>
      <c r="E15" s="423"/>
      <c r="F15" s="423"/>
      <c r="G15" s="423"/>
      <c r="H15" s="423"/>
      <c r="I15" s="423"/>
    </row>
    <row r="16" spans="1:9" ht="13.9">
      <c r="A16" s="423"/>
      <c r="C16" s="423" t="s">
        <v>17</v>
      </c>
      <c r="D16" s="423"/>
      <c r="E16" s="423"/>
      <c r="F16" s="423"/>
      <c r="G16" s="423"/>
      <c r="H16" s="423"/>
      <c r="I16" s="423"/>
    </row>
    <row r="17" spans="1:9" ht="13.9">
      <c r="A17" s="423"/>
      <c r="C17" s="423"/>
      <c r="D17" s="423"/>
      <c r="E17" s="423"/>
      <c r="F17" s="423"/>
      <c r="G17" s="423"/>
      <c r="H17" s="423"/>
      <c r="I17" s="423"/>
    </row>
    <row r="18" spans="1:9" ht="16.149999999999999">
      <c r="A18" s="423"/>
      <c r="B18" s="423" t="s">
        <v>18</v>
      </c>
      <c r="C18" s="423" t="s">
        <v>19</v>
      </c>
      <c r="D18" s="425"/>
      <c r="E18" s="425"/>
      <c r="F18" s="425"/>
      <c r="G18" s="423"/>
      <c r="H18" s="423"/>
      <c r="I18" s="423"/>
    </row>
    <row r="19" spans="1:9" ht="16.149999999999999">
      <c r="A19" s="423"/>
      <c r="B19" s="423"/>
      <c r="C19" s="425"/>
      <c r="D19" s="425"/>
      <c r="E19" s="425"/>
      <c r="F19" s="425"/>
      <c r="G19" s="423"/>
      <c r="H19" s="423"/>
      <c r="I19" s="423"/>
    </row>
    <row r="20" spans="1:9" ht="13.9">
      <c r="A20" s="423"/>
      <c r="B20" s="423"/>
      <c r="C20" s="426" t="s">
        <v>20</v>
      </c>
      <c r="D20" s="427"/>
      <c r="E20" s="428" t="s">
        <v>21</v>
      </c>
      <c r="F20" s="429" t="s">
        <v>22</v>
      </c>
      <c r="G20" s="423"/>
      <c r="H20" s="423"/>
      <c r="I20" s="423"/>
    </row>
    <row r="21" spans="1:9" ht="39.6">
      <c r="A21" s="423"/>
      <c r="B21" s="423"/>
      <c r="C21" s="561" t="s">
        <v>23</v>
      </c>
      <c r="D21" s="562"/>
      <c r="E21" s="430" t="s">
        <v>24</v>
      </c>
      <c r="F21" s="431" t="s">
        <v>25</v>
      </c>
      <c r="G21" s="423"/>
      <c r="H21" s="423"/>
      <c r="I21" s="423"/>
    </row>
    <row r="22" spans="1:9" ht="13.9">
      <c r="A22" s="423"/>
      <c r="B22" s="423"/>
      <c r="C22" s="423"/>
      <c r="D22" s="423"/>
      <c r="E22" s="423"/>
      <c r="F22" s="423"/>
      <c r="G22" s="423"/>
      <c r="H22" s="423"/>
      <c r="I22" s="423"/>
    </row>
    <row r="23" spans="1:9" ht="13.9">
      <c r="A23" s="423"/>
      <c r="B23" s="423"/>
      <c r="C23" s="423"/>
      <c r="D23" s="423"/>
      <c r="E23" s="423"/>
      <c r="F23" s="423"/>
      <c r="G23" s="423"/>
      <c r="H23" s="423"/>
      <c r="I23" s="423"/>
    </row>
    <row r="24" spans="1:9" ht="16.149999999999999">
      <c r="B24" s="423" t="s">
        <v>26</v>
      </c>
      <c r="C24" s="432" t="s">
        <v>27</v>
      </c>
      <c r="D24" s="425"/>
      <c r="E24" s="425"/>
      <c r="F24" s="425"/>
    </row>
    <row r="25" spans="1:9" ht="16.149999999999999">
      <c r="B25" s="433"/>
      <c r="C25" s="425"/>
      <c r="D25" s="425"/>
      <c r="E25" s="425"/>
      <c r="F25" s="425"/>
    </row>
    <row r="26" spans="1:9" ht="26.45">
      <c r="B26" s="433"/>
      <c r="C26" s="426" t="s">
        <v>28</v>
      </c>
      <c r="D26" s="428" t="s">
        <v>29</v>
      </c>
      <c r="E26" s="428" t="s">
        <v>30</v>
      </c>
      <c r="F26" s="429" t="s">
        <v>31</v>
      </c>
    </row>
    <row r="27" spans="1:9" ht="16.149999999999999">
      <c r="B27" s="433"/>
      <c r="C27" s="563" t="s">
        <v>32</v>
      </c>
      <c r="D27" s="563" t="s">
        <v>33</v>
      </c>
      <c r="E27" s="563" t="s">
        <v>34</v>
      </c>
      <c r="F27" s="434"/>
    </row>
    <row r="28" spans="1:9" ht="16.149999999999999">
      <c r="B28" s="433"/>
      <c r="C28" s="564"/>
      <c r="D28" s="564"/>
      <c r="E28" s="564"/>
      <c r="F28" s="435"/>
    </row>
    <row r="29" spans="1:9" ht="16.149999999999999">
      <c r="B29" s="433"/>
      <c r="C29" s="564"/>
      <c r="D29" s="564"/>
      <c r="E29" s="564"/>
      <c r="F29" s="435"/>
    </row>
    <row r="30" spans="1:9" ht="16.149999999999999">
      <c r="B30" s="433"/>
      <c r="C30" s="565"/>
      <c r="D30" s="565"/>
      <c r="E30" s="565"/>
      <c r="F30" s="436"/>
    </row>
    <row r="31" spans="1:9" ht="13.9"/>
    <row r="32" spans="1:9" ht="13.9"/>
    <row r="33" spans="1:9" ht="13.9">
      <c r="B33" s="423" t="s">
        <v>35</v>
      </c>
      <c r="C33" s="437">
        <v>0</v>
      </c>
    </row>
    <row r="34" spans="1:9" ht="13.9">
      <c r="B34" s="423" t="s">
        <v>36</v>
      </c>
      <c r="C34" s="438">
        <v>0</v>
      </c>
    </row>
    <row r="35" spans="1:9" ht="13.9"/>
    <row r="36" spans="1:9" ht="13.9">
      <c r="B36" s="423" t="s">
        <v>37</v>
      </c>
      <c r="C36" s="423" t="s">
        <v>38</v>
      </c>
      <c r="D36" s="423"/>
    </row>
    <row r="37" spans="1:9" ht="13.9">
      <c r="B37" s="423"/>
      <c r="C37" s="423" t="s">
        <v>39</v>
      </c>
      <c r="D37" s="439" t="s">
        <v>40</v>
      </c>
    </row>
    <row r="38" spans="1:9" ht="13.9"/>
    <row r="39" spans="1:9" ht="13.9"/>
    <row r="40" spans="1:9" ht="13.9">
      <c r="A40" s="440" t="s">
        <v>41</v>
      </c>
      <c r="B40" s="440"/>
      <c r="C40" s="440"/>
      <c r="D40" s="441"/>
      <c r="E40" s="442"/>
      <c r="F40" s="442"/>
      <c r="G40" s="442"/>
      <c r="H40" s="442"/>
      <c r="I40" s="442"/>
    </row>
    <row r="41" spans="1:9" ht="13.9"/>
    <row r="42" spans="1:9" ht="13.9"/>
    <row r="43" spans="1:9" ht="13.9"/>
    <row r="44" spans="1:9" ht="13.9" hidden="1"/>
    <row r="45" spans="1:9" ht="13.9" hidden="1"/>
    <row r="46" spans="1:9" ht="13.9" hidden="1"/>
    <row r="47" spans="1:9" ht="13.9" hidden="1"/>
    <row r="48" spans="1:9" ht="13.9" hidden="1"/>
    <row r="49" ht="13.9" hidden="1"/>
    <row r="50" ht="13.9" hidden="1"/>
    <row r="51" ht="13.9" hidden="1"/>
    <row r="52" ht="13.9" hidden="1"/>
    <row r="53" ht="13.9" hidden="1"/>
    <row r="54" ht="13.9" hidden="1"/>
    <row r="55" ht="13.9" hidden="1"/>
    <row r="56" ht="13.9" hidden="1"/>
    <row r="57" ht="13.9" hidden="1"/>
    <row r="58" ht="13.9" hidden="1"/>
    <row r="59" ht="13.9" hidden="1"/>
    <row r="60" ht="13.9" hidden="1"/>
    <row r="61" ht="13.9" hidden="1"/>
    <row r="62" ht="13.9" hidden="1"/>
    <row r="63" ht="13.9" hidden="1"/>
    <row r="64" ht="13.9" hidden="1"/>
    <row r="65" ht="13.9" hidden="1"/>
    <row r="66" ht="13.9" hidden="1"/>
    <row r="67" ht="13.9" hidden="1"/>
    <row r="68" ht="13.9" hidden="1"/>
    <row r="69" ht="13.5" customHeight="1"/>
    <row r="70" ht="13.5" customHeight="1"/>
  </sheetData>
  <mergeCells count="5">
    <mergeCell ref="C21:D21"/>
    <mergeCell ref="C27:C30"/>
    <mergeCell ref="D27:D30"/>
    <mergeCell ref="E27:E30"/>
    <mergeCell ref="C13:I13"/>
  </mergeCells>
  <conditionalFormatting sqref="C33">
    <cfRule type="cellIs" dxfId="31" priority="3" stopIfTrue="1" operator="notEqual">
      <formula>0</formula>
    </cfRule>
    <cfRule type="cellIs" dxfId="30" priority="4" stopIfTrue="1" operator="equal">
      <formula>""</formula>
    </cfRule>
  </conditionalFormatting>
  <conditionalFormatting sqref="C34">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7:C30" xr:uid="{00000000-0002-0000-0000-000000000000}">
      <formula1>"Formula Update,New Functionality,Logic Update,New Validation"</formula1>
    </dataValidation>
  </dataValidations>
  <hyperlinks>
    <hyperlink ref="C8" r:id="rId1" xr:uid="{6BB7597F-D12A-4A9A-923F-6AFE9DB26F27}"/>
  </hyperlinks>
  <pageMargins left="0.70866141732283472" right="0.70866141732283472" top="0.74803149606299213" bottom="0.74803149606299213" header="0.31496062992125984" footer="0.31496062992125984"/>
  <pageSetup paperSize="9" scale="4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5F4B-9A30-45A2-8A85-B6259425225F}">
  <sheetPr codeName="Sheet2"/>
  <dimension ref="A1:AC109"/>
  <sheetViews>
    <sheetView showGridLines="0" defaultGridColor="0" colorId="22" zoomScale="80" zoomScaleNormal="80" workbookViewId="0">
      <pane ySplit="1" topLeftCell="A2" activePane="bottomLeft" state="frozen"/>
      <selection pane="bottomLeft"/>
    </sheetView>
  </sheetViews>
  <sheetFormatPr defaultColWidth="0" defaultRowHeight="13.1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9"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42</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hidden="1" outlineLevel="1">
      <c r="A5" s="97"/>
      <c r="B5" s="98"/>
      <c r="C5" s="98"/>
      <c r="D5" s="98"/>
      <c r="E5" s="98"/>
      <c r="F5" s="99" t="s">
        <v>43</v>
      </c>
      <c r="G5" s="100"/>
      <c r="H5" s="100"/>
      <c r="I5" s="100"/>
      <c r="J5" s="100"/>
      <c r="K5" s="100"/>
      <c r="L5" s="101"/>
      <c r="M5" s="99"/>
      <c r="N5" s="99"/>
      <c r="O5" s="101"/>
      <c r="P5" s="101"/>
      <c r="Q5" s="101"/>
      <c r="R5" s="100"/>
      <c r="S5" s="100"/>
      <c r="T5" s="100"/>
      <c r="U5" s="102"/>
      <c r="V5" s="98"/>
      <c r="W5" s="98"/>
      <c r="X5" s="98"/>
      <c r="Y5" s="98"/>
      <c r="Z5" s="98"/>
      <c r="AA5" s="98"/>
      <c r="AB5" s="98"/>
      <c r="AC5" s="98"/>
    </row>
    <row r="6" spans="1:29" ht="13.9" hidden="1" outlineLevel="1" thickBot="1">
      <c r="F6" s="104"/>
      <c r="H6" s="93"/>
      <c r="M6" s="105"/>
      <c r="N6" s="105"/>
      <c r="U6" s="106"/>
    </row>
    <row r="7" spans="1:29" hidden="1" outlineLevel="1">
      <c r="F7" s="104"/>
      <c r="H7" s="107"/>
      <c r="M7" s="105"/>
      <c r="N7" s="105"/>
      <c r="S7" s="108"/>
      <c r="U7" s="106"/>
    </row>
    <row r="8" spans="1:29" ht="15" hidden="1" customHeight="1" outlineLevel="1">
      <c r="F8" s="104"/>
      <c r="H8" s="109" t="s">
        <v>44</v>
      </c>
      <c r="M8" s="105"/>
      <c r="N8" s="105"/>
      <c r="S8" s="110" t="s">
        <v>45</v>
      </c>
      <c r="U8" s="106"/>
    </row>
    <row r="9" spans="1:29" ht="13.9" hidden="1" outlineLevel="1" thickBot="1">
      <c r="F9" s="104"/>
      <c r="H9" s="111"/>
      <c r="M9" s="105"/>
      <c r="N9" s="105"/>
      <c r="S9" s="112"/>
      <c r="U9" s="106"/>
    </row>
    <row r="10" spans="1:29" hidden="1" outlineLevel="1">
      <c r="F10" s="104"/>
      <c r="H10" s="93"/>
      <c r="M10" s="105"/>
      <c r="N10" s="105"/>
      <c r="U10" s="106"/>
    </row>
    <row r="11" spans="1:29" hidden="1" outlineLevel="1">
      <c r="F11" s="104"/>
      <c r="H11" s="93"/>
      <c r="M11" s="105"/>
      <c r="N11" s="105"/>
      <c r="U11" s="106"/>
    </row>
    <row r="12" spans="1:29" hidden="1" outlineLevel="1">
      <c r="F12" s="104"/>
      <c r="H12" s="93"/>
      <c r="M12" s="105"/>
      <c r="N12" s="105"/>
      <c r="U12" s="106"/>
    </row>
    <row r="13" spans="1:29" ht="15.6" hidden="1" outlineLevel="1">
      <c r="A13" s="97"/>
      <c r="B13" s="98"/>
      <c r="C13" s="98"/>
      <c r="D13" s="98"/>
      <c r="E13" s="98"/>
      <c r="F13" s="113" t="s">
        <v>46</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hidden="1" outlineLevel="1">
      <c r="F14" s="104"/>
      <c r="H14" s="93"/>
      <c r="M14" s="105"/>
      <c r="N14" s="105"/>
      <c r="U14" s="106"/>
    </row>
    <row r="15" spans="1:29" hidden="1" outlineLevel="1">
      <c r="F15" s="104"/>
      <c r="H15" s="93"/>
      <c r="M15" s="105"/>
      <c r="N15" s="105"/>
      <c r="U15" s="106"/>
    </row>
    <row r="16" spans="1:29" hidden="1" outlineLevel="1">
      <c r="F16" s="104"/>
      <c r="H16" s="93"/>
      <c r="M16" s="105"/>
      <c r="N16" s="105"/>
      <c r="U16" s="106"/>
    </row>
    <row r="17" spans="1:29" ht="13.9" hidden="1" outlineLevel="1" thickBot="1">
      <c r="F17" s="104"/>
      <c r="H17" s="93"/>
      <c r="M17" s="105"/>
      <c r="N17" s="105"/>
      <c r="U17" s="106"/>
    </row>
    <row r="18" spans="1:29" hidden="1" outlineLevel="1">
      <c r="F18" s="104"/>
      <c r="H18" s="116"/>
      <c r="M18" s="116"/>
      <c r="S18" s="116"/>
      <c r="U18" s="106"/>
    </row>
    <row r="19" spans="1:29" ht="15" hidden="1" customHeight="1" outlineLevel="1">
      <c r="F19" s="104"/>
      <c r="H19" s="117" t="s">
        <v>47</v>
      </c>
      <c r="M19" s="117" t="s">
        <v>48</v>
      </c>
      <c r="S19" s="117" t="s">
        <v>49</v>
      </c>
      <c r="U19" s="106"/>
    </row>
    <row r="20" spans="1:29" hidden="1" outlineLevel="1">
      <c r="F20" s="104"/>
      <c r="H20" s="118"/>
      <c r="M20" s="118"/>
      <c r="S20" s="118"/>
      <c r="U20" s="106"/>
    </row>
    <row r="21" spans="1:29" hidden="1" outlineLevel="1">
      <c r="F21" s="104"/>
      <c r="H21" s="93"/>
      <c r="M21" s="105"/>
      <c r="N21" s="105"/>
      <c r="U21" s="106"/>
    </row>
    <row r="22" spans="1:29" hidden="1" outlineLevel="1">
      <c r="F22" s="104"/>
      <c r="H22" s="93"/>
      <c r="M22" s="105"/>
      <c r="N22" s="105"/>
      <c r="U22" s="106"/>
    </row>
    <row r="23" spans="1:29" hidden="1" outlineLevel="1">
      <c r="F23" s="104"/>
      <c r="H23" s="93"/>
      <c r="M23" s="105"/>
      <c r="N23" s="105"/>
      <c r="U23" s="106"/>
    </row>
    <row r="24" spans="1:29" hidden="1" outlineLevel="1">
      <c r="F24" s="119"/>
      <c r="G24" s="120"/>
      <c r="H24" s="120"/>
      <c r="I24" s="120"/>
      <c r="J24" s="120"/>
      <c r="K24" s="120"/>
      <c r="L24" s="120"/>
      <c r="M24" s="121"/>
      <c r="N24" s="121"/>
      <c r="O24" s="120"/>
      <c r="P24" s="120"/>
      <c r="Q24" s="120"/>
      <c r="R24" s="120"/>
      <c r="S24" s="120"/>
      <c r="T24" s="120"/>
      <c r="U24" s="122"/>
    </row>
    <row r="25" spans="1:29" ht="14.45" hidden="1" outlineLevel="1">
      <c r="F25" s="123" t="s">
        <v>50</v>
      </c>
      <c r="H25" s="93"/>
      <c r="M25" s="105"/>
      <c r="N25" s="105"/>
    </row>
    <row r="26" spans="1:29" hidden="1" outlineLevel="1">
      <c r="H26" s="93"/>
      <c r="M26" s="105"/>
      <c r="N26" s="105"/>
    </row>
    <row r="27" spans="1:29" collapsed="1">
      <c r="H27" s="93"/>
      <c r="M27" s="105"/>
      <c r="N27" s="105"/>
    </row>
    <row r="28" spans="1:29" ht="12.75" customHeight="1">
      <c r="A28" s="94" t="s">
        <v>51</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hidden="1" customHeight="1" outlineLevel="1">
      <c r="F30" s="124" t="s">
        <v>51</v>
      </c>
      <c r="G30" s="125"/>
      <c r="H30" s="125"/>
      <c r="I30" s="125"/>
      <c r="J30" s="125"/>
      <c r="K30" s="125"/>
      <c r="L30" s="125"/>
      <c r="M30" s="124"/>
      <c r="N30" s="124"/>
      <c r="O30" s="125"/>
      <c r="P30" s="125"/>
      <c r="Q30" s="125"/>
      <c r="R30" s="125"/>
      <c r="S30" s="124"/>
      <c r="T30" s="125"/>
      <c r="U30" s="125"/>
      <c r="W30" s="124" t="s">
        <v>52</v>
      </c>
      <c r="X30" s="125"/>
      <c r="Y30" s="125"/>
      <c r="Z30" s="125"/>
      <c r="AA30" s="125"/>
      <c r="AB30" s="125"/>
    </row>
    <row r="31" spans="1:29" hidden="1" outlineLevel="1">
      <c r="H31" s="93"/>
      <c r="M31" s="105"/>
      <c r="N31" s="105"/>
      <c r="S31" s="105"/>
    </row>
    <row r="32" spans="1:29" hidden="1" outlineLevel="1">
      <c r="H32" s="126" t="s">
        <v>53</v>
      </c>
      <c r="I32" s="126"/>
      <c r="J32" s="126"/>
      <c r="K32" s="126"/>
      <c r="L32" s="126"/>
      <c r="M32" s="126" t="s">
        <v>54</v>
      </c>
      <c r="N32" s="126"/>
      <c r="O32" s="126"/>
      <c r="P32" s="126"/>
      <c r="Q32" s="126"/>
      <c r="R32" s="126"/>
      <c r="S32" s="126" t="s">
        <v>55</v>
      </c>
      <c r="T32" s="126"/>
      <c r="U32" s="126"/>
      <c r="Y32" s="126" t="s">
        <v>56</v>
      </c>
    </row>
    <row r="33" spans="1:29" hidden="1"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9" hidden="1" outlineLevel="1" thickBot="1">
      <c r="F34" s="104"/>
      <c r="G34" s="131"/>
      <c r="H34" s="132"/>
      <c r="I34" s="133"/>
      <c r="K34" s="131"/>
      <c r="L34" s="132"/>
      <c r="M34" s="134"/>
      <c r="N34" s="132"/>
      <c r="O34" s="133"/>
      <c r="R34" s="131"/>
      <c r="S34" s="132"/>
      <c r="T34" s="133"/>
      <c r="U34" s="106"/>
      <c r="W34" s="104"/>
      <c r="X34" s="135"/>
      <c r="Y34" s="136"/>
      <c r="Z34" s="137"/>
      <c r="AA34" s="106"/>
    </row>
    <row r="35" spans="1:29" ht="16.149999999999999" hidden="1" outlineLevel="1" thickBot="1">
      <c r="F35" s="104"/>
      <c r="G35" s="138"/>
      <c r="H35" s="139" t="e">
        <f ca="1">Inputs!A1</f>
        <v>#VALUE!</v>
      </c>
      <c r="I35" s="140"/>
      <c r="J35" s="141"/>
      <c r="K35" s="142"/>
      <c r="L35" s="143"/>
      <c r="M35" s="144" t="e">
        <f ca="1">Time!A1</f>
        <v>#VALUE!</v>
      </c>
      <c r="O35" s="140"/>
      <c r="R35" s="145"/>
      <c r="S35" s="146" t="e">
        <f ca="1">Output!A1</f>
        <v>#VALUE!</v>
      </c>
      <c r="T35" s="147"/>
      <c r="U35" s="106"/>
      <c r="W35" s="104"/>
      <c r="X35" s="148"/>
      <c r="Y35" s="149" t="e">
        <f ca="1" xml:space="preserve"> 'Map &amp; Key'!$A$1</f>
        <v>#VALUE!</v>
      </c>
      <c r="Z35" s="150"/>
      <c r="AA35" s="106"/>
    </row>
    <row r="36" spans="1:29" ht="52.9" hidden="1" outlineLevel="1">
      <c r="A36" s="151"/>
      <c r="B36" s="151"/>
      <c r="C36" s="151"/>
      <c r="D36" s="151"/>
      <c r="E36" s="151"/>
      <c r="F36" s="152"/>
      <c r="G36" s="217"/>
      <c r="H36" s="218" t="s">
        <v>57</v>
      </c>
      <c r="I36" s="219"/>
      <c r="J36" s="141"/>
      <c r="K36" s="145"/>
      <c r="L36" s="154"/>
      <c r="M36" s="153" t="s">
        <v>58</v>
      </c>
      <c r="N36" s="151"/>
      <c r="O36" s="147"/>
      <c r="P36" s="151"/>
      <c r="R36" s="215"/>
      <c r="S36" s="214" t="s">
        <v>59</v>
      </c>
      <c r="T36" s="216"/>
      <c r="U36" s="106"/>
      <c r="V36" s="151"/>
      <c r="W36" s="152"/>
      <c r="X36" s="155"/>
      <c r="Y36" s="153" t="s">
        <v>60</v>
      </c>
      <c r="Z36" s="156"/>
      <c r="AA36" s="157"/>
    </row>
    <row r="37" spans="1:29" ht="14.45" hidden="1"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5" hidden="1" outlineLevel="1" thickBot="1">
      <c r="A38" s="151"/>
      <c r="B38" s="151"/>
      <c r="C38" s="151"/>
      <c r="D38" s="151"/>
      <c r="E38" s="151"/>
      <c r="F38" s="152"/>
      <c r="G38" s="154"/>
      <c r="H38" s="153"/>
      <c r="I38" s="151"/>
      <c r="J38" s="141"/>
      <c r="K38" s="145"/>
      <c r="L38" s="154"/>
      <c r="M38" s="144" t="e">
        <f ca="1">'Retail (residential)'!A1</f>
        <v>#VALUE!</v>
      </c>
      <c r="N38" s="151"/>
      <c r="O38" s="147"/>
      <c r="P38" s="151"/>
      <c r="S38" s="153"/>
      <c r="U38" s="106"/>
      <c r="V38" s="151"/>
      <c r="W38" s="152"/>
      <c r="AA38" s="106"/>
    </row>
    <row r="39" spans="1:29" ht="26.45" hidden="1" outlineLevel="1">
      <c r="F39" s="104"/>
      <c r="G39" s="141"/>
      <c r="H39" s="163"/>
      <c r="I39" s="141"/>
      <c r="K39" s="145"/>
      <c r="L39" s="143"/>
      <c r="M39" s="153" t="s">
        <v>61</v>
      </c>
      <c r="O39" s="140"/>
      <c r="U39" s="106"/>
      <c r="W39" s="119"/>
      <c r="X39" s="121"/>
      <c r="Y39" s="121"/>
      <c r="Z39" s="121"/>
      <c r="AA39" s="164"/>
    </row>
    <row r="40" spans="1:29" hidden="1" outlineLevel="1">
      <c r="F40" s="104"/>
      <c r="G40" s="141"/>
      <c r="H40" s="163"/>
      <c r="I40" s="141"/>
      <c r="J40" s="141"/>
      <c r="K40" s="165"/>
      <c r="L40" s="159"/>
      <c r="M40" s="159"/>
      <c r="N40" s="159"/>
      <c r="O40" s="158"/>
      <c r="U40" s="106"/>
    </row>
    <row r="41" spans="1:29" hidden="1" outlineLevel="1">
      <c r="F41" s="104"/>
      <c r="G41" s="141"/>
      <c r="H41" s="163"/>
      <c r="I41" s="141"/>
      <c r="U41" s="106"/>
    </row>
    <row r="42" spans="1:29" ht="13.9" hidden="1" outlineLevel="1">
      <c r="A42" s="151"/>
      <c r="B42" s="151"/>
      <c r="C42" s="151"/>
      <c r="D42" s="151"/>
      <c r="E42" s="151"/>
      <c r="F42" s="152"/>
      <c r="G42" s="141"/>
      <c r="H42" s="163"/>
      <c r="I42" s="141"/>
      <c r="U42" s="106"/>
      <c r="V42" s="151"/>
    </row>
    <row r="43" spans="1:29" hidden="1" outlineLevel="1">
      <c r="F43" s="104"/>
      <c r="G43" s="141"/>
      <c r="H43" s="163"/>
      <c r="I43" s="141"/>
      <c r="U43" s="106"/>
    </row>
    <row r="44" spans="1:29" hidden="1" outlineLevel="1">
      <c r="F44" s="104"/>
      <c r="H44" s="153"/>
      <c r="U44" s="106"/>
    </row>
    <row r="45" spans="1:29" ht="15.75" hidden="1" customHeight="1" outlineLevel="1">
      <c r="F45" s="119"/>
      <c r="G45" s="120"/>
      <c r="H45" s="120"/>
      <c r="I45" s="120"/>
      <c r="J45" s="120"/>
      <c r="K45" s="120"/>
      <c r="L45" s="166"/>
      <c r="M45" s="121"/>
      <c r="N45" s="121"/>
      <c r="O45" s="120"/>
      <c r="P45" s="120"/>
      <c r="Q45" s="120"/>
      <c r="R45" s="166"/>
      <c r="S45" s="121"/>
      <c r="T45" s="120"/>
      <c r="U45" s="164"/>
    </row>
    <row r="46" spans="1:29" hidden="1" outlineLevel="1"/>
    <row r="47" spans="1:29" collapsed="1"/>
    <row r="48" spans="1:29" ht="12.75" customHeight="1">
      <c r="A48" s="94" t="s">
        <v>62</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hidden="1" outlineLevel="1">
      <c r="B50" s="103"/>
      <c r="C50" s="167"/>
      <c r="D50" s="143"/>
      <c r="H50" s="169" t="s">
        <v>63</v>
      </c>
      <c r="J50" s="93" t="s">
        <v>64</v>
      </c>
    </row>
    <row r="51" spans="1:29" hidden="1" outlineLevel="1">
      <c r="B51" s="103"/>
      <c r="C51" s="167"/>
      <c r="D51" s="143"/>
      <c r="H51" s="170"/>
    </row>
    <row r="52" spans="1:29" hidden="1" outlineLevel="1">
      <c r="B52" s="103"/>
      <c r="C52" s="167"/>
      <c r="D52" s="143"/>
      <c r="H52" s="171" t="s">
        <v>65</v>
      </c>
      <c r="J52" s="93" t="s">
        <v>66</v>
      </c>
    </row>
    <row r="53" spans="1:29" hidden="1" outlineLevel="1">
      <c r="B53" s="103"/>
      <c r="C53" s="167"/>
      <c r="D53" s="143"/>
      <c r="H53" s="170"/>
    </row>
    <row r="54" spans="1:29" hidden="1" outlineLevel="1">
      <c r="B54" s="103"/>
      <c r="C54" s="167"/>
      <c r="D54" s="143"/>
      <c r="H54" s="172" t="s">
        <v>67</v>
      </c>
      <c r="J54" s="93" t="s">
        <v>68</v>
      </c>
    </row>
    <row r="55" spans="1:29" hidden="1" outlineLevel="1">
      <c r="B55" s="103"/>
      <c r="C55" s="167"/>
      <c r="D55" s="143"/>
      <c r="H55" s="170"/>
    </row>
    <row r="56" spans="1:29" hidden="1" outlineLevel="1">
      <c r="B56" s="103"/>
      <c r="C56" s="167"/>
      <c r="D56" s="143"/>
      <c r="H56" s="173" t="s">
        <v>69</v>
      </c>
      <c r="J56" s="93" t="s">
        <v>70</v>
      </c>
    </row>
    <row r="57" spans="1:29" hidden="1" outlineLevel="1">
      <c r="B57" s="103"/>
      <c r="C57" s="167"/>
      <c r="D57" s="143"/>
      <c r="H57" s="170"/>
    </row>
    <row r="58" spans="1:29" hidden="1" outlineLevel="1">
      <c r="B58" s="103"/>
      <c r="C58" s="167"/>
      <c r="D58" s="143"/>
      <c r="H58" s="174" t="s">
        <v>71</v>
      </c>
      <c r="J58" s="93" t="s">
        <v>72</v>
      </c>
    </row>
    <row r="59" spans="1:29" hidden="1" outlineLevel="1">
      <c r="B59" s="103"/>
      <c r="C59" s="167"/>
      <c r="D59" s="143"/>
      <c r="H59" s="170"/>
    </row>
    <row r="60" spans="1:29" collapsed="1">
      <c r="B60" s="103"/>
      <c r="C60" s="167"/>
      <c r="D60" s="143"/>
      <c r="H60" s="93"/>
    </row>
    <row r="61" spans="1:29" ht="12.75" customHeight="1">
      <c r="A61" s="94" t="s">
        <v>73</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hidden="1" outlineLevel="1">
      <c r="B63" s="103" t="s">
        <v>74</v>
      </c>
      <c r="C63" s="167"/>
      <c r="D63" s="143"/>
      <c r="H63" s="93"/>
    </row>
    <row r="64" spans="1:29" hidden="1" outlineLevel="1">
      <c r="B64" s="103"/>
      <c r="C64" s="167"/>
      <c r="D64" s="143"/>
      <c r="H64" s="175" t="s">
        <v>75</v>
      </c>
      <c r="J64" s="93" t="s">
        <v>76</v>
      </c>
    </row>
    <row r="65" spans="2:10" hidden="1" outlineLevel="1">
      <c r="B65" s="103"/>
      <c r="C65" s="167"/>
      <c r="D65" s="143"/>
      <c r="H65" s="93"/>
    </row>
    <row r="66" spans="2:10" hidden="1" outlineLevel="1">
      <c r="B66" s="103"/>
      <c r="C66" s="167"/>
      <c r="D66" s="143"/>
      <c r="H66" s="176" t="s">
        <v>77</v>
      </c>
      <c r="J66" s="93" t="s">
        <v>78</v>
      </c>
    </row>
    <row r="67" spans="2:10" hidden="1" outlineLevel="1">
      <c r="B67" s="103"/>
      <c r="C67" s="167"/>
      <c r="D67" s="143"/>
      <c r="H67" s="93"/>
    </row>
    <row r="68" spans="2:10" hidden="1" outlineLevel="1">
      <c r="B68" s="103"/>
      <c r="C68" s="167"/>
      <c r="D68" s="143"/>
      <c r="H68" s="93" t="s">
        <v>79</v>
      </c>
      <c r="J68" s="93" t="s">
        <v>80</v>
      </c>
    </row>
    <row r="69" spans="2:10" hidden="1" outlineLevel="1">
      <c r="B69" s="103"/>
      <c r="C69" s="167"/>
      <c r="D69" s="143"/>
      <c r="H69" s="93"/>
    </row>
    <row r="70" spans="2:10" hidden="1" outlineLevel="1">
      <c r="B70" s="103" t="s">
        <v>81</v>
      </c>
      <c r="C70" s="167"/>
      <c r="D70" s="143"/>
      <c r="H70" s="93"/>
    </row>
    <row r="71" spans="2:10" hidden="1" outlineLevel="1">
      <c r="B71" s="103"/>
      <c r="C71" s="167"/>
      <c r="D71" s="143"/>
      <c r="H71" s="177" t="s">
        <v>82</v>
      </c>
      <c r="J71" s="93" t="s">
        <v>44</v>
      </c>
    </row>
    <row r="72" spans="2:10" hidden="1" outlineLevel="1">
      <c r="B72" s="103"/>
      <c r="C72" s="167"/>
      <c r="D72" s="143"/>
      <c r="H72" s="93"/>
    </row>
    <row r="73" spans="2:10" hidden="1" outlineLevel="1">
      <c r="B73" s="103"/>
      <c r="C73" s="167"/>
      <c r="D73" s="143"/>
      <c r="H73" s="178" t="s">
        <v>83</v>
      </c>
      <c r="J73" s="93" t="s">
        <v>84</v>
      </c>
    </row>
    <row r="74" spans="2:10" hidden="1" outlineLevel="1">
      <c r="B74" s="103"/>
      <c r="C74" s="167"/>
      <c r="D74" s="143"/>
      <c r="H74" s="93"/>
    </row>
    <row r="75" spans="2:10" hidden="1" outlineLevel="1">
      <c r="B75" s="103"/>
      <c r="C75" s="167"/>
      <c r="D75" s="143"/>
      <c r="H75" s="179" t="s">
        <v>85</v>
      </c>
      <c r="J75" s="93" t="s">
        <v>86</v>
      </c>
    </row>
    <row r="76" spans="2:10" hidden="1" outlineLevel="1">
      <c r="B76" s="103"/>
      <c r="C76" s="167"/>
      <c r="D76" s="143"/>
      <c r="H76" s="93"/>
    </row>
    <row r="77" spans="2:10" hidden="1" outlineLevel="1">
      <c r="B77" s="103"/>
      <c r="C77" s="167"/>
      <c r="D77" s="143"/>
      <c r="H77" s="178" t="s">
        <v>87</v>
      </c>
      <c r="J77" s="93" t="s">
        <v>88</v>
      </c>
    </row>
    <row r="78" spans="2:10" hidden="1" outlineLevel="1">
      <c r="B78" s="103"/>
      <c r="C78" s="167"/>
      <c r="D78" s="143"/>
      <c r="H78" s="93"/>
    </row>
    <row r="79" spans="2:10" hidden="1" outlineLevel="1">
      <c r="B79" s="103" t="s">
        <v>89</v>
      </c>
      <c r="C79" s="167"/>
      <c r="D79" s="143"/>
      <c r="H79" s="93"/>
    </row>
    <row r="80" spans="2:10" hidden="1" outlineLevel="1">
      <c r="B80" s="103"/>
      <c r="C80" s="167"/>
      <c r="D80" s="143"/>
      <c r="H80" s="180" t="s">
        <v>90</v>
      </c>
      <c r="J80" s="93" t="s">
        <v>91</v>
      </c>
    </row>
    <row r="81" spans="2:10" hidden="1" outlineLevel="1">
      <c r="B81" s="103"/>
      <c r="C81" s="167"/>
      <c r="D81" s="143"/>
      <c r="H81" s="93"/>
    </row>
    <row r="82" spans="2:10" hidden="1" outlineLevel="1">
      <c r="B82" s="103"/>
      <c r="C82" s="167"/>
      <c r="D82" s="143"/>
      <c r="H82" s="181" t="s">
        <v>92</v>
      </c>
      <c r="J82" s="93" t="s">
        <v>93</v>
      </c>
    </row>
    <row r="83" spans="2:10" hidden="1" outlineLevel="1">
      <c r="B83" s="103"/>
      <c r="C83" s="167"/>
      <c r="D83" s="143"/>
      <c r="H83" s="93"/>
    </row>
    <row r="84" spans="2:10" hidden="1" outlineLevel="1">
      <c r="B84" s="103"/>
      <c r="C84" s="167"/>
      <c r="D84" s="143"/>
      <c r="H84" s="182" t="s">
        <v>94</v>
      </c>
      <c r="J84" s="93" t="s">
        <v>95</v>
      </c>
    </row>
    <row r="85" spans="2:10" hidden="1" outlineLevel="1">
      <c r="B85" s="103"/>
      <c r="C85" s="167"/>
      <c r="D85" s="143"/>
      <c r="H85" s="93"/>
    </row>
    <row r="86" spans="2:10" hidden="1" outlineLevel="1">
      <c r="B86" s="103"/>
      <c r="C86" s="167"/>
      <c r="D86" s="143"/>
      <c r="H86" s="183" t="s">
        <v>96</v>
      </c>
      <c r="J86" s="93" t="s">
        <v>97</v>
      </c>
    </row>
    <row r="87" spans="2:10" hidden="1" outlineLevel="1">
      <c r="B87" s="103"/>
      <c r="C87" s="167"/>
      <c r="D87" s="143"/>
      <c r="H87" s="93"/>
    </row>
    <row r="88" spans="2:10" hidden="1" outlineLevel="1">
      <c r="B88" s="103"/>
      <c r="C88" s="167"/>
      <c r="D88" s="143"/>
      <c r="H88" s="184" t="s">
        <v>98</v>
      </c>
      <c r="J88" s="93" t="s">
        <v>99</v>
      </c>
    </row>
    <row r="89" spans="2:10" hidden="1" outlineLevel="1">
      <c r="B89" s="103"/>
      <c r="C89" s="167"/>
      <c r="D89" s="143"/>
      <c r="H89" s="93"/>
    </row>
    <row r="90" spans="2:10" hidden="1" outlineLevel="1">
      <c r="B90" s="103" t="s">
        <v>100</v>
      </c>
      <c r="C90" s="167"/>
      <c r="D90" s="143"/>
      <c r="H90" s="93"/>
    </row>
    <row r="91" spans="2:10" hidden="1" outlineLevel="1">
      <c r="B91" s="103"/>
      <c r="C91" s="167"/>
      <c r="D91" s="143"/>
      <c r="H91" s="185" t="s">
        <v>101</v>
      </c>
      <c r="J91" s="93" t="s">
        <v>102</v>
      </c>
    </row>
    <row r="92" spans="2:10" hidden="1" outlineLevel="1">
      <c r="B92" s="103"/>
      <c r="C92" s="167"/>
      <c r="D92" s="143"/>
      <c r="H92" s="93"/>
    </row>
    <row r="93" spans="2:10" hidden="1" outlineLevel="1">
      <c r="B93" s="103"/>
      <c r="C93" s="167"/>
      <c r="D93" s="143"/>
      <c r="H93" s="186" t="s">
        <v>103</v>
      </c>
      <c r="J93" s="93" t="s">
        <v>104</v>
      </c>
    </row>
    <row r="94" spans="2:10" hidden="1" outlineLevel="1">
      <c r="B94" s="103"/>
      <c r="C94" s="167"/>
      <c r="D94" s="143"/>
      <c r="H94" s="93"/>
    </row>
    <row r="95" spans="2:10" hidden="1" outlineLevel="1">
      <c r="B95" s="103"/>
      <c r="C95" s="167"/>
      <c r="D95" s="143"/>
      <c r="H95" s="187" t="s">
        <v>105</v>
      </c>
      <c r="J95" s="93" t="s">
        <v>106</v>
      </c>
    </row>
    <row r="96" spans="2:10" hidden="1" outlineLevel="1">
      <c r="B96" s="103"/>
      <c r="C96" s="167"/>
      <c r="D96" s="143"/>
      <c r="H96" s="93"/>
    </row>
    <row r="97" spans="1:29" collapsed="1">
      <c r="B97" s="103"/>
      <c r="C97" s="167"/>
      <c r="E97" s="168"/>
      <c r="G97" s="168"/>
      <c r="H97" s="93"/>
    </row>
    <row r="98" spans="1:29" ht="12.75" customHeight="1">
      <c r="A98" s="94" t="s">
        <v>107</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hidden="1" outlineLevel="1">
      <c r="B100" s="103"/>
      <c r="C100" s="167"/>
      <c r="D100" s="143"/>
      <c r="H100" s="93" t="s">
        <v>108</v>
      </c>
      <c r="I100" s="93" t="s">
        <v>109</v>
      </c>
    </row>
    <row r="101" spans="1:29" hidden="1" outlineLevel="1">
      <c r="B101" s="103"/>
      <c r="C101" s="167"/>
      <c r="D101" s="143"/>
      <c r="H101" s="93" t="s">
        <v>110</v>
      </c>
      <c r="I101" s="93" t="s">
        <v>111</v>
      </c>
    </row>
    <row r="102" spans="1:29" hidden="1" outlineLevel="1">
      <c r="B102" s="103"/>
      <c r="C102" s="167"/>
      <c r="D102" s="143"/>
      <c r="H102" s="93" t="s">
        <v>112</v>
      </c>
      <c r="I102" s="93" t="s">
        <v>113</v>
      </c>
    </row>
    <row r="103" spans="1:29" hidden="1" outlineLevel="1">
      <c r="B103" s="103"/>
      <c r="C103" s="167"/>
      <c r="D103" s="143"/>
      <c r="H103" s="93" t="s">
        <v>114</v>
      </c>
      <c r="I103" s="93" t="s">
        <v>115</v>
      </c>
    </row>
    <row r="104" spans="1:29" hidden="1" outlineLevel="1">
      <c r="B104" s="103"/>
      <c r="C104" s="167"/>
      <c r="D104" s="143"/>
      <c r="H104" s="93" t="s">
        <v>116</v>
      </c>
      <c r="I104" s="93" t="s">
        <v>117</v>
      </c>
    </row>
    <row r="105" spans="1:29" hidden="1" outlineLevel="1">
      <c r="B105" s="103"/>
      <c r="C105" s="167"/>
      <c r="D105" s="143"/>
      <c r="H105" s="93" t="s">
        <v>118</v>
      </c>
      <c r="I105" s="93" t="s">
        <v>119</v>
      </c>
    </row>
    <row r="106" spans="1:29" hidden="1" outlineLevel="1">
      <c r="B106" s="103"/>
      <c r="C106" s="167"/>
      <c r="D106" s="143"/>
      <c r="H106" s="93" t="s">
        <v>120</v>
      </c>
      <c r="I106" s="93" t="s">
        <v>121</v>
      </c>
    </row>
    <row r="107" spans="1:29" hidden="1" outlineLevel="1">
      <c r="B107" s="103"/>
      <c r="C107" s="167"/>
      <c r="D107" s="143"/>
      <c r="H107" s="93"/>
    </row>
    <row r="108" spans="1:29" collapsed="1">
      <c r="B108" s="103"/>
      <c r="C108" s="167"/>
      <c r="D108" s="143"/>
      <c r="H108" s="93"/>
    </row>
    <row r="109" spans="1:29" s="188" customFormat="1">
      <c r="A109" s="188" t="s">
        <v>122</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3E4-C532-4289-AF6F-BE4E6B33410A}">
  <dimension ref="A1:H35"/>
  <sheetViews>
    <sheetView zoomScale="80" zoomScaleNormal="80" workbookViewId="0"/>
  </sheetViews>
  <sheetFormatPr defaultRowHeight="13.15"/>
  <cols>
    <col min="1" max="1" width="29" customWidth="1"/>
    <col min="2" max="2" width="47.85546875" customWidth="1"/>
    <col min="3" max="3" width="5.140625" style="471" customWidth="1"/>
    <col min="4" max="4" width="37.5703125" customWidth="1"/>
    <col min="5" max="5" width="36.28515625" customWidth="1"/>
    <col min="8" max="8" width="39.85546875" customWidth="1"/>
  </cols>
  <sheetData>
    <row r="1" spans="1:8">
      <c r="A1" s="524" t="s">
        <v>123</v>
      </c>
      <c r="B1" s="525" t="s">
        <v>124</v>
      </c>
      <c r="C1" s="526" t="s">
        <v>125</v>
      </c>
      <c r="D1" s="525" t="s">
        <v>126</v>
      </c>
      <c r="E1" s="527" t="s">
        <v>127</v>
      </c>
      <c r="H1" s="545" t="s">
        <v>128</v>
      </c>
    </row>
    <row r="2" spans="1:8" s="470" customFormat="1" ht="26.45">
      <c r="A2" s="475" t="s">
        <v>129</v>
      </c>
      <c r="B2" s="472" t="s">
        <v>130</v>
      </c>
      <c r="C2" s="473" t="s">
        <v>131</v>
      </c>
      <c r="D2" s="476" t="s">
        <v>132</v>
      </c>
      <c r="E2" s="477"/>
      <c r="H2" s="474" t="s">
        <v>133</v>
      </c>
    </row>
    <row r="3" spans="1:8" s="470" customFormat="1" ht="26.45">
      <c r="A3" s="475" t="s">
        <v>134</v>
      </c>
      <c r="B3" s="472" t="s">
        <v>135</v>
      </c>
      <c r="C3" s="473" t="s">
        <v>131</v>
      </c>
      <c r="D3" s="476" t="s">
        <v>132</v>
      </c>
      <c r="E3" s="477"/>
      <c r="H3" s="504" t="s">
        <v>136</v>
      </c>
    </row>
    <row r="4" spans="1:8" s="470" customFormat="1" ht="26.45">
      <c r="A4" s="475" t="s">
        <v>137</v>
      </c>
      <c r="B4" s="472" t="s">
        <v>138</v>
      </c>
      <c r="C4" s="473" t="s">
        <v>131</v>
      </c>
      <c r="D4" s="476" t="s">
        <v>132</v>
      </c>
      <c r="E4" s="477"/>
      <c r="H4" s="528" t="s">
        <v>139</v>
      </c>
    </row>
    <row r="5" spans="1:8" s="470" customFormat="1" ht="26.45">
      <c r="A5" s="475" t="s">
        <v>140</v>
      </c>
      <c r="B5" s="472" t="s">
        <v>141</v>
      </c>
      <c r="C5" s="473" t="s">
        <v>131</v>
      </c>
      <c r="D5" s="476" t="s">
        <v>132</v>
      </c>
      <c r="E5" s="477"/>
      <c r="H5" s="543" t="s">
        <v>142</v>
      </c>
    </row>
    <row r="6" spans="1:8" s="470" customFormat="1" ht="26.45">
      <c r="A6" s="475" t="s">
        <v>143</v>
      </c>
      <c r="B6" s="472" t="s">
        <v>144</v>
      </c>
      <c r="C6" s="473" t="s">
        <v>131</v>
      </c>
      <c r="D6" s="476" t="s">
        <v>132</v>
      </c>
      <c r="E6" s="477"/>
      <c r="H6" s="503" t="s">
        <v>145</v>
      </c>
    </row>
    <row r="7" spans="1:8" s="470" customFormat="1" ht="26.45">
      <c r="A7" s="475" t="s">
        <v>146</v>
      </c>
      <c r="B7" s="472" t="s">
        <v>147</v>
      </c>
      <c r="C7" s="473" t="s">
        <v>131</v>
      </c>
      <c r="D7" s="476" t="s">
        <v>132</v>
      </c>
      <c r="E7" s="477"/>
      <c r="H7" s="502" t="s">
        <v>148</v>
      </c>
    </row>
    <row r="8" spans="1:8" s="470" customFormat="1" ht="26.45">
      <c r="A8" s="475" t="s">
        <v>149</v>
      </c>
      <c r="B8" s="472" t="s">
        <v>150</v>
      </c>
      <c r="C8" s="473" t="s">
        <v>131</v>
      </c>
      <c r="D8" s="476" t="s">
        <v>132</v>
      </c>
      <c r="E8" s="477"/>
    </row>
    <row r="9" spans="1:8" s="470" customFormat="1" ht="26.45">
      <c r="A9" s="475" t="s">
        <v>151</v>
      </c>
      <c r="B9" s="472" t="s">
        <v>152</v>
      </c>
      <c r="C9" s="473" t="s">
        <v>131</v>
      </c>
      <c r="D9" s="476" t="s">
        <v>132</v>
      </c>
      <c r="E9" s="477"/>
    </row>
    <row r="10" spans="1:8" s="470" customFormat="1" ht="26.45">
      <c r="A10" s="475" t="s">
        <v>153</v>
      </c>
      <c r="B10" s="472" t="s">
        <v>154</v>
      </c>
      <c r="C10" s="473" t="s">
        <v>131</v>
      </c>
      <c r="D10" s="476" t="s">
        <v>132</v>
      </c>
      <c r="E10" s="477"/>
    </row>
    <row r="11" spans="1:8" s="470" customFormat="1" ht="26.45">
      <c r="A11" s="475" t="s">
        <v>155</v>
      </c>
      <c r="B11" s="472" t="s">
        <v>156</v>
      </c>
      <c r="C11" s="473" t="s">
        <v>131</v>
      </c>
      <c r="D11" s="476" t="s">
        <v>132</v>
      </c>
      <c r="E11" s="477"/>
    </row>
    <row r="12" spans="1:8" s="470" customFormat="1" ht="26.45">
      <c r="A12" s="475" t="s">
        <v>157</v>
      </c>
      <c r="B12" s="472" t="s">
        <v>158</v>
      </c>
      <c r="C12" s="473" t="s">
        <v>131</v>
      </c>
      <c r="D12" s="476" t="s">
        <v>132</v>
      </c>
      <c r="E12" s="477"/>
    </row>
    <row r="13" spans="1:8" s="470" customFormat="1" ht="26.45">
      <c r="A13" s="475" t="s">
        <v>159</v>
      </c>
      <c r="B13" s="472" t="s">
        <v>160</v>
      </c>
      <c r="C13" s="473" t="s">
        <v>131</v>
      </c>
      <c r="D13" s="476" t="s">
        <v>132</v>
      </c>
      <c r="E13" s="477"/>
    </row>
    <row r="14" spans="1:8" s="470" customFormat="1" ht="26.45">
      <c r="A14" s="475" t="s">
        <v>161</v>
      </c>
      <c r="B14" s="472" t="s">
        <v>162</v>
      </c>
      <c r="C14" s="473" t="s">
        <v>163</v>
      </c>
      <c r="D14" s="476" t="s">
        <v>132</v>
      </c>
      <c r="E14" s="477"/>
    </row>
    <row r="15" spans="1:8" s="470" customFormat="1" ht="26.45">
      <c r="A15" s="475" t="s">
        <v>164</v>
      </c>
      <c r="B15" s="472" t="s">
        <v>165</v>
      </c>
      <c r="C15" s="473" t="s">
        <v>163</v>
      </c>
      <c r="D15" s="476" t="s">
        <v>132</v>
      </c>
      <c r="E15" s="477"/>
    </row>
    <row r="16" spans="1:8" s="470" customFormat="1" ht="52.9">
      <c r="A16" s="475" t="s">
        <v>166</v>
      </c>
      <c r="B16" s="472" t="s">
        <v>167</v>
      </c>
      <c r="C16" s="473" t="s">
        <v>108</v>
      </c>
      <c r="D16" s="476" t="s">
        <v>132</v>
      </c>
      <c r="E16" s="477"/>
    </row>
    <row r="17" spans="1:8" s="470" customFormat="1">
      <c r="A17" s="475" t="s">
        <v>168</v>
      </c>
      <c r="B17" s="472" t="s">
        <v>169</v>
      </c>
      <c r="C17" s="473" t="s">
        <v>108</v>
      </c>
      <c r="D17" s="476" t="s">
        <v>132</v>
      </c>
      <c r="E17" s="477"/>
    </row>
    <row r="18" spans="1:8" s="470" customFormat="1">
      <c r="A18" s="478" t="s">
        <v>170</v>
      </c>
      <c r="B18" s="479" t="s">
        <v>171</v>
      </c>
      <c r="C18" s="480" t="s">
        <v>108</v>
      </c>
      <c r="D18" s="481" t="s">
        <v>132</v>
      </c>
      <c r="E18" s="482"/>
    </row>
    <row r="19" spans="1:8" s="470" customFormat="1">
      <c r="A19" s="529" t="s">
        <v>172</v>
      </c>
      <c r="B19" s="530" t="s">
        <v>173</v>
      </c>
      <c r="C19" s="531" t="s">
        <v>108</v>
      </c>
      <c r="D19" s="528" t="s">
        <v>139</v>
      </c>
      <c r="E19" s="532"/>
    </row>
    <row r="20" spans="1:8" s="470" customFormat="1" ht="26.45">
      <c r="A20" s="533" t="s">
        <v>174</v>
      </c>
      <c r="B20" s="534" t="s">
        <v>175</v>
      </c>
      <c r="C20" s="535" t="s">
        <v>108</v>
      </c>
      <c r="D20" s="536" t="s">
        <v>139</v>
      </c>
      <c r="E20" s="537"/>
    </row>
    <row r="21" spans="1:8" s="470" customFormat="1">
      <c r="A21" s="514" t="s">
        <v>176</v>
      </c>
      <c r="B21" s="515" t="s">
        <v>177</v>
      </c>
      <c r="C21" s="516" t="s">
        <v>163</v>
      </c>
      <c r="D21" s="517" t="s">
        <v>178</v>
      </c>
      <c r="E21" s="518"/>
    </row>
    <row r="22" spans="1:8" s="470" customFormat="1">
      <c r="A22" s="514" t="s">
        <v>179</v>
      </c>
      <c r="B22" s="515" t="s">
        <v>180</v>
      </c>
      <c r="C22" s="516" t="s">
        <v>163</v>
      </c>
      <c r="D22" s="517" t="s">
        <v>178</v>
      </c>
      <c r="E22" s="518"/>
    </row>
    <row r="23" spans="1:8" s="470" customFormat="1" ht="26.45">
      <c r="A23" s="514" t="s">
        <v>181</v>
      </c>
      <c r="B23" s="515" t="s">
        <v>182</v>
      </c>
      <c r="C23" s="516" t="s">
        <v>163</v>
      </c>
      <c r="D23" s="517" t="s">
        <v>178</v>
      </c>
      <c r="E23" s="518"/>
    </row>
    <row r="24" spans="1:8" s="470" customFormat="1">
      <c r="A24" s="514" t="s">
        <v>183</v>
      </c>
      <c r="B24" s="515" t="s">
        <v>184</v>
      </c>
      <c r="C24" s="516" t="s">
        <v>163</v>
      </c>
      <c r="D24" s="517" t="s">
        <v>178</v>
      </c>
      <c r="E24" s="518"/>
    </row>
    <row r="25" spans="1:8" s="470" customFormat="1">
      <c r="A25" s="514" t="s">
        <v>185</v>
      </c>
      <c r="B25" s="515" t="s">
        <v>186</v>
      </c>
      <c r="C25" s="516" t="s">
        <v>163</v>
      </c>
      <c r="D25" s="517" t="s">
        <v>178</v>
      </c>
      <c r="E25" s="518"/>
    </row>
    <row r="26" spans="1:8" s="470" customFormat="1" ht="26.45">
      <c r="A26" s="514" t="s">
        <v>187</v>
      </c>
      <c r="B26" s="515" t="s">
        <v>188</v>
      </c>
      <c r="C26" s="516" t="s">
        <v>163</v>
      </c>
      <c r="D26" s="517" t="s">
        <v>178</v>
      </c>
      <c r="E26" s="518"/>
    </row>
    <row r="27" spans="1:8" s="470" customFormat="1" ht="26.45">
      <c r="A27" s="519" t="s">
        <v>189</v>
      </c>
      <c r="B27" s="520" t="s">
        <v>190</v>
      </c>
      <c r="C27" s="521" t="s">
        <v>191</v>
      </c>
      <c r="D27" s="522" t="s">
        <v>178</v>
      </c>
      <c r="E27" s="523"/>
    </row>
    <row r="28" spans="1:8" s="470" customFormat="1" ht="26.45">
      <c r="A28" s="538" t="s">
        <v>192</v>
      </c>
      <c r="B28" s="539" t="s">
        <v>162</v>
      </c>
      <c r="C28" s="540" t="s">
        <v>163</v>
      </c>
      <c r="D28" s="541" t="s">
        <v>142</v>
      </c>
      <c r="E28" s="542"/>
    </row>
    <row r="29" spans="1:8" s="470" customFormat="1" ht="26.45">
      <c r="A29" s="538" t="s">
        <v>193</v>
      </c>
      <c r="B29" s="539" t="s">
        <v>165</v>
      </c>
      <c r="C29" s="540" t="s">
        <v>163</v>
      </c>
      <c r="D29" s="541" t="s">
        <v>142</v>
      </c>
      <c r="E29" s="542"/>
    </row>
    <row r="30" spans="1:8" s="470" customFormat="1">
      <c r="A30" s="538" t="s">
        <v>194</v>
      </c>
      <c r="B30" s="539" t="s">
        <v>169</v>
      </c>
      <c r="C30" s="540" t="s">
        <v>108</v>
      </c>
      <c r="D30" s="541" t="s">
        <v>142</v>
      </c>
      <c r="E30" s="542"/>
    </row>
    <row r="31" spans="1:8" s="470" customFormat="1">
      <c r="A31" s="538" t="s">
        <v>195</v>
      </c>
      <c r="B31" s="539" t="s">
        <v>171</v>
      </c>
      <c r="C31" s="540" t="s">
        <v>108</v>
      </c>
      <c r="D31" s="541" t="s">
        <v>142</v>
      </c>
      <c r="E31" s="542"/>
    </row>
    <row r="32" spans="1:8">
      <c r="A32" s="483"/>
      <c r="B32" s="484" t="s">
        <v>196</v>
      </c>
      <c r="C32" s="485" t="s">
        <v>131</v>
      </c>
      <c r="D32" s="486" t="s">
        <v>197</v>
      </c>
      <c r="E32" s="487"/>
      <c r="H32" s="470"/>
    </row>
    <row r="33" spans="1:5">
      <c r="A33" s="488"/>
      <c r="B33" s="489" t="s">
        <v>198</v>
      </c>
      <c r="C33" s="490" t="s">
        <v>131</v>
      </c>
      <c r="D33" s="544" t="s">
        <v>199</v>
      </c>
      <c r="E33" s="491"/>
    </row>
    <row r="34" spans="1:5">
      <c r="A34" s="492"/>
      <c r="B34" s="493" t="s">
        <v>200</v>
      </c>
      <c r="C34" s="494" t="s">
        <v>163</v>
      </c>
      <c r="D34" s="495" t="s">
        <v>201</v>
      </c>
      <c r="E34" s="496"/>
    </row>
    <row r="35" spans="1:5">
      <c r="A35" s="497"/>
      <c r="B35" s="498" t="s">
        <v>202</v>
      </c>
      <c r="C35" s="499" t="s">
        <v>131</v>
      </c>
      <c r="D35" s="500" t="s">
        <v>201</v>
      </c>
      <c r="E35" s="50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CFAD-2EC7-4BE4-BEDE-C3FD2BC184B5}">
  <sheetPr>
    <tabColor rgb="FFFFFF99"/>
  </sheetPr>
  <dimension ref="A1:AG11"/>
  <sheetViews>
    <sheetView zoomScale="80" zoomScaleNormal="80" workbookViewId="0"/>
  </sheetViews>
  <sheetFormatPr defaultColWidth="9" defaultRowHeight="13.15"/>
  <cols>
    <col min="1" max="2" width="9" style="458" customWidth="1"/>
    <col min="3" max="3" width="9" style="458"/>
    <col min="4" max="33" width="15" style="458" customWidth="1"/>
    <col min="34" max="16384" width="9" style="458"/>
  </cols>
  <sheetData>
    <row r="1" spans="1:33">
      <c r="D1" s="459" t="s">
        <v>129</v>
      </c>
      <c r="E1" s="459" t="s">
        <v>134</v>
      </c>
      <c r="F1" s="459" t="s">
        <v>137</v>
      </c>
      <c r="G1" s="459" t="s">
        <v>140</v>
      </c>
      <c r="H1" s="459" t="s">
        <v>143</v>
      </c>
      <c r="I1" s="459" t="s">
        <v>146</v>
      </c>
      <c r="J1" s="459" t="s">
        <v>149</v>
      </c>
      <c r="K1" s="459" t="s">
        <v>151</v>
      </c>
      <c r="L1" s="459" t="s">
        <v>153</v>
      </c>
      <c r="M1" s="459" t="s">
        <v>155</v>
      </c>
      <c r="N1" s="459" t="s">
        <v>157</v>
      </c>
      <c r="O1" s="459" t="s">
        <v>159</v>
      </c>
      <c r="P1" s="459" t="s">
        <v>161</v>
      </c>
      <c r="Q1" s="459" t="s">
        <v>164</v>
      </c>
      <c r="R1" s="459" t="s">
        <v>166</v>
      </c>
      <c r="S1" s="459" t="s">
        <v>168</v>
      </c>
      <c r="T1" s="459" t="s">
        <v>170</v>
      </c>
      <c r="U1" s="459" t="s">
        <v>172</v>
      </c>
      <c r="V1" s="459" t="s">
        <v>174</v>
      </c>
      <c r="W1" s="459" t="s">
        <v>176</v>
      </c>
      <c r="X1" s="459" t="s">
        <v>179</v>
      </c>
      <c r="Y1" s="459" t="s">
        <v>181</v>
      </c>
      <c r="Z1" s="459" t="s">
        <v>183</v>
      </c>
      <c r="AA1" s="459" t="s">
        <v>185</v>
      </c>
      <c r="AB1" s="459" t="s">
        <v>187</v>
      </c>
      <c r="AC1" s="459" t="s">
        <v>192</v>
      </c>
      <c r="AD1" s="459" t="s">
        <v>193</v>
      </c>
      <c r="AE1" s="459" t="s">
        <v>194</v>
      </c>
      <c r="AF1" s="459" t="s">
        <v>195</v>
      </c>
      <c r="AG1" s="459" t="s">
        <v>189</v>
      </c>
    </row>
    <row r="2" spans="1:33" s="460" customFormat="1" ht="87" customHeight="1">
      <c r="D2" s="461" t="s">
        <v>130</v>
      </c>
      <c r="E2" s="461" t="s">
        <v>135</v>
      </c>
      <c r="F2" s="461" t="s">
        <v>138</v>
      </c>
      <c r="G2" s="461" t="s">
        <v>141</v>
      </c>
      <c r="H2" s="461" t="s">
        <v>144</v>
      </c>
      <c r="I2" s="461" t="s">
        <v>147</v>
      </c>
      <c r="J2" s="461" t="s">
        <v>150</v>
      </c>
      <c r="K2" s="461" t="s">
        <v>152</v>
      </c>
      <c r="L2" s="461" t="s">
        <v>154</v>
      </c>
      <c r="M2" s="461" t="s">
        <v>156</v>
      </c>
      <c r="N2" s="461" t="s">
        <v>158</v>
      </c>
      <c r="O2" s="461" t="s">
        <v>160</v>
      </c>
      <c r="P2" s="461" t="s">
        <v>162</v>
      </c>
      <c r="Q2" s="461" t="s">
        <v>165</v>
      </c>
      <c r="R2" s="461" t="s">
        <v>167</v>
      </c>
      <c r="S2" s="461" t="s">
        <v>169</v>
      </c>
      <c r="T2" s="461" t="s">
        <v>171</v>
      </c>
      <c r="U2" s="461" t="s">
        <v>173</v>
      </c>
      <c r="V2" s="461" t="s">
        <v>175</v>
      </c>
      <c r="W2" s="461" t="s">
        <v>177</v>
      </c>
      <c r="X2" s="461" t="s">
        <v>180</v>
      </c>
      <c r="Y2" s="461" t="s">
        <v>182</v>
      </c>
      <c r="Z2" s="461" t="s">
        <v>184</v>
      </c>
      <c r="AA2" s="461" t="s">
        <v>186</v>
      </c>
      <c r="AB2" s="461" t="s">
        <v>188</v>
      </c>
      <c r="AC2" s="461" t="s">
        <v>162</v>
      </c>
      <c r="AD2" s="461" t="s">
        <v>165</v>
      </c>
      <c r="AE2" s="461" t="s">
        <v>169</v>
      </c>
      <c r="AF2" s="461" t="s">
        <v>171</v>
      </c>
      <c r="AG2" s="461" t="s">
        <v>190</v>
      </c>
    </row>
    <row r="3" spans="1:33">
      <c r="A3" s="458" t="s">
        <v>203</v>
      </c>
      <c r="B3" s="459" t="s">
        <v>204</v>
      </c>
      <c r="C3" s="459" t="s">
        <v>205</v>
      </c>
      <c r="D3" s="459" t="s">
        <v>131</v>
      </c>
      <c r="E3" s="459" t="s">
        <v>131</v>
      </c>
      <c r="F3" s="459" t="s">
        <v>131</v>
      </c>
      <c r="G3" s="459" t="s">
        <v>131</v>
      </c>
      <c r="H3" s="459" t="s">
        <v>131</v>
      </c>
      <c r="I3" s="459" t="s">
        <v>131</v>
      </c>
      <c r="J3" s="459" t="s">
        <v>131</v>
      </c>
      <c r="K3" s="459" t="s">
        <v>131</v>
      </c>
      <c r="L3" s="459" t="s">
        <v>131</v>
      </c>
      <c r="M3" s="459" t="s">
        <v>131</v>
      </c>
      <c r="N3" s="459" t="s">
        <v>131</v>
      </c>
      <c r="O3" s="459" t="s">
        <v>131</v>
      </c>
      <c r="P3" s="459" t="s">
        <v>163</v>
      </c>
      <c r="Q3" s="459" t="s">
        <v>163</v>
      </c>
      <c r="R3" s="459" t="s">
        <v>108</v>
      </c>
      <c r="S3" s="459" t="s">
        <v>108</v>
      </c>
      <c r="T3" s="459" t="s">
        <v>108</v>
      </c>
      <c r="U3" s="459" t="s">
        <v>108</v>
      </c>
      <c r="V3" s="459" t="s">
        <v>108</v>
      </c>
      <c r="W3" s="459" t="s">
        <v>163</v>
      </c>
      <c r="X3" s="459" t="s">
        <v>163</v>
      </c>
      <c r="Y3" s="459" t="s">
        <v>163</v>
      </c>
      <c r="Z3" s="459" t="s">
        <v>163</v>
      </c>
      <c r="AA3" s="459" t="s">
        <v>163</v>
      </c>
      <c r="AB3" s="459" t="s">
        <v>163</v>
      </c>
      <c r="AC3" s="459" t="s">
        <v>163</v>
      </c>
      <c r="AD3" s="459" t="s">
        <v>163</v>
      </c>
      <c r="AE3" s="459" t="s">
        <v>108</v>
      </c>
      <c r="AF3" s="459" t="s">
        <v>108</v>
      </c>
      <c r="AG3" s="459" t="s">
        <v>191</v>
      </c>
    </row>
    <row r="4" spans="1:33">
      <c r="A4" s="458" t="s">
        <v>206</v>
      </c>
      <c r="B4" s="458" t="s">
        <v>207</v>
      </c>
      <c r="C4" s="458" t="s">
        <v>208</v>
      </c>
      <c r="D4" s="462">
        <v>103.2</v>
      </c>
      <c r="E4" s="462">
        <v>103.5</v>
      </c>
      <c r="F4" s="462">
        <v>103.5</v>
      </c>
      <c r="G4" s="462">
        <v>103.5</v>
      </c>
      <c r="H4" s="462">
        <v>104</v>
      </c>
      <c r="I4" s="462">
        <v>104.3</v>
      </c>
      <c r="J4" s="462">
        <v>104.4</v>
      </c>
      <c r="K4" s="462">
        <v>104.7</v>
      </c>
      <c r="L4" s="462">
        <v>105</v>
      </c>
      <c r="M4" s="462">
        <v>104.5</v>
      </c>
      <c r="N4" s="462">
        <v>104.9</v>
      </c>
      <c r="O4" s="462">
        <v>105.1</v>
      </c>
      <c r="P4" s="462" t="s">
        <v>209</v>
      </c>
      <c r="Q4" s="462" t="s">
        <v>209</v>
      </c>
      <c r="R4" s="462" t="s">
        <v>209</v>
      </c>
      <c r="S4" s="462" t="s">
        <v>209</v>
      </c>
      <c r="T4" s="462" t="s">
        <v>209</v>
      </c>
      <c r="U4" s="462" t="s">
        <v>209</v>
      </c>
      <c r="V4" s="462" t="s">
        <v>209</v>
      </c>
      <c r="W4" s="462" t="s">
        <v>209</v>
      </c>
      <c r="X4" s="462" t="s">
        <v>209</v>
      </c>
      <c r="Y4" s="462" t="s">
        <v>209</v>
      </c>
      <c r="Z4" s="462" t="s">
        <v>209</v>
      </c>
      <c r="AA4" s="462" t="s">
        <v>209</v>
      </c>
      <c r="AB4" s="462" t="s">
        <v>209</v>
      </c>
      <c r="AC4" s="462" t="s">
        <v>209</v>
      </c>
      <c r="AD4" s="462" t="s">
        <v>209</v>
      </c>
      <c r="AE4" s="462" t="s">
        <v>209</v>
      </c>
      <c r="AF4" s="462" t="s">
        <v>209</v>
      </c>
      <c r="AG4" s="462" t="s">
        <v>209</v>
      </c>
    </row>
    <row r="5" spans="1:33">
      <c r="A5" s="458" t="s">
        <v>210</v>
      </c>
      <c r="B5" s="458" t="s">
        <v>207</v>
      </c>
      <c r="C5" s="458" t="s">
        <v>211</v>
      </c>
      <c r="D5" s="462">
        <v>105.5</v>
      </c>
      <c r="E5" s="462">
        <v>105.9</v>
      </c>
      <c r="F5" s="462">
        <v>105.9</v>
      </c>
      <c r="G5" s="462">
        <v>105.9</v>
      </c>
      <c r="H5" s="462">
        <v>106.5</v>
      </c>
      <c r="I5" s="462">
        <v>106.6</v>
      </c>
      <c r="J5" s="462">
        <v>106.7</v>
      </c>
      <c r="K5" s="462">
        <v>106.9</v>
      </c>
      <c r="L5" s="462">
        <v>107.1</v>
      </c>
      <c r="M5" s="462">
        <v>106.4</v>
      </c>
      <c r="N5" s="462">
        <v>106.8</v>
      </c>
      <c r="O5" s="462">
        <v>107</v>
      </c>
      <c r="P5" s="462" t="s">
        <v>209</v>
      </c>
      <c r="Q5" s="462" t="s">
        <v>209</v>
      </c>
      <c r="R5" s="462" t="s">
        <v>209</v>
      </c>
      <c r="S5" s="462" t="s">
        <v>209</v>
      </c>
      <c r="T5" s="462" t="s">
        <v>209</v>
      </c>
      <c r="U5" s="462" t="s">
        <v>209</v>
      </c>
      <c r="V5" s="462" t="s">
        <v>209</v>
      </c>
      <c r="W5" s="462" t="s">
        <v>209</v>
      </c>
      <c r="X5" s="462" t="s">
        <v>209</v>
      </c>
      <c r="Y5" s="462" t="s">
        <v>209</v>
      </c>
      <c r="Z5" s="462" t="s">
        <v>209</v>
      </c>
      <c r="AA5" s="462" t="s">
        <v>209</v>
      </c>
      <c r="AB5" s="462" t="s">
        <v>209</v>
      </c>
      <c r="AC5" s="462" t="s">
        <v>209</v>
      </c>
      <c r="AD5" s="462" t="s">
        <v>209</v>
      </c>
      <c r="AE5" s="462" t="s">
        <v>209</v>
      </c>
      <c r="AF5" s="462" t="s">
        <v>209</v>
      </c>
      <c r="AG5" s="462" t="s">
        <v>209</v>
      </c>
    </row>
    <row r="6" spans="1:33">
      <c r="A6" s="458" t="s">
        <v>212</v>
      </c>
      <c r="B6" s="458" t="s">
        <v>207</v>
      </c>
      <c r="C6" s="458" t="s">
        <v>213</v>
      </c>
      <c r="D6" s="462">
        <v>107.6</v>
      </c>
      <c r="E6" s="462">
        <v>107.9</v>
      </c>
      <c r="F6" s="462">
        <v>107.9</v>
      </c>
      <c r="G6" s="462">
        <v>108</v>
      </c>
      <c r="H6" s="462">
        <v>108.3</v>
      </c>
      <c r="I6" s="462">
        <v>108.4</v>
      </c>
      <c r="J6" s="462">
        <v>108.3</v>
      </c>
      <c r="K6" s="462">
        <v>108.5</v>
      </c>
      <c r="L6" s="462">
        <v>108.5</v>
      </c>
      <c r="M6" s="462">
        <v>108.3</v>
      </c>
      <c r="N6" s="462">
        <v>108.6</v>
      </c>
      <c r="O6" s="462">
        <v>108.6</v>
      </c>
      <c r="P6" s="462" t="s">
        <v>209</v>
      </c>
      <c r="Q6" s="462" t="s">
        <v>209</v>
      </c>
      <c r="R6" s="462" t="s">
        <v>209</v>
      </c>
      <c r="S6" s="462" t="s">
        <v>209</v>
      </c>
      <c r="T6" s="462" t="s">
        <v>209</v>
      </c>
      <c r="U6" s="462" t="s">
        <v>209</v>
      </c>
      <c r="V6" s="462" t="s">
        <v>209</v>
      </c>
      <c r="W6" s="462" t="s">
        <v>209</v>
      </c>
      <c r="X6" s="462" t="s">
        <v>209</v>
      </c>
      <c r="Y6" s="462" t="s">
        <v>209</v>
      </c>
      <c r="Z6" s="462" t="s">
        <v>209</v>
      </c>
      <c r="AA6" s="462" t="s">
        <v>209</v>
      </c>
      <c r="AB6" s="462" t="s">
        <v>209</v>
      </c>
      <c r="AC6" s="462" t="s">
        <v>209</v>
      </c>
      <c r="AD6" s="462" t="s">
        <v>209</v>
      </c>
      <c r="AE6" s="462" t="s">
        <v>209</v>
      </c>
      <c r="AF6" s="462" t="s">
        <v>209</v>
      </c>
      <c r="AG6" s="462" t="s">
        <v>209</v>
      </c>
    </row>
    <row r="7" spans="1:33">
      <c r="A7" s="458" t="s">
        <v>214</v>
      </c>
      <c r="B7" s="458" t="s">
        <v>207</v>
      </c>
      <c r="C7" s="458" t="s">
        <v>215</v>
      </c>
      <c r="D7" s="462">
        <v>108.6</v>
      </c>
      <c r="E7" s="462">
        <v>108.6</v>
      </c>
      <c r="F7" s="462">
        <v>108.8</v>
      </c>
      <c r="G7" s="462">
        <v>109.2</v>
      </c>
      <c r="H7" s="462">
        <v>108.8</v>
      </c>
      <c r="I7" s="462">
        <v>109.2</v>
      </c>
      <c r="J7" s="462">
        <v>109.2</v>
      </c>
      <c r="K7" s="462">
        <v>109.1</v>
      </c>
      <c r="L7" s="462">
        <v>109.4</v>
      </c>
      <c r="M7" s="462">
        <v>109.3</v>
      </c>
      <c r="N7" s="462">
        <v>109.4</v>
      </c>
      <c r="O7" s="462">
        <v>109.7</v>
      </c>
      <c r="P7" s="462" t="s">
        <v>209</v>
      </c>
      <c r="Q7" s="462" t="s">
        <v>209</v>
      </c>
      <c r="R7" s="462" t="s">
        <v>209</v>
      </c>
      <c r="S7" s="462" t="s">
        <v>209</v>
      </c>
      <c r="T7" s="462" t="s">
        <v>209</v>
      </c>
      <c r="U7" s="462">
        <v>0</v>
      </c>
      <c r="V7" s="462">
        <v>139.61199999999999</v>
      </c>
      <c r="W7" s="462">
        <v>27.545000000000002</v>
      </c>
      <c r="X7" s="462">
        <v>690.39300000000003</v>
      </c>
      <c r="Y7" s="462">
        <v>1716.269</v>
      </c>
      <c r="Z7" s="462">
        <v>22.393999999999998</v>
      </c>
      <c r="AA7" s="462">
        <v>1299.249</v>
      </c>
      <c r="AB7" s="462">
        <v>1817.193</v>
      </c>
      <c r="AC7" s="462">
        <v>5581.8360000000002</v>
      </c>
      <c r="AD7" s="462">
        <v>5586.598</v>
      </c>
      <c r="AE7" s="462">
        <v>140.64599999999999</v>
      </c>
      <c r="AF7" s="462">
        <v>0</v>
      </c>
      <c r="AG7" s="462">
        <v>25.051383360391402</v>
      </c>
    </row>
    <row r="8" spans="1:33">
      <c r="A8" s="458" t="s">
        <v>216</v>
      </c>
      <c r="B8" s="458" t="s">
        <v>207</v>
      </c>
      <c r="C8" s="458" t="s">
        <v>217</v>
      </c>
      <c r="D8" s="462">
        <v>110.4</v>
      </c>
      <c r="E8" s="462">
        <v>111</v>
      </c>
      <c r="F8" s="462">
        <v>111.4</v>
      </c>
      <c r="G8" s="462">
        <v>111.4</v>
      </c>
      <c r="H8" s="462">
        <v>112.1</v>
      </c>
      <c r="I8" s="462">
        <v>112.4</v>
      </c>
      <c r="J8" s="462">
        <v>113.4</v>
      </c>
      <c r="K8" s="462">
        <v>114.1</v>
      </c>
      <c r="L8" s="462">
        <v>114.7</v>
      </c>
      <c r="M8" s="462">
        <v>114.6</v>
      </c>
      <c r="N8" s="462">
        <v>115.4</v>
      </c>
      <c r="O8" s="462">
        <v>116.5</v>
      </c>
      <c r="P8" s="462" t="s">
        <v>209</v>
      </c>
      <c r="Q8" s="462" t="s">
        <v>209</v>
      </c>
      <c r="R8" s="462" t="s">
        <v>209</v>
      </c>
      <c r="S8" s="462" t="s">
        <v>209</v>
      </c>
      <c r="T8" s="462" t="s">
        <v>209</v>
      </c>
      <c r="U8" s="462">
        <v>143.17699999999999</v>
      </c>
      <c r="V8" s="462">
        <v>143.17699999999999</v>
      </c>
      <c r="W8" s="462">
        <v>28.724</v>
      </c>
      <c r="X8" s="462">
        <v>673.36699999999996</v>
      </c>
      <c r="Y8" s="462">
        <v>1806.991</v>
      </c>
      <c r="Z8" s="462">
        <v>21.960999999999999</v>
      </c>
      <c r="AA8" s="462">
        <v>1340.856</v>
      </c>
      <c r="AB8" s="462">
        <v>1774.16</v>
      </c>
      <c r="AC8" s="462">
        <v>5616.4610000000002</v>
      </c>
      <c r="AD8" s="462">
        <v>5648.6819999999998</v>
      </c>
      <c r="AE8" s="462">
        <v>135.733</v>
      </c>
      <c r="AF8" s="462">
        <v>0</v>
      </c>
      <c r="AG8" s="462">
        <v>25.358821246529299</v>
      </c>
    </row>
    <row r="9" spans="1:33">
      <c r="A9" s="458" t="s">
        <v>218</v>
      </c>
      <c r="B9" s="458" t="s">
        <v>207</v>
      </c>
      <c r="C9" s="458" t="s">
        <v>219</v>
      </c>
      <c r="D9" s="462">
        <v>119</v>
      </c>
      <c r="E9" s="462">
        <v>119.7</v>
      </c>
      <c r="F9" s="462">
        <v>120.5</v>
      </c>
      <c r="G9" s="462">
        <v>121.2</v>
      </c>
      <c r="H9" s="462">
        <v>121.8</v>
      </c>
      <c r="I9" s="462">
        <v>122.3</v>
      </c>
      <c r="J9" s="462">
        <v>124.3</v>
      </c>
      <c r="K9" s="462">
        <v>124.8</v>
      </c>
      <c r="L9" s="462">
        <v>125.3</v>
      </c>
      <c r="M9" s="462">
        <v>124.8</v>
      </c>
      <c r="N9" s="462">
        <v>126</v>
      </c>
      <c r="O9" s="462">
        <v>126.8</v>
      </c>
      <c r="P9" s="462">
        <v>5728.9539999999997</v>
      </c>
      <c r="Q9" s="462">
        <v>5711.1239999999998</v>
      </c>
      <c r="R9" s="462" t="s">
        <v>209</v>
      </c>
      <c r="S9" s="462">
        <v>129.88800000000001</v>
      </c>
      <c r="T9" s="462">
        <v>0</v>
      </c>
      <c r="U9" s="462">
        <v>122.550182662689</v>
      </c>
      <c r="V9" s="462">
        <v>146.137</v>
      </c>
      <c r="W9" s="462">
        <v>30.350999999999999</v>
      </c>
      <c r="X9" s="462">
        <v>637.84</v>
      </c>
      <c r="Y9" s="462">
        <v>1935.9639999999999</v>
      </c>
      <c r="Z9" s="462">
        <v>21.036000000000001</v>
      </c>
      <c r="AA9" s="462">
        <v>1398.731</v>
      </c>
      <c r="AB9" s="462">
        <v>1690.3689999999999</v>
      </c>
      <c r="AC9" s="462">
        <v>5728.9539999999997</v>
      </c>
      <c r="AD9" s="462">
        <v>5711.1239999999998</v>
      </c>
      <c r="AE9" s="462">
        <v>129.88800000000001</v>
      </c>
      <c r="AF9" s="462">
        <v>0</v>
      </c>
      <c r="AG9" s="462">
        <v>25.5739157376847</v>
      </c>
    </row>
    <row r="10" spans="1:33">
      <c r="A10" s="458" t="s">
        <v>220</v>
      </c>
      <c r="B10" s="458" t="s">
        <v>207</v>
      </c>
      <c r="C10" s="458" t="s">
        <v>221</v>
      </c>
      <c r="D10" s="462">
        <v>128.30000000000001</v>
      </c>
      <c r="E10" s="462">
        <v>129.1</v>
      </c>
      <c r="F10" s="462">
        <v>129.4</v>
      </c>
      <c r="G10" s="462">
        <v>129</v>
      </c>
      <c r="H10" s="462">
        <v>129.4</v>
      </c>
      <c r="I10" s="462">
        <v>130.1</v>
      </c>
      <c r="J10" s="462">
        <v>130.19999999999999</v>
      </c>
      <c r="K10" s="462">
        <v>130</v>
      </c>
      <c r="L10" s="462">
        <v>130.5</v>
      </c>
      <c r="M10" s="462">
        <v>130</v>
      </c>
      <c r="N10" s="462">
        <v>130.80000000000001</v>
      </c>
      <c r="O10" s="462">
        <v>131.6</v>
      </c>
      <c r="P10" s="462">
        <v>5801.2150000000001</v>
      </c>
      <c r="Q10" s="462">
        <v>5768.9880000000003</v>
      </c>
      <c r="R10" s="462" t="s">
        <v>209</v>
      </c>
      <c r="S10" s="462">
        <v>119.8731303006939</v>
      </c>
      <c r="T10" s="462">
        <v>0</v>
      </c>
      <c r="U10" s="462">
        <v>124.749670660169</v>
      </c>
      <c r="V10" s="462">
        <v>148.46799999999999</v>
      </c>
      <c r="W10" s="462">
        <v>31.876999999999999</v>
      </c>
      <c r="X10" s="462">
        <v>603.00199999999995</v>
      </c>
      <c r="Y10" s="462">
        <v>2069.7689999999998</v>
      </c>
      <c r="Z10" s="462">
        <v>20.14</v>
      </c>
      <c r="AA10" s="462">
        <v>1456.925</v>
      </c>
      <c r="AB10" s="462">
        <v>1601.979</v>
      </c>
      <c r="AC10" s="462">
        <v>5801.2150000000001</v>
      </c>
      <c r="AD10" s="462">
        <v>5768.9880000000003</v>
      </c>
      <c r="AE10" s="462">
        <v>126.36</v>
      </c>
      <c r="AF10" s="462">
        <v>0</v>
      </c>
      <c r="AG10" s="462">
        <v>25.670139724149799</v>
      </c>
    </row>
    <row r="11" spans="1:33">
      <c r="A11" s="458" t="s">
        <v>222</v>
      </c>
      <c r="B11" s="458" t="s">
        <v>207</v>
      </c>
      <c r="C11" s="458" t="s">
        <v>223</v>
      </c>
      <c r="D11" s="462">
        <v>130.78040132655701</v>
      </c>
      <c r="E11" s="462">
        <v>131.04157478721001</v>
      </c>
      <c r="F11" s="462">
        <v>131.3032698212476</v>
      </c>
      <c r="G11" s="462">
        <v>131.56548747027159</v>
      </c>
      <c r="H11" s="462">
        <v>131.82822877796431</v>
      </c>
      <c r="I11" s="462">
        <v>132.09149479009201</v>
      </c>
      <c r="J11" s="462">
        <v>132.35528655450949</v>
      </c>
      <c r="K11" s="462">
        <v>132.6196051211642</v>
      </c>
      <c r="L11" s="462">
        <v>132.88445154210029</v>
      </c>
      <c r="M11" s="462">
        <v>132.95933237383019</v>
      </c>
      <c r="N11" s="462">
        <v>133.03425540115859</v>
      </c>
      <c r="O11" s="462">
        <v>133.1092206478628</v>
      </c>
      <c r="P11" s="462">
        <v>5807.947227083333</v>
      </c>
      <c r="Q11" s="462">
        <v>5807.947227083333</v>
      </c>
      <c r="R11" s="547">
        <v>0.85199999999999998</v>
      </c>
      <c r="S11" s="462">
        <v>134.06056157236</v>
      </c>
      <c r="T11" s="462">
        <v>0</v>
      </c>
      <c r="U11" s="462">
        <v>145.84240287821589</v>
      </c>
      <c r="V11" s="462">
        <v>150.721</v>
      </c>
      <c r="W11" s="462">
        <v>33.750999999999998</v>
      </c>
      <c r="X11" s="462">
        <v>553.08500000000004</v>
      </c>
      <c r="Y11" s="462">
        <v>2208.8989999999999</v>
      </c>
      <c r="Z11" s="462">
        <v>18.925000000000001</v>
      </c>
      <c r="AA11" s="462">
        <v>1526.117</v>
      </c>
      <c r="AB11" s="462">
        <v>1501.171</v>
      </c>
      <c r="AC11" s="462" t="s">
        <v>209</v>
      </c>
      <c r="AD11" s="462" t="s">
        <v>209</v>
      </c>
      <c r="AE11" s="462" t="s">
        <v>209</v>
      </c>
      <c r="AF11" s="462" t="s">
        <v>209</v>
      </c>
      <c r="AG11" s="462">
        <v>25.7998040307004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E8ED-D0B5-480D-AA7F-7A0BFEFF818B}">
  <sheetPr>
    <tabColor rgb="FFFFFF99"/>
  </sheetPr>
  <dimension ref="A1:AI12"/>
  <sheetViews>
    <sheetView zoomScale="80" zoomScaleNormal="80" workbookViewId="0">
      <pane xSplit="5" ySplit="4" topLeftCell="F5" activePane="bottomRight" state="frozen"/>
      <selection pane="bottomRight"/>
      <selection pane="bottomLeft"/>
      <selection pane="topRight"/>
    </sheetView>
  </sheetViews>
  <sheetFormatPr defaultColWidth="9" defaultRowHeight="11.45"/>
  <cols>
    <col min="1" max="1" width="13.85546875" style="463" bestFit="1" customWidth="1"/>
    <col min="2" max="2" width="8.28515625" style="463" customWidth="1"/>
    <col min="3" max="3" width="9" style="463"/>
    <col min="4" max="4" width="14.140625" style="463" customWidth="1"/>
    <col min="5" max="5" width="9.5703125" style="463" customWidth="1"/>
    <col min="6" max="6" width="11.7109375" style="463" bestFit="1" customWidth="1"/>
    <col min="7" max="35" width="13.5703125" style="463" customWidth="1"/>
    <col min="36" max="16384" width="9" style="463"/>
  </cols>
  <sheetData>
    <row r="1" spans="1:35">
      <c r="B1" s="463" t="s">
        <v>224</v>
      </c>
      <c r="D1" s="567" t="s">
        <v>225</v>
      </c>
      <c r="E1" s="567"/>
      <c r="G1" s="463" t="s">
        <v>129</v>
      </c>
      <c r="H1" s="463" t="s">
        <v>134</v>
      </c>
      <c r="I1" s="463" t="s">
        <v>137</v>
      </c>
      <c r="J1" s="463" t="s">
        <v>140</v>
      </c>
      <c r="K1" s="463" t="s">
        <v>143</v>
      </c>
      <c r="L1" s="463" t="s">
        <v>146</v>
      </c>
      <c r="M1" s="463" t="s">
        <v>149</v>
      </c>
      <c r="N1" s="463" t="s">
        <v>151</v>
      </c>
      <c r="O1" s="463" t="s">
        <v>153</v>
      </c>
      <c r="P1" s="463" t="s">
        <v>155</v>
      </c>
      <c r="Q1" s="463" t="s">
        <v>157</v>
      </c>
      <c r="R1" s="463" t="s">
        <v>159</v>
      </c>
      <c r="S1" s="463" t="s">
        <v>166</v>
      </c>
      <c r="T1" s="463" t="s">
        <v>172</v>
      </c>
      <c r="U1" s="463" t="s">
        <v>176</v>
      </c>
      <c r="V1" s="463" t="s">
        <v>179</v>
      </c>
      <c r="W1" s="463" t="s">
        <v>181</v>
      </c>
      <c r="X1" s="463" t="s">
        <v>183</v>
      </c>
      <c r="Y1" s="463" t="s">
        <v>185</v>
      </c>
      <c r="Z1" s="463" t="s">
        <v>187</v>
      </c>
      <c r="AA1" s="463" t="s">
        <v>161</v>
      </c>
      <c r="AB1" s="463" t="s">
        <v>164</v>
      </c>
      <c r="AC1" s="463" t="s">
        <v>168</v>
      </c>
      <c r="AD1" s="463" t="s">
        <v>170</v>
      </c>
      <c r="AE1" s="463" t="s">
        <v>189</v>
      </c>
    </row>
    <row r="2" spans="1:35">
      <c r="A2" s="463" t="s">
        <v>226</v>
      </c>
      <c r="B2" s="463">
        <v>0.96281468935252923</v>
      </c>
      <c r="D2" s="567" t="s">
        <v>227</v>
      </c>
      <c r="E2" s="567"/>
      <c r="F2" s="464"/>
      <c r="G2" s="464"/>
      <c r="H2" s="464"/>
      <c r="I2" s="464"/>
      <c r="J2" s="464"/>
      <c r="K2" s="464"/>
      <c r="L2" s="464"/>
      <c r="M2" s="464"/>
      <c r="N2" s="464"/>
      <c r="O2" s="464"/>
      <c r="P2" s="464"/>
      <c r="Q2" s="464"/>
      <c r="R2" s="464"/>
      <c r="S2" s="464"/>
      <c r="T2" s="464" t="s">
        <v>174</v>
      </c>
      <c r="U2" s="464"/>
      <c r="V2" s="464"/>
      <c r="W2" s="464"/>
      <c r="X2" s="464"/>
      <c r="Y2" s="464"/>
      <c r="Z2" s="464"/>
      <c r="AA2" s="464" t="s">
        <v>192</v>
      </c>
      <c r="AB2" s="464" t="s">
        <v>193</v>
      </c>
      <c r="AC2" s="464" t="s">
        <v>194</v>
      </c>
      <c r="AD2" s="464" t="s">
        <v>195</v>
      </c>
      <c r="AE2" s="464"/>
      <c r="AF2" s="464"/>
      <c r="AG2" s="464"/>
      <c r="AH2" s="464"/>
      <c r="AI2" s="464"/>
    </row>
    <row r="3" spans="1:35" s="465" customFormat="1" ht="34.5" customHeight="1">
      <c r="F3" s="511" t="s">
        <v>228</v>
      </c>
      <c r="G3" s="466" t="s">
        <v>229</v>
      </c>
      <c r="H3" s="466" t="s">
        <v>230</v>
      </c>
      <c r="I3" s="466" t="s">
        <v>231</v>
      </c>
      <c r="J3" s="466" t="s">
        <v>232</v>
      </c>
      <c r="K3" s="466" t="s">
        <v>233</v>
      </c>
      <c r="L3" s="466" t="s">
        <v>234</v>
      </c>
      <c r="M3" s="466" t="s">
        <v>235</v>
      </c>
      <c r="N3" s="466" t="s">
        <v>236</v>
      </c>
      <c r="O3" s="466" t="s">
        <v>237</v>
      </c>
      <c r="P3" s="466" t="s">
        <v>238</v>
      </c>
      <c r="Q3" s="466" t="s">
        <v>239</v>
      </c>
      <c r="R3" s="466" t="s">
        <v>240</v>
      </c>
      <c r="S3" s="466" t="s">
        <v>241</v>
      </c>
      <c r="T3" s="466" t="s">
        <v>242</v>
      </c>
      <c r="U3" s="466" t="s">
        <v>177</v>
      </c>
      <c r="V3" s="466" t="s">
        <v>180</v>
      </c>
      <c r="W3" s="466" t="s">
        <v>182</v>
      </c>
      <c r="X3" s="466" t="s">
        <v>184</v>
      </c>
      <c r="Y3" s="466" t="s">
        <v>186</v>
      </c>
      <c r="Z3" s="466" t="s">
        <v>188</v>
      </c>
      <c r="AA3" s="466" t="s">
        <v>243</v>
      </c>
      <c r="AB3" s="466" t="s">
        <v>244</v>
      </c>
      <c r="AC3" s="466" t="s">
        <v>245</v>
      </c>
      <c r="AD3" s="466" t="s">
        <v>246</v>
      </c>
      <c r="AE3" s="466" t="s">
        <v>247</v>
      </c>
      <c r="AF3" s="508" t="s">
        <v>200</v>
      </c>
      <c r="AG3" s="508" t="s">
        <v>202</v>
      </c>
      <c r="AH3" s="505" t="s">
        <v>198</v>
      </c>
      <c r="AI3" s="466"/>
    </row>
    <row r="4" spans="1:35" ht="15.75" customHeight="1">
      <c r="A4" s="463" t="s">
        <v>248</v>
      </c>
      <c r="B4" s="463" t="s">
        <v>249</v>
      </c>
      <c r="C4" s="463" t="s">
        <v>250</v>
      </c>
      <c r="D4" s="463" t="s">
        <v>251</v>
      </c>
      <c r="E4" s="463" t="s">
        <v>252</v>
      </c>
      <c r="F4" s="512" t="s">
        <v>131</v>
      </c>
      <c r="G4" s="467" t="s">
        <v>131</v>
      </c>
      <c r="H4" s="467" t="s">
        <v>131</v>
      </c>
      <c r="I4" s="467" t="s">
        <v>131</v>
      </c>
      <c r="J4" s="467" t="s">
        <v>131</v>
      </c>
      <c r="K4" s="467" t="s">
        <v>131</v>
      </c>
      <c r="L4" s="467" t="s">
        <v>131</v>
      </c>
      <c r="M4" s="467" t="s">
        <v>131</v>
      </c>
      <c r="N4" s="467" t="s">
        <v>131</v>
      </c>
      <c r="O4" s="467" t="s">
        <v>131</v>
      </c>
      <c r="P4" s="467" t="s">
        <v>131</v>
      </c>
      <c r="Q4" s="467" t="s">
        <v>131</v>
      </c>
      <c r="R4" s="467" t="s">
        <v>131</v>
      </c>
      <c r="S4" s="467" t="s">
        <v>108</v>
      </c>
      <c r="T4" s="467" t="s">
        <v>108</v>
      </c>
      <c r="U4" s="467" t="s">
        <v>163</v>
      </c>
      <c r="V4" s="467" t="s">
        <v>163</v>
      </c>
      <c r="W4" s="467" t="s">
        <v>163</v>
      </c>
      <c r="X4" s="467" t="s">
        <v>163</v>
      </c>
      <c r="Y4" s="467" t="s">
        <v>163</v>
      </c>
      <c r="Z4" s="467" t="s">
        <v>163</v>
      </c>
      <c r="AA4" s="467" t="s">
        <v>163</v>
      </c>
      <c r="AB4" s="467" t="s">
        <v>163</v>
      </c>
      <c r="AC4" s="467" t="s">
        <v>108</v>
      </c>
      <c r="AD4" s="467" t="s">
        <v>108</v>
      </c>
      <c r="AE4" s="467" t="s">
        <v>253</v>
      </c>
      <c r="AF4" s="509" t="s">
        <v>163</v>
      </c>
      <c r="AG4" s="509" t="s">
        <v>108</v>
      </c>
      <c r="AH4" s="506" t="s">
        <v>131</v>
      </c>
      <c r="AI4" s="467"/>
    </row>
    <row r="5" spans="1:35" ht="12">
      <c r="A5" s="463" t="str">
        <f t="shared" ref="A5:A12" si="0">C5&amp;RIGHT(E5,2)</f>
        <v>TMS17</v>
      </c>
      <c r="B5" s="463" t="str">
        <f t="shared" ref="B5:B12" si="1">C5&amp;RIGHT(D5,2)</f>
        <v>TMS18</v>
      </c>
      <c r="C5" s="468" t="s">
        <v>207</v>
      </c>
      <c r="D5" s="468" t="s">
        <v>208</v>
      </c>
      <c r="E5" s="468" t="str">
        <f t="shared" ref="E5:E12" si="2">LEFT(D5,4)</f>
        <v>2017</v>
      </c>
      <c r="F5" s="513">
        <v>1.18063329601791</v>
      </c>
      <c r="G5" s="464">
        <f>INDEX(Inputs1!$D$4:$AG$11,MATCH(Inputs2!$B5,Inputs1!$A$4:$A$11,0),MATCH(Inputs2!G$1,Inputs1!$D$1:$AG$1,0))</f>
        <v>103.2</v>
      </c>
      <c r="H5" s="464">
        <f>INDEX(Inputs1!$D$4:$AG$11,MATCH(Inputs2!$B5,Inputs1!$A$4:$A$11,0),MATCH(Inputs2!H$1,Inputs1!$D$1:$AG$1,0))</f>
        <v>103.5</v>
      </c>
      <c r="I5" s="464">
        <f>INDEX(Inputs1!$D$4:$AG$11,MATCH(Inputs2!$B5,Inputs1!$A$4:$A$11,0),MATCH(Inputs2!I$1,Inputs1!$D$1:$AG$1,0))</f>
        <v>103.5</v>
      </c>
      <c r="J5" s="464">
        <f>INDEX(Inputs1!$D$4:$AG$11,MATCH(Inputs2!$B5,Inputs1!$A$4:$A$11,0),MATCH(Inputs2!J$1,Inputs1!$D$1:$AG$1,0))</f>
        <v>103.5</v>
      </c>
      <c r="K5" s="464">
        <f>INDEX(Inputs1!$D$4:$AG$11,MATCH(Inputs2!$B5,Inputs1!$A$4:$A$11,0),MATCH(Inputs2!K$1,Inputs1!$D$1:$AG$1,0))</f>
        <v>104</v>
      </c>
      <c r="L5" s="464">
        <f>INDEX(Inputs1!$D$4:$AG$11,MATCH(Inputs2!$B5,Inputs1!$A$4:$A$11,0),MATCH(Inputs2!L$1,Inputs1!$D$1:$AG$1,0))</f>
        <v>104.3</v>
      </c>
      <c r="M5" s="464">
        <f>INDEX(Inputs1!$D$4:$AG$11,MATCH(Inputs2!$B5,Inputs1!$A$4:$A$11,0),MATCH(Inputs2!M$1,Inputs1!$D$1:$AG$1,0))</f>
        <v>104.4</v>
      </c>
      <c r="N5" s="464">
        <f>INDEX(Inputs1!$D$4:$AG$11,MATCH(Inputs2!$B5,Inputs1!$A$4:$A$11,0),MATCH(Inputs2!N$1,Inputs1!$D$1:$AG$1,0))</f>
        <v>104.7</v>
      </c>
      <c r="O5" s="464">
        <f>INDEX(Inputs1!$D$4:$AG$11,MATCH(Inputs2!$B5,Inputs1!$A$4:$A$11,0),MATCH(Inputs2!O$1,Inputs1!$D$1:$AG$1,0))</f>
        <v>105</v>
      </c>
      <c r="P5" s="464">
        <f>INDEX(Inputs1!$D$4:$AG$11,MATCH(Inputs2!$B5,Inputs1!$A$4:$A$11,0),MATCH(Inputs2!P$1,Inputs1!$D$1:$AG$1,0))</f>
        <v>104.5</v>
      </c>
      <c r="Q5" s="464">
        <f>INDEX(Inputs1!$D$4:$AG$11,MATCH(Inputs2!$B5,Inputs1!$A$4:$A$11,0),MATCH(Inputs2!Q$1,Inputs1!$D$1:$AG$1,0))</f>
        <v>104.9</v>
      </c>
      <c r="R5" s="464">
        <f>INDEX(Inputs1!$D$4:$AG$11,MATCH(Inputs2!$B5,Inputs1!$A$4:$A$11,0),MATCH(Inputs2!R$1,Inputs1!$D$1:$AG$1,0))</f>
        <v>105.1</v>
      </c>
      <c r="S5" s="464" t="str">
        <f>INDEX(Inputs1!$D$4:$AG$11,MATCH(Inputs2!$B5,Inputs1!$A$4:$A$11,0),MATCH(Inputs2!S$1,Inputs1!$D$1:$AG$1,0))</f>
        <v/>
      </c>
      <c r="T5" s="464" t="str">
        <f>IF($D5&gt;"2020-21",INDEX(Inputs1!$D$4:$AG$11,MATCH(Inputs2!$B5,Inputs1!$A$4:$A$11,0),MATCH(Inputs2!T$1,Inputs1!$D$1:$AG$1,0)),INDEX(Inputs1!$D$4:$AG$11,MATCH(Inputs2!$B5,Inputs1!$A$4:$A$11,0),MATCH(Inputs2!T$2,Inputs1!$D$1:$AG$1,0)))</f>
        <v/>
      </c>
      <c r="U5" s="464" t="str">
        <f>INDEX(Inputs1!$D$4:$AG$11,MATCH(Inputs2!$B5,Inputs1!$A$4:$A$11,0),MATCH(Inputs2!U$1,Inputs1!$D$1:$AG$1,0))</f>
        <v/>
      </c>
      <c r="V5" s="464" t="str">
        <f>INDEX(Inputs1!$D$4:$AG$11,MATCH(Inputs2!$B5,Inputs1!$A$4:$A$11,0),MATCH(Inputs2!V$1,Inputs1!$D$1:$AG$1,0))</f>
        <v/>
      </c>
      <c r="W5" s="464" t="str">
        <f>INDEX(Inputs1!$D$4:$AG$11,MATCH(Inputs2!$B5,Inputs1!$A$4:$A$11,0),MATCH(Inputs2!W$1,Inputs1!$D$1:$AG$1,0))</f>
        <v/>
      </c>
      <c r="X5" s="464" t="str">
        <f>INDEX(Inputs1!$D$4:$AG$11,MATCH(Inputs2!$B5,Inputs1!$A$4:$A$11,0),MATCH(Inputs2!X$1,Inputs1!$D$1:$AG$1,0))</f>
        <v/>
      </c>
      <c r="Y5" s="464" t="str">
        <f>INDEX(Inputs1!$D$4:$AG$11,MATCH(Inputs2!$B5,Inputs1!$A$4:$A$11,0),MATCH(Inputs2!Y$1,Inputs1!$D$1:$AG$1,0))</f>
        <v/>
      </c>
      <c r="Z5" s="464" t="str">
        <f>INDEX(Inputs1!$D$4:$AG$11,MATCH(Inputs2!$B5,Inputs1!$A$4:$A$11,0),MATCH(Inputs2!Z$1,Inputs1!$D$1:$AG$1,0))</f>
        <v/>
      </c>
      <c r="AA5" s="464" t="str">
        <f>IF($D5&gt;"2022-23",INDEX(Inputs1!$D$4:$AG$11,MATCH(Inputs2!$B5,Inputs1!$A$4:$A$11,0),MATCH(Inputs2!AA$1,Inputs1!$D$1:$AG$1,0)),INDEX(Inputs1!$D$4:$AG$11,MATCH(Inputs2!$B5,Inputs1!$A$4:$A$11,0),MATCH(Inputs2!AA$2,Inputs1!$D$1:$AG$1,0)))</f>
        <v/>
      </c>
      <c r="AB5" s="464" t="str">
        <f>IF($D5&gt;"2022-23",INDEX(Inputs1!$D$4:$AG$11,MATCH(Inputs2!$B5,Inputs1!$A$4:$A$11,0),MATCH(Inputs2!AB$1,Inputs1!$D$1:$AG$1,0)),INDEX(Inputs1!$D$4:$AG$11,MATCH(Inputs2!$B5,Inputs1!$A$4:$A$11,0),MATCH(Inputs2!AB$2,Inputs1!$D$1:$AG$1,0)))</f>
        <v/>
      </c>
      <c r="AC5" s="464" t="str">
        <f>IF($D5&gt;"2023-24",INDEX(Inputs1!$D$4:$AG$11,MATCH(Inputs2!$B5,Inputs1!$A$4:$A$11,0),MATCH(Inputs2!AC$1,Inputs1!$D$1:$AG$1,0))/$F5,INDEX(Inputs1!$D$4:$AG$11,MATCH(Inputs2!$B5,Inputs1!$A$4:$A$11,0),MATCH(Inputs2!AC$2,Inputs1!$D$1:$AG$1,0)))</f>
        <v/>
      </c>
      <c r="AD5" s="464" t="str">
        <f>IF($D5&gt;"2023-24",INDEX(Inputs1!$D$4:$AG$11,MATCH(Inputs2!$B5,Inputs1!$A$4:$A$11,0),MATCH(Inputs2!AD$1,Inputs1!$D$1:$AG$1,0))/$F5,INDEX(Inputs1!$D$4:$AG$11,MATCH(Inputs2!$B5,Inputs1!$A$4:$A$11,0),MATCH(Inputs2!AD$2,Inputs1!$D$1:$AG$1,0)))</f>
        <v/>
      </c>
      <c r="AE5" s="464" t="str">
        <f>INDEX(Inputs1!$D$4:$AG$11,MATCH(Inputs2!$B5,Inputs1!$A$4:$A$11,0),MATCH(Inputs2!AE$1,Inputs1!$D$1:$AG$1,0))</f>
        <v/>
      </c>
      <c r="AF5" s="510">
        <f t="shared" ref="AF5:AF12" si="3">SUM(U5:Z5)</f>
        <v>0</v>
      </c>
      <c r="AG5" s="510" t="str">
        <f t="shared" ref="AG5:AG12" si="4">IFERROR(S5/$B$2,"")</f>
        <v/>
      </c>
      <c r="AH5" s="507">
        <v>2.92E-2</v>
      </c>
      <c r="AI5" s="464"/>
    </row>
    <row r="6" spans="1:35" ht="12">
      <c r="A6" s="463" t="str">
        <f t="shared" si="0"/>
        <v>TMS18</v>
      </c>
      <c r="B6" s="463" t="str">
        <f t="shared" si="1"/>
        <v>TMS19</v>
      </c>
      <c r="C6" s="468" t="s">
        <v>207</v>
      </c>
      <c r="D6" s="468" t="s">
        <v>211</v>
      </c>
      <c r="E6" s="468" t="str">
        <f t="shared" si="2"/>
        <v>2018</v>
      </c>
      <c r="F6" s="513">
        <v>1.15604447228312</v>
      </c>
      <c r="G6" s="464">
        <f>INDEX(Inputs1!$D$4:$AG$11,MATCH(Inputs2!$B6,Inputs1!$A$4:$A$11,0),MATCH(Inputs2!G$1,Inputs1!$D$1:$AG$1,0))</f>
        <v>105.5</v>
      </c>
      <c r="H6" s="464">
        <f>INDEX(Inputs1!$D$4:$AG$11,MATCH(Inputs2!$B6,Inputs1!$A$4:$A$11,0),MATCH(Inputs2!H$1,Inputs1!$D$1:$AG$1,0))</f>
        <v>105.9</v>
      </c>
      <c r="I6" s="464">
        <f>INDEX(Inputs1!$D$4:$AG$11,MATCH(Inputs2!$B6,Inputs1!$A$4:$A$11,0),MATCH(Inputs2!I$1,Inputs1!$D$1:$AG$1,0))</f>
        <v>105.9</v>
      </c>
      <c r="J6" s="464">
        <f>INDEX(Inputs1!$D$4:$AG$11,MATCH(Inputs2!$B6,Inputs1!$A$4:$A$11,0),MATCH(Inputs2!J$1,Inputs1!$D$1:$AG$1,0))</f>
        <v>105.9</v>
      </c>
      <c r="K6" s="464">
        <f>INDEX(Inputs1!$D$4:$AG$11,MATCH(Inputs2!$B6,Inputs1!$A$4:$A$11,0),MATCH(Inputs2!K$1,Inputs1!$D$1:$AG$1,0))</f>
        <v>106.5</v>
      </c>
      <c r="L6" s="464">
        <f>INDEX(Inputs1!$D$4:$AG$11,MATCH(Inputs2!$B6,Inputs1!$A$4:$A$11,0),MATCH(Inputs2!L$1,Inputs1!$D$1:$AG$1,0))</f>
        <v>106.6</v>
      </c>
      <c r="M6" s="464">
        <f>INDEX(Inputs1!$D$4:$AG$11,MATCH(Inputs2!$B6,Inputs1!$A$4:$A$11,0),MATCH(Inputs2!M$1,Inputs1!$D$1:$AG$1,0))</f>
        <v>106.7</v>
      </c>
      <c r="N6" s="464">
        <f>INDEX(Inputs1!$D$4:$AG$11,MATCH(Inputs2!$B6,Inputs1!$A$4:$A$11,0),MATCH(Inputs2!N$1,Inputs1!$D$1:$AG$1,0))</f>
        <v>106.9</v>
      </c>
      <c r="O6" s="464">
        <f>INDEX(Inputs1!$D$4:$AG$11,MATCH(Inputs2!$B6,Inputs1!$A$4:$A$11,0),MATCH(Inputs2!O$1,Inputs1!$D$1:$AG$1,0))</f>
        <v>107.1</v>
      </c>
      <c r="P6" s="464">
        <f>INDEX(Inputs1!$D$4:$AG$11,MATCH(Inputs2!$B6,Inputs1!$A$4:$A$11,0),MATCH(Inputs2!P$1,Inputs1!$D$1:$AG$1,0))</f>
        <v>106.4</v>
      </c>
      <c r="Q6" s="464">
        <f>INDEX(Inputs1!$D$4:$AG$11,MATCH(Inputs2!$B6,Inputs1!$A$4:$A$11,0),MATCH(Inputs2!Q$1,Inputs1!$D$1:$AG$1,0))</f>
        <v>106.8</v>
      </c>
      <c r="R6" s="464">
        <f>INDEX(Inputs1!$D$4:$AG$11,MATCH(Inputs2!$B6,Inputs1!$A$4:$A$11,0),MATCH(Inputs2!R$1,Inputs1!$D$1:$AG$1,0))</f>
        <v>107</v>
      </c>
      <c r="S6" s="464" t="str">
        <f>INDEX(Inputs1!$D$4:$AG$11,MATCH(Inputs2!$B6,Inputs1!$A$4:$A$11,0),MATCH(Inputs2!S$1,Inputs1!$D$1:$AG$1,0))</f>
        <v/>
      </c>
      <c r="T6" s="464" t="str">
        <f>IF($D6&gt;"2020-21",INDEX(Inputs1!$D$4:$AG$11,MATCH(Inputs2!$B6,Inputs1!$A$4:$A$11,0),MATCH(Inputs2!T$1,Inputs1!$D$1:$AG$1,0)),INDEX(Inputs1!$D$4:$AG$11,MATCH(Inputs2!$B6,Inputs1!$A$4:$A$11,0),MATCH(Inputs2!T$2,Inputs1!$D$1:$AG$1,0)))</f>
        <v/>
      </c>
      <c r="U6" s="464" t="str">
        <f>INDEX(Inputs1!$D$4:$AG$11,MATCH(Inputs2!$B6,Inputs1!$A$4:$A$11,0),MATCH(Inputs2!U$1,Inputs1!$D$1:$AG$1,0))</f>
        <v/>
      </c>
      <c r="V6" s="464" t="str">
        <f>INDEX(Inputs1!$D$4:$AG$11,MATCH(Inputs2!$B6,Inputs1!$A$4:$A$11,0),MATCH(Inputs2!V$1,Inputs1!$D$1:$AG$1,0))</f>
        <v/>
      </c>
      <c r="W6" s="464" t="str">
        <f>INDEX(Inputs1!$D$4:$AG$11,MATCH(Inputs2!$B6,Inputs1!$A$4:$A$11,0),MATCH(Inputs2!W$1,Inputs1!$D$1:$AG$1,0))</f>
        <v/>
      </c>
      <c r="X6" s="464" t="str">
        <f>INDEX(Inputs1!$D$4:$AG$11,MATCH(Inputs2!$B6,Inputs1!$A$4:$A$11,0),MATCH(Inputs2!X$1,Inputs1!$D$1:$AG$1,0))</f>
        <v/>
      </c>
      <c r="Y6" s="464" t="str">
        <f>INDEX(Inputs1!$D$4:$AG$11,MATCH(Inputs2!$B6,Inputs1!$A$4:$A$11,0),MATCH(Inputs2!Y$1,Inputs1!$D$1:$AG$1,0))</f>
        <v/>
      </c>
      <c r="Z6" s="464" t="str">
        <f>INDEX(Inputs1!$D$4:$AG$11,MATCH(Inputs2!$B6,Inputs1!$A$4:$A$11,0),MATCH(Inputs2!Z$1,Inputs1!$D$1:$AG$1,0))</f>
        <v/>
      </c>
      <c r="AA6" s="464" t="str">
        <f>IF($D6&gt;"2022-23",INDEX(Inputs1!$D$4:$AG$11,MATCH(Inputs2!$B6,Inputs1!$A$4:$A$11,0),MATCH(Inputs2!AA$1,Inputs1!$D$1:$AG$1,0)),INDEX(Inputs1!$D$4:$AG$11,MATCH(Inputs2!$B6,Inputs1!$A$4:$A$11,0),MATCH(Inputs2!AA$2,Inputs1!$D$1:$AG$1,0)))</f>
        <v/>
      </c>
      <c r="AB6" s="464" t="str">
        <f>IF($D6&gt;"2022-23",INDEX(Inputs1!$D$4:$AG$11,MATCH(Inputs2!$B6,Inputs1!$A$4:$A$11,0),MATCH(Inputs2!AB$1,Inputs1!$D$1:$AG$1,0)),INDEX(Inputs1!$D$4:$AG$11,MATCH(Inputs2!$B6,Inputs1!$A$4:$A$11,0),MATCH(Inputs2!AB$2,Inputs1!$D$1:$AG$1,0)))</f>
        <v/>
      </c>
      <c r="AC6" s="464" t="str">
        <f>IF($D6&gt;"2023-24",INDEX(Inputs1!$D$4:$AG$11,MATCH(Inputs2!$B6,Inputs1!$A$4:$A$11,0),MATCH(Inputs2!AC$1,Inputs1!$D$1:$AG$1,0))/$F6,INDEX(Inputs1!$D$4:$AG$11,MATCH(Inputs2!$B6,Inputs1!$A$4:$A$11,0),MATCH(Inputs2!AC$2,Inputs1!$D$1:$AG$1,0)))</f>
        <v/>
      </c>
      <c r="AD6" s="464" t="str">
        <f>IF($D6&gt;"2023-24",INDEX(Inputs1!$D$4:$AG$11,MATCH(Inputs2!$B6,Inputs1!$A$4:$A$11,0),MATCH(Inputs2!AD$1,Inputs1!$D$1:$AG$1,0))/$F6,INDEX(Inputs1!$D$4:$AG$11,MATCH(Inputs2!$B6,Inputs1!$A$4:$A$11,0),MATCH(Inputs2!AD$2,Inputs1!$D$1:$AG$1,0)))</f>
        <v/>
      </c>
      <c r="AE6" s="464" t="str">
        <f>INDEX(Inputs1!$D$4:$AG$11,MATCH(Inputs2!$B6,Inputs1!$A$4:$A$11,0),MATCH(Inputs2!AE$1,Inputs1!$D$1:$AG$1,0))</f>
        <v/>
      </c>
      <c r="AF6" s="510">
        <f t="shared" si="3"/>
        <v>0</v>
      </c>
      <c r="AG6" s="510" t="str">
        <f t="shared" si="4"/>
        <v/>
      </c>
      <c r="AH6" s="507">
        <v>2.92E-2</v>
      </c>
      <c r="AI6" s="464"/>
    </row>
    <row r="7" spans="1:35" ht="12">
      <c r="A7" s="463" t="str">
        <f t="shared" si="0"/>
        <v>TMS19</v>
      </c>
      <c r="B7" s="463" t="str">
        <f t="shared" si="1"/>
        <v>TMS20</v>
      </c>
      <c r="C7" s="468" t="s">
        <v>207</v>
      </c>
      <c r="D7" s="468" t="s">
        <v>213</v>
      </c>
      <c r="E7" s="468" t="str">
        <f t="shared" si="2"/>
        <v>2019</v>
      </c>
      <c r="F7" s="513">
        <v>1.1367310801447399</v>
      </c>
      <c r="G7" s="464">
        <f>INDEX(Inputs1!$D$4:$AG$11,MATCH(Inputs2!$B7,Inputs1!$A$4:$A$11,0),MATCH(Inputs2!G$1,Inputs1!$D$1:$AG$1,0))</f>
        <v>107.6</v>
      </c>
      <c r="H7" s="464">
        <f>INDEX(Inputs1!$D$4:$AG$11,MATCH(Inputs2!$B7,Inputs1!$A$4:$A$11,0),MATCH(Inputs2!H$1,Inputs1!$D$1:$AG$1,0))</f>
        <v>107.9</v>
      </c>
      <c r="I7" s="464">
        <f>INDEX(Inputs1!$D$4:$AG$11,MATCH(Inputs2!$B7,Inputs1!$A$4:$A$11,0),MATCH(Inputs2!I$1,Inputs1!$D$1:$AG$1,0))</f>
        <v>107.9</v>
      </c>
      <c r="J7" s="464">
        <f>INDEX(Inputs1!$D$4:$AG$11,MATCH(Inputs2!$B7,Inputs1!$A$4:$A$11,0),MATCH(Inputs2!J$1,Inputs1!$D$1:$AG$1,0))</f>
        <v>108</v>
      </c>
      <c r="K7" s="464">
        <f>INDEX(Inputs1!$D$4:$AG$11,MATCH(Inputs2!$B7,Inputs1!$A$4:$A$11,0),MATCH(Inputs2!K$1,Inputs1!$D$1:$AG$1,0))</f>
        <v>108.3</v>
      </c>
      <c r="L7" s="464">
        <f>INDEX(Inputs1!$D$4:$AG$11,MATCH(Inputs2!$B7,Inputs1!$A$4:$A$11,0),MATCH(Inputs2!L$1,Inputs1!$D$1:$AG$1,0))</f>
        <v>108.4</v>
      </c>
      <c r="M7" s="464">
        <f>INDEX(Inputs1!$D$4:$AG$11,MATCH(Inputs2!$B7,Inputs1!$A$4:$A$11,0),MATCH(Inputs2!M$1,Inputs1!$D$1:$AG$1,0))</f>
        <v>108.3</v>
      </c>
      <c r="N7" s="464">
        <f>INDEX(Inputs1!$D$4:$AG$11,MATCH(Inputs2!$B7,Inputs1!$A$4:$A$11,0),MATCH(Inputs2!N$1,Inputs1!$D$1:$AG$1,0))</f>
        <v>108.5</v>
      </c>
      <c r="O7" s="464">
        <f>INDEX(Inputs1!$D$4:$AG$11,MATCH(Inputs2!$B7,Inputs1!$A$4:$A$11,0),MATCH(Inputs2!O$1,Inputs1!$D$1:$AG$1,0))</f>
        <v>108.5</v>
      </c>
      <c r="P7" s="464">
        <f>INDEX(Inputs1!$D$4:$AG$11,MATCH(Inputs2!$B7,Inputs1!$A$4:$A$11,0),MATCH(Inputs2!P$1,Inputs1!$D$1:$AG$1,0))</f>
        <v>108.3</v>
      </c>
      <c r="Q7" s="464">
        <f>INDEX(Inputs1!$D$4:$AG$11,MATCH(Inputs2!$B7,Inputs1!$A$4:$A$11,0),MATCH(Inputs2!Q$1,Inputs1!$D$1:$AG$1,0))</f>
        <v>108.6</v>
      </c>
      <c r="R7" s="464">
        <f>INDEX(Inputs1!$D$4:$AG$11,MATCH(Inputs2!$B7,Inputs1!$A$4:$A$11,0),MATCH(Inputs2!R$1,Inputs1!$D$1:$AG$1,0))</f>
        <v>108.6</v>
      </c>
      <c r="S7" s="464" t="str">
        <f>INDEX(Inputs1!$D$4:$AG$11,MATCH(Inputs2!$B7,Inputs1!$A$4:$A$11,0),MATCH(Inputs2!S$1,Inputs1!$D$1:$AG$1,0))</f>
        <v/>
      </c>
      <c r="T7" s="464" t="str">
        <f>IF($D7&gt;"2020-21",INDEX(Inputs1!$D$4:$AG$11,MATCH(Inputs2!$B7,Inputs1!$A$4:$A$11,0),MATCH(Inputs2!T$1,Inputs1!$D$1:$AG$1,0)),INDEX(Inputs1!$D$4:$AG$11,MATCH(Inputs2!$B7,Inputs1!$A$4:$A$11,0),MATCH(Inputs2!T$2,Inputs1!$D$1:$AG$1,0)))</f>
        <v/>
      </c>
      <c r="U7" s="464" t="str">
        <f>INDEX(Inputs1!$D$4:$AG$11,MATCH(Inputs2!$B7,Inputs1!$A$4:$A$11,0),MATCH(Inputs2!U$1,Inputs1!$D$1:$AG$1,0))</f>
        <v/>
      </c>
      <c r="V7" s="464" t="str">
        <f>INDEX(Inputs1!$D$4:$AG$11,MATCH(Inputs2!$B7,Inputs1!$A$4:$A$11,0),MATCH(Inputs2!V$1,Inputs1!$D$1:$AG$1,0))</f>
        <v/>
      </c>
      <c r="W7" s="464" t="str">
        <f>INDEX(Inputs1!$D$4:$AG$11,MATCH(Inputs2!$B7,Inputs1!$A$4:$A$11,0),MATCH(Inputs2!W$1,Inputs1!$D$1:$AG$1,0))</f>
        <v/>
      </c>
      <c r="X7" s="464" t="str">
        <f>INDEX(Inputs1!$D$4:$AG$11,MATCH(Inputs2!$B7,Inputs1!$A$4:$A$11,0),MATCH(Inputs2!X$1,Inputs1!$D$1:$AG$1,0))</f>
        <v/>
      </c>
      <c r="Y7" s="464" t="str">
        <f>INDEX(Inputs1!$D$4:$AG$11,MATCH(Inputs2!$B7,Inputs1!$A$4:$A$11,0),MATCH(Inputs2!Y$1,Inputs1!$D$1:$AG$1,0))</f>
        <v/>
      </c>
      <c r="Z7" s="464" t="str">
        <f>INDEX(Inputs1!$D$4:$AG$11,MATCH(Inputs2!$B7,Inputs1!$A$4:$A$11,0),MATCH(Inputs2!Z$1,Inputs1!$D$1:$AG$1,0))</f>
        <v/>
      </c>
      <c r="AA7" s="464" t="str">
        <f>IF($D7&gt;"2022-23",INDEX(Inputs1!$D$4:$AG$11,MATCH(Inputs2!$B7,Inputs1!$A$4:$A$11,0),MATCH(Inputs2!AA$1,Inputs1!$D$1:$AG$1,0)),INDEX(Inputs1!$D$4:$AG$11,MATCH(Inputs2!$B7,Inputs1!$A$4:$A$11,0),MATCH(Inputs2!AA$2,Inputs1!$D$1:$AG$1,0)))</f>
        <v/>
      </c>
      <c r="AB7" s="464" t="str">
        <f>IF($D7&gt;"2022-23",INDEX(Inputs1!$D$4:$AG$11,MATCH(Inputs2!$B7,Inputs1!$A$4:$A$11,0),MATCH(Inputs2!AB$1,Inputs1!$D$1:$AG$1,0)),INDEX(Inputs1!$D$4:$AG$11,MATCH(Inputs2!$B7,Inputs1!$A$4:$A$11,0),MATCH(Inputs2!AB$2,Inputs1!$D$1:$AG$1,0)))</f>
        <v/>
      </c>
      <c r="AC7" s="464" t="str">
        <f>IF($D7&gt;"2023-24",INDEX(Inputs1!$D$4:$AG$11,MATCH(Inputs2!$B7,Inputs1!$A$4:$A$11,0),MATCH(Inputs2!AC$1,Inputs1!$D$1:$AG$1,0))/$F7,INDEX(Inputs1!$D$4:$AG$11,MATCH(Inputs2!$B7,Inputs1!$A$4:$A$11,0),MATCH(Inputs2!AC$2,Inputs1!$D$1:$AG$1,0)))</f>
        <v/>
      </c>
      <c r="AD7" s="464" t="str">
        <f>IF($D7&gt;"2023-24",INDEX(Inputs1!$D$4:$AG$11,MATCH(Inputs2!$B7,Inputs1!$A$4:$A$11,0),MATCH(Inputs2!AD$1,Inputs1!$D$1:$AG$1,0))/$F7,INDEX(Inputs1!$D$4:$AG$11,MATCH(Inputs2!$B7,Inputs1!$A$4:$A$11,0),MATCH(Inputs2!AD$2,Inputs1!$D$1:$AG$1,0)))</f>
        <v/>
      </c>
      <c r="AE7" s="464" t="str">
        <f>INDEX(Inputs1!$D$4:$AG$11,MATCH(Inputs2!$B7,Inputs1!$A$4:$A$11,0),MATCH(Inputs2!AE$1,Inputs1!$D$1:$AG$1,0))</f>
        <v/>
      </c>
      <c r="AF7" s="510">
        <f t="shared" si="3"/>
        <v>0</v>
      </c>
      <c r="AG7" s="510" t="str">
        <f t="shared" si="4"/>
        <v/>
      </c>
      <c r="AH7" s="507">
        <v>2.92E-2</v>
      </c>
      <c r="AI7" s="464"/>
    </row>
    <row r="8" spans="1:35" ht="12">
      <c r="A8" s="463" t="str">
        <f t="shared" si="0"/>
        <v>TMS20</v>
      </c>
      <c r="B8" s="463" t="str">
        <f t="shared" si="1"/>
        <v>TMS21</v>
      </c>
      <c r="C8" s="468" t="s">
        <v>207</v>
      </c>
      <c r="D8" s="468" t="s">
        <v>215</v>
      </c>
      <c r="E8" s="468" t="str">
        <f t="shared" si="2"/>
        <v>2020</v>
      </c>
      <c r="F8" s="513">
        <v>1.1277018254028901</v>
      </c>
      <c r="G8" s="464">
        <f>INDEX(Inputs1!$D$4:$AG$11,MATCH(Inputs2!$B8,Inputs1!$A$4:$A$11,0),MATCH(Inputs2!G$1,Inputs1!$D$1:$AG$1,0))</f>
        <v>108.6</v>
      </c>
      <c r="H8" s="464">
        <f>INDEX(Inputs1!$D$4:$AG$11,MATCH(Inputs2!$B8,Inputs1!$A$4:$A$11,0),MATCH(Inputs2!H$1,Inputs1!$D$1:$AG$1,0))</f>
        <v>108.6</v>
      </c>
      <c r="I8" s="464">
        <f>INDEX(Inputs1!$D$4:$AG$11,MATCH(Inputs2!$B8,Inputs1!$A$4:$A$11,0),MATCH(Inputs2!I$1,Inputs1!$D$1:$AG$1,0))</f>
        <v>108.8</v>
      </c>
      <c r="J8" s="464">
        <f>INDEX(Inputs1!$D$4:$AG$11,MATCH(Inputs2!$B8,Inputs1!$A$4:$A$11,0),MATCH(Inputs2!J$1,Inputs1!$D$1:$AG$1,0))</f>
        <v>109.2</v>
      </c>
      <c r="K8" s="464">
        <f>INDEX(Inputs1!$D$4:$AG$11,MATCH(Inputs2!$B8,Inputs1!$A$4:$A$11,0),MATCH(Inputs2!K$1,Inputs1!$D$1:$AG$1,0))</f>
        <v>108.8</v>
      </c>
      <c r="L8" s="464">
        <f>INDEX(Inputs1!$D$4:$AG$11,MATCH(Inputs2!$B8,Inputs1!$A$4:$A$11,0),MATCH(Inputs2!L$1,Inputs1!$D$1:$AG$1,0))</f>
        <v>109.2</v>
      </c>
      <c r="M8" s="464">
        <f>INDEX(Inputs1!$D$4:$AG$11,MATCH(Inputs2!$B8,Inputs1!$A$4:$A$11,0),MATCH(Inputs2!M$1,Inputs1!$D$1:$AG$1,0))</f>
        <v>109.2</v>
      </c>
      <c r="N8" s="464">
        <f>INDEX(Inputs1!$D$4:$AG$11,MATCH(Inputs2!$B8,Inputs1!$A$4:$A$11,0),MATCH(Inputs2!N$1,Inputs1!$D$1:$AG$1,0))</f>
        <v>109.1</v>
      </c>
      <c r="O8" s="464">
        <f>INDEX(Inputs1!$D$4:$AG$11,MATCH(Inputs2!$B8,Inputs1!$A$4:$A$11,0),MATCH(Inputs2!O$1,Inputs1!$D$1:$AG$1,0))</f>
        <v>109.4</v>
      </c>
      <c r="P8" s="464">
        <f>INDEX(Inputs1!$D$4:$AG$11,MATCH(Inputs2!$B8,Inputs1!$A$4:$A$11,0),MATCH(Inputs2!P$1,Inputs1!$D$1:$AG$1,0))</f>
        <v>109.3</v>
      </c>
      <c r="Q8" s="464">
        <f>INDEX(Inputs1!$D$4:$AG$11,MATCH(Inputs2!$B8,Inputs1!$A$4:$A$11,0),MATCH(Inputs2!Q$1,Inputs1!$D$1:$AG$1,0))</f>
        <v>109.4</v>
      </c>
      <c r="R8" s="464">
        <f>INDEX(Inputs1!$D$4:$AG$11,MATCH(Inputs2!$B8,Inputs1!$A$4:$A$11,0),MATCH(Inputs2!R$1,Inputs1!$D$1:$AG$1,0))</f>
        <v>109.7</v>
      </c>
      <c r="S8" s="464" t="str">
        <f>INDEX(Inputs1!$D$4:$AG$11,MATCH(Inputs2!$B8,Inputs1!$A$4:$A$11,0),MATCH(Inputs2!S$1,Inputs1!$D$1:$AG$1,0))</f>
        <v/>
      </c>
      <c r="T8" s="464">
        <f>IF($D8&gt;"2020-21",INDEX(Inputs1!$D$4:$AG$11,MATCH(Inputs2!$B8,Inputs1!$A$4:$A$11,0),MATCH(Inputs2!T$1,Inputs1!$D$1:$AG$1,0)),INDEX(Inputs1!$D$4:$AG$11,MATCH(Inputs2!$B8,Inputs1!$A$4:$A$11,0),MATCH(Inputs2!T$2,Inputs1!$D$1:$AG$1,0)))</f>
        <v>139.61199999999999</v>
      </c>
      <c r="U8" s="464">
        <f>INDEX(Inputs1!$D$4:$AG$11,MATCH(Inputs2!$B8,Inputs1!$A$4:$A$11,0),MATCH(Inputs2!U$1,Inputs1!$D$1:$AG$1,0))</f>
        <v>27.545000000000002</v>
      </c>
      <c r="V8" s="464">
        <f>INDEX(Inputs1!$D$4:$AG$11,MATCH(Inputs2!$B8,Inputs1!$A$4:$A$11,0),MATCH(Inputs2!V$1,Inputs1!$D$1:$AG$1,0))</f>
        <v>690.39300000000003</v>
      </c>
      <c r="W8" s="464">
        <f>INDEX(Inputs1!$D$4:$AG$11,MATCH(Inputs2!$B8,Inputs1!$A$4:$A$11,0),MATCH(Inputs2!W$1,Inputs1!$D$1:$AG$1,0))</f>
        <v>1716.269</v>
      </c>
      <c r="X8" s="464">
        <f>INDEX(Inputs1!$D$4:$AG$11,MATCH(Inputs2!$B8,Inputs1!$A$4:$A$11,0),MATCH(Inputs2!X$1,Inputs1!$D$1:$AG$1,0))</f>
        <v>22.393999999999998</v>
      </c>
      <c r="Y8" s="464">
        <f>INDEX(Inputs1!$D$4:$AG$11,MATCH(Inputs2!$B8,Inputs1!$A$4:$A$11,0),MATCH(Inputs2!Y$1,Inputs1!$D$1:$AG$1,0))</f>
        <v>1299.249</v>
      </c>
      <c r="Z8" s="464">
        <f>INDEX(Inputs1!$D$4:$AG$11,MATCH(Inputs2!$B8,Inputs1!$A$4:$A$11,0),MATCH(Inputs2!Z$1,Inputs1!$D$1:$AG$1,0))</f>
        <v>1817.193</v>
      </c>
      <c r="AA8" s="464">
        <f>IF($D8&gt;"2022-23",INDEX(Inputs1!$D$4:$AG$11,MATCH(Inputs2!$B8,Inputs1!$A$4:$A$11,0),MATCH(Inputs2!AA$1,Inputs1!$D$1:$AG$1,0)),INDEX(Inputs1!$D$4:$AG$11,MATCH(Inputs2!$B8,Inputs1!$A$4:$A$11,0),MATCH(Inputs2!AA$2,Inputs1!$D$1:$AG$1,0)))</f>
        <v>5581.8360000000002</v>
      </c>
      <c r="AB8" s="464">
        <f>IF($D8&gt;"2022-23",INDEX(Inputs1!$D$4:$AG$11,MATCH(Inputs2!$B8,Inputs1!$A$4:$A$11,0),MATCH(Inputs2!AB$1,Inputs1!$D$1:$AG$1,0)),INDEX(Inputs1!$D$4:$AG$11,MATCH(Inputs2!$B8,Inputs1!$A$4:$A$11,0),MATCH(Inputs2!AB$2,Inputs1!$D$1:$AG$1,0)))</f>
        <v>5586.598</v>
      </c>
      <c r="AC8" s="469">
        <f>IF($D8&gt;"2023-24",INDEX(Inputs1!$D$4:$AG$11,MATCH(Inputs2!$B8,Inputs1!$A$4:$A$11,0),MATCH(Inputs2!AC$1,Inputs1!$D$1:$AG$1,0))/$F8,INDEX(Inputs1!$D$4:$AG$11,MATCH(Inputs2!$B8,Inputs1!$A$4:$A$11,0),MATCH(Inputs2!AC$2,Inputs1!$D$1:$AG$1,0)))</f>
        <v>140.64599999999999</v>
      </c>
      <c r="AD8" s="464">
        <f>IF($D8&gt;"2023-24",INDEX(Inputs1!$D$4:$AG$11,MATCH(Inputs2!$B8,Inputs1!$A$4:$A$11,0),MATCH(Inputs2!AD$1,Inputs1!$D$1:$AG$1,0))/$F8,INDEX(Inputs1!$D$4:$AG$11,MATCH(Inputs2!$B8,Inputs1!$A$4:$A$11,0),MATCH(Inputs2!AD$2,Inputs1!$D$1:$AG$1,0)))</f>
        <v>0</v>
      </c>
      <c r="AE8" s="469">
        <f>INDEX(Inputs1!$D$4:$AG$11,MATCH(Inputs2!$B8,Inputs1!$A$4:$A$11,0),MATCH(Inputs2!AE$1,Inputs1!$D$1:$AG$1,0))</f>
        <v>25.051383360391402</v>
      </c>
      <c r="AF8" s="510">
        <f t="shared" si="3"/>
        <v>5573.0429999999997</v>
      </c>
      <c r="AG8" s="510" t="str">
        <f t="shared" si="4"/>
        <v/>
      </c>
      <c r="AH8" s="507">
        <v>2.92E-2</v>
      </c>
      <c r="AI8" s="464"/>
    </row>
    <row r="9" spans="1:35" ht="12">
      <c r="A9" s="463" t="str">
        <f t="shared" si="0"/>
        <v>TMS21</v>
      </c>
      <c r="B9" s="463" t="str">
        <f t="shared" si="1"/>
        <v>TMS22</v>
      </c>
      <c r="C9" s="468" t="s">
        <v>207</v>
      </c>
      <c r="D9" s="468" t="s">
        <v>217</v>
      </c>
      <c r="E9" s="468" t="str">
        <f t="shared" si="2"/>
        <v>2021</v>
      </c>
      <c r="F9" s="513">
        <v>1.0877412700751401</v>
      </c>
      <c r="G9" s="464">
        <f>INDEX(Inputs1!$D$4:$AG$11,MATCH(Inputs2!$B9,Inputs1!$A$4:$A$11,0),MATCH(Inputs2!G$1,Inputs1!$D$1:$AG$1,0))</f>
        <v>110.4</v>
      </c>
      <c r="H9" s="464">
        <f>INDEX(Inputs1!$D$4:$AG$11,MATCH(Inputs2!$B9,Inputs1!$A$4:$A$11,0),MATCH(Inputs2!H$1,Inputs1!$D$1:$AG$1,0))</f>
        <v>111</v>
      </c>
      <c r="I9" s="464">
        <f>INDEX(Inputs1!$D$4:$AG$11,MATCH(Inputs2!$B9,Inputs1!$A$4:$A$11,0),MATCH(Inputs2!I$1,Inputs1!$D$1:$AG$1,0))</f>
        <v>111.4</v>
      </c>
      <c r="J9" s="464">
        <f>INDEX(Inputs1!$D$4:$AG$11,MATCH(Inputs2!$B9,Inputs1!$A$4:$A$11,0),MATCH(Inputs2!J$1,Inputs1!$D$1:$AG$1,0))</f>
        <v>111.4</v>
      </c>
      <c r="K9" s="464">
        <f>INDEX(Inputs1!$D$4:$AG$11,MATCH(Inputs2!$B9,Inputs1!$A$4:$A$11,0),MATCH(Inputs2!K$1,Inputs1!$D$1:$AG$1,0))</f>
        <v>112.1</v>
      </c>
      <c r="L9" s="464">
        <f>INDEX(Inputs1!$D$4:$AG$11,MATCH(Inputs2!$B9,Inputs1!$A$4:$A$11,0),MATCH(Inputs2!L$1,Inputs1!$D$1:$AG$1,0))</f>
        <v>112.4</v>
      </c>
      <c r="M9" s="464">
        <f>INDEX(Inputs1!$D$4:$AG$11,MATCH(Inputs2!$B9,Inputs1!$A$4:$A$11,0),MATCH(Inputs2!M$1,Inputs1!$D$1:$AG$1,0))</f>
        <v>113.4</v>
      </c>
      <c r="N9" s="464">
        <f>INDEX(Inputs1!$D$4:$AG$11,MATCH(Inputs2!$B9,Inputs1!$A$4:$A$11,0),MATCH(Inputs2!N$1,Inputs1!$D$1:$AG$1,0))</f>
        <v>114.1</v>
      </c>
      <c r="O9" s="464">
        <f>INDEX(Inputs1!$D$4:$AG$11,MATCH(Inputs2!$B9,Inputs1!$A$4:$A$11,0),MATCH(Inputs2!O$1,Inputs1!$D$1:$AG$1,0))</f>
        <v>114.7</v>
      </c>
      <c r="P9" s="464">
        <f>INDEX(Inputs1!$D$4:$AG$11,MATCH(Inputs2!$B9,Inputs1!$A$4:$A$11,0),MATCH(Inputs2!P$1,Inputs1!$D$1:$AG$1,0))</f>
        <v>114.6</v>
      </c>
      <c r="Q9" s="464">
        <f>INDEX(Inputs1!$D$4:$AG$11,MATCH(Inputs2!$B9,Inputs1!$A$4:$A$11,0),MATCH(Inputs2!Q$1,Inputs1!$D$1:$AG$1,0))</f>
        <v>115.4</v>
      </c>
      <c r="R9" s="464">
        <f>INDEX(Inputs1!$D$4:$AG$11,MATCH(Inputs2!$B9,Inputs1!$A$4:$A$11,0),MATCH(Inputs2!R$1,Inputs1!$D$1:$AG$1,0))</f>
        <v>116.5</v>
      </c>
      <c r="S9" s="464" t="str">
        <f>INDEX(Inputs1!$D$4:$AG$11,MATCH(Inputs2!$B9,Inputs1!$A$4:$A$11,0),MATCH(Inputs2!S$1,Inputs1!$D$1:$AG$1,0))</f>
        <v/>
      </c>
      <c r="T9" s="464">
        <f>IF($D9&gt;"2020-21",INDEX(Inputs1!$D$4:$AG$11,MATCH(Inputs2!$B9,Inputs1!$A$4:$A$11,0),MATCH(Inputs2!T$1,Inputs1!$D$1:$AG$1,0)),INDEX(Inputs1!$D$4:$AG$11,MATCH(Inputs2!$B9,Inputs1!$A$4:$A$11,0),MATCH(Inputs2!T$2,Inputs1!$D$1:$AG$1,0)))</f>
        <v>143.17699999999999</v>
      </c>
      <c r="U9" s="464">
        <f>INDEX(Inputs1!$D$4:$AG$11,MATCH(Inputs2!$B9,Inputs1!$A$4:$A$11,0),MATCH(Inputs2!U$1,Inputs1!$D$1:$AG$1,0))</f>
        <v>28.724</v>
      </c>
      <c r="V9" s="464">
        <f>INDEX(Inputs1!$D$4:$AG$11,MATCH(Inputs2!$B9,Inputs1!$A$4:$A$11,0),MATCH(Inputs2!V$1,Inputs1!$D$1:$AG$1,0))</f>
        <v>673.36699999999996</v>
      </c>
      <c r="W9" s="464">
        <f>INDEX(Inputs1!$D$4:$AG$11,MATCH(Inputs2!$B9,Inputs1!$A$4:$A$11,0),MATCH(Inputs2!W$1,Inputs1!$D$1:$AG$1,0))</f>
        <v>1806.991</v>
      </c>
      <c r="X9" s="464">
        <f>INDEX(Inputs1!$D$4:$AG$11,MATCH(Inputs2!$B9,Inputs1!$A$4:$A$11,0),MATCH(Inputs2!X$1,Inputs1!$D$1:$AG$1,0))</f>
        <v>21.960999999999999</v>
      </c>
      <c r="Y9" s="464">
        <f>INDEX(Inputs1!$D$4:$AG$11,MATCH(Inputs2!$B9,Inputs1!$A$4:$A$11,0),MATCH(Inputs2!Y$1,Inputs1!$D$1:$AG$1,0))</f>
        <v>1340.856</v>
      </c>
      <c r="Z9" s="464">
        <f>INDEX(Inputs1!$D$4:$AG$11,MATCH(Inputs2!$B9,Inputs1!$A$4:$A$11,0),MATCH(Inputs2!Z$1,Inputs1!$D$1:$AG$1,0))</f>
        <v>1774.16</v>
      </c>
      <c r="AA9" s="464">
        <f>IF($D9&gt;"2022-23",INDEX(Inputs1!$D$4:$AG$11,MATCH(Inputs2!$B9,Inputs1!$A$4:$A$11,0),MATCH(Inputs2!AA$1,Inputs1!$D$1:$AG$1,0)),INDEX(Inputs1!$D$4:$AG$11,MATCH(Inputs2!$B9,Inputs1!$A$4:$A$11,0),MATCH(Inputs2!AA$2,Inputs1!$D$1:$AG$1,0)))</f>
        <v>5616.4610000000002</v>
      </c>
      <c r="AB9" s="464">
        <f>IF($D9&gt;"2022-23",INDEX(Inputs1!$D$4:$AG$11,MATCH(Inputs2!$B9,Inputs1!$A$4:$A$11,0),MATCH(Inputs2!AB$1,Inputs1!$D$1:$AG$1,0)),INDEX(Inputs1!$D$4:$AG$11,MATCH(Inputs2!$B9,Inputs1!$A$4:$A$11,0),MATCH(Inputs2!AB$2,Inputs1!$D$1:$AG$1,0)))</f>
        <v>5648.6819999999998</v>
      </c>
      <c r="AC9" s="469">
        <f>IF($D9&gt;"2023-24",INDEX(Inputs1!$D$4:$AG$11,MATCH(Inputs2!$B9,Inputs1!$A$4:$A$11,0),MATCH(Inputs2!AC$1,Inputs1!$D$1:$AG$1,0))/$F9,INDEX(Inputs1!$D$4:$AG$11,MATCH(Inputs2!$B9,Inputs1!$A$4:$A$11,0),MATCH(Inputs2!AC$2,Inputs1!$D$1:$AG$1,0)))</f>
        <v>135.733</v>
      </c>
      <c r="AD9" s="464">
        <f>IF($D9&gt;"2023-24",INDEX(Inputs1!$D$4:$AG$11,MATCH(Inputs2!$B9,Inputs1!$A$4:$A$11,0),MATCH(Inputs2!AD$1,Inputs1!$D$1:$AG$1,0))/$F9,INDEX(Inputs1!$D$4:$AG$11,MATCH(Inputs2!$B9,Inputs1!$A$4:$A$11,0),MATCH(Inputs2!AD$2,Inputs1!$D$1:$AG$1,0)))</f>
        <v>0</v>
      </c>
      <c r="AE9" s="469">
        <f>INDEX(Inputs1!$D$4:$AG$11,MATCH(Inputs2!$B9,Inputs1!$A$4:$A$11,0),MATCH(Inputs2!AE$1,Inputs1!$D$1:$AG$1,0))</f>
        <v>25.358821246529299</v>
      </c>
      <c r="AF9" s="510">
        <f t="shared" si="3"/>
        <v>5646.0589999999993</v>
      </c>
      <c r="AG9" s="510" t="str">
        <f t="shared" si="4"/>
        <v/>
      </c>
      <c r="AH9" s="507">
        <v>2.92E-2</v>
      </c>
      <c r="AI9" s="464"/>
    </row>
    <row r="10" spans="1:35" ht="12">
      <c r="A10" s="463" t="str">
        <f t="shared" si="0"/>
        <v>TMS22</v>
      </c>
      <c r="B10" s="463" t="str">
        <f t="shared" si="1"/>
        <v>TMS23</v>
      </c>
      <c r="C10" s="468" t="s">
        <v>207</v>
      </c>
      <c r="D10" s="468" t="s">
        <v>219</v>
      </c>
      <c r="E10" s="468" t="str">
        <f t="shared" si="2"/>
        <v>2022</v>
      </c>
      <c r="F10" s="513">
        <v>1</v>
      </c>
      <c r="G10" s="464">
        <f>INDEX(Inputs1!$D$4:$AG$11,MATCH(Inputs2!$B10,Inputs1!$A$4:$A$11,0),MATCH(Inputs2!G$1,Inputs1!$D$1:$AG$1,0))</f>
        <v>119</v>
      </c>
      <c r="H10" s="464">
        <f>INDEX(Inputs1!$D$4:$AG$11,MATCH(Inputs2!$B10,Inputs1!$A$4:$A$11,0),MATCH(Inputs2!H$1,Inputs1!$D$1:$AG$1,0))</f>
        <v>119.7</v>
      </c>
      <c r="I10" s="464">
        <f>INDEX(Inputs1!$D$4:$AG$11,MATCH(Inputs2!$B10,Inputs1!$A$4:$A$11,0),MATCH(Inputs2!I$1,Inputs1!$D$1:$AG$1,0))</f>
        <v>120.5</v>
      </c>
      <c r="J10" s="464">
        <f>INDEX(Inputs1!$D$4:$AG$11,MATCH(Inputs2!$B10,Inputs1!$A$4:$A$11,0),MATCH(Inputs2!J$1,Inputs1!$D$1:$AG$1,0))</f>
        <v>121.2</v>
      </c>
      <c r="K10" s="464">
        <f>INDEX(Inputs1!$D$4:$AG$11,MATCH(Inputs2!$B10,Inputs1!$A$4:$A$11,0),MATCH(Inputs2!K$1,Inputs1!$D$1:$AG$1,0))</f>
        <v>121.8</v>
      </c>
      <c r="L10" s="464">
        <f>INDEX(Inputs1!$D$4:$AG$11,MATCH(Inputs2!$B10,Inputs1!$A$4:$A$11,0),MATCH(Inputs2!L$1,Inputs1!$D$1:$AG$1,0))</f>
        <v>122.3</v>
      </c>
      <c r="M10" s="464">
        <f>INDEX(Inputs1!$D$4:$AG$11,MATCH(Inputs2!$B10,Inputs1!$A$4:$A$11,0),MATCH(Inputs2!M$1,Inputs1!$D$1:$AG$1,0))</f>
        <v>124.3</v>
      </c>
      <c r="N10" s="464">
        <f>INDEX(Inputs1!$D$4:$AG$11,MATCH(Inputs2!$B10,Inputs1!$A$4:$A$11,0),MATCH(Inputs2!N$1,Inputs1!$D$1:$AG$1,0))</f>
        <v>124.8</v>
      </c>
      <c r="O10" s="464">
        <f>INDEX(Inputs1!$D$4:$AG$11,MATCH(Inputs2!$B10,Inputs1!$A$4:$A$11,0),MATCH(Inputs2!O$1,Inputs1!$D$1:$AG$1,0))</f>
        <v>125.3</v>
      </c>
      <c r="P10" s="464">
        <f>INDEX(Inputs1!$D$4:$AG$11,MATCH(Inputs2!$B10,Inputs1!$A$4:$A$11,0),MATCH(Inputs2!P$1,Inputs1!$D$1:$AG$1,0))</f>
        <v>124.8</v>
      </c>
      <c r="Q10" s="464">
        <f>INDEX(Inputs1!$D$4:$AG$11,MATCH(Inputs2!$B10,Inputs1!$A$4:$A$11,0),MATCH(Inputs2!Q$1,Inputs1!$D$1:$AG$1,0))</f>
        <v>126</v>
      </c>
      <c r="R10" s="464">
        <f>INDEX(Inputs1!$D$4:$AG$11,MATCH(Inputs2!$B10,Inputs1!$A$4:$A$11,0),MATCH(Inputs2!R$1,Inputs1!$D$1:$AG$1,0))</f>
        <v>126.8</v>
      </c>
      <c r="S10" s="464" t="str">
        <f>INDEX(Inputs1!$D$4:$AG$11,MATCH(Inputs2!$B10,Inputs1!$A$4:$A$11,0),MATCH(Inputs2!S$1,Inputs1!$D$1:$AG$1,0))</f>
        <v/>
      </c>
      <c r="T10" s="464">
        <f>IF($D10&gt;"2020-21",INDEX(Inputs1!$D$4:$AG$11,MATCH(Inputs2!$B10,Inputs1!$A$4:$A$11,0),MATCH(Inputs2!T$1,Inputs1!$D$1:$AG$1,0)),INDEX(Inputs1!$D$4:$AG$11,MATCH(Inputs2!$B10,Inputs1!$A$4:$A$11,0),MATCH(Inputs2!T$2,Inputs1!$D$1:$AG$1,0)))</f>
        <v>122.550182662689</v>
      </c>
      <c r="U10" s="464">
        <f>INDEX(Inputs1!$D$4:$AG$11,MATCH(Inputs2!$B10,Inputs1!$A$4:$A$11,0),MATCH(Inputs2!U$1,Inputs1!$D$1:$AG$1,0))</f>
        <v>30.350999999999999</v>
      </c>
      <c r="V10" s="464">
        <f>INDEX(Inputs1!$D$4:$AG$11,MATCH(Inputs2!$B10,Inputs1!$A$4:$A$11,0),MATCH(Inputs2!V$1,Inputs1!$D$1:$AG$1,0))</f>
        <v>637.84</v>
      </c>
      <c r="W10" s="464">
        <f>INDEX(Inputs1!$D$4:$AG$11,MATCH(Inputs2!$B10,Inputs1!$A$4:$A$11,0),MATCH(Inputs2!W$1,Inputs1!$D$1:$AG$1,0))</f>
        <v>1935.9639999999999</v>
      </c>
      <c r="X10" s="464">
        <f>INDEX(Inputs1!$D$4:$AG$11,MATCH(Inputs2!$B10,Inputs1!$A$4:$A$11,0),MATCH(Inputs2!X$1,Inputs1!$D$1:$AG$1,0))</f>
        <v>21.036000000000001</v>
      </c>
      <c r="Y10" s="464">
        <f>INDEX(Inputs1!$D$4:$AG$11,MATCH(Inputs2!$B10,Inputs1!$A$4:$A$11,0),MATCH(Inputs2!Y$1,Inputs1!$D$1:$AG$1,0))</f>
        <v>1398.731</v>
      </c>
      <c r="Z10" s="464">
        <f>INDEX(Inputs1!$D$4:$AG$11,MATCH(Inputs2!$B10,Inputs1!$A$4:$A$11,0),MATCH(Inputs2!Z$1,Inputs1!$D$1:$AG$1,0))</f>
        <v>1690.3689999999999</v>
      </c>
      <c r="AA10" s="464">
        <f>IF($D10&gt;"2022-23",INDEX(Inputs1!$D$4:$AG$11,MATCH(Inputs2!$B10,Inputs1!$A$4:$A$11,0),MATCH(Inputs2!AA$1,Inputs1!$D$1:$AG$1,0)),INDEX(Inputs1!$D$4:$AG$11,MATCH(Inputs2!$B10,Inputs1!$A$4:$A$11,0),MATCH(Inputs2!AA$2,Inputs1!$D$1:$AG$1,0)))</f>
        <v>5728.9539999999997</v>
      </c>
      <c r="AB10" s="464">
        <f>IF($D10&gt;"2022-23",INDEX(Inputs1!$D$4:$AG$11,MATCH(Inputs2!$B10,Inputs1!$A$4:$A$11,0),MATCH(Inputs2!AB$1,Inputs1!$D$1:$AG$1,0)),INDEX(Inputs1!$D$4:$AG$11,MATCH(Inputs2!$B10,Inputs1!$A$4:$A$11,0),MATCH(Inputs2!AB$2,Inputs1!$D$1:$AG$1,0)))</f>
        <v>5711.1239999999998</v>
      </c>
      <c r="AC10" s="469">
        <f>IF($D10&gt;"2023-24",INDEX(Inputs1!$D$4:$AG$11,MATCH(Inputs2!$B10,Inputs1!$A$4:$A$11,0),MATCH(Inputs2!AC$1,Inputs1!$D$1:$AG$1,0))/$F10,INDEX(Inputs1!$D$4:$AG$11,MATCH(Inputs2!$B10,Inputs1!$A$4:$A$11,0),MATCH(Inputs2!AC$2,Inputs1!$D$1:$AG$1,0)))</f>
        <v>129.88800000000001</v>
      </c>
      <c r="AD10" s="464">
        <f>IF($D10&gt;"2023-24",INDEX(Inputs1!$D$4:$AG$11,MATCH(Inputs2!$B10,Inputs1!$A$4:$A$11,0),MATCH(Inputs2!AD$1,Inputs1!$D$1:$AG$1,0))/$F10,INDEX(Inputs1!$D$4:$AG$11,MATCH(Inputs2!$B10,Inputs1!$A$4:$A$11,0),MATCH(Inputs2!AD$2,Inputs1!$D$1:$AG$1,0)))</f>
        <v>0</v>
      </c>
      <c r="AE10" s="469">
        <f>INDEX(Inputs1!$D$4:$AG$11,MATCH(Inputs2!$B10,Inputs1!$A$4:$A$11,0),MATCH(Inputs2!AE$1,Inputs1!$D$1:$AG$1,0))</f>
        <v>25.5739157376847</v>
      </c>
      <c r="AF10" s="510">
        <f t="shared" si="3"/>
        <v>5714.2909999999993</v>
      </c>
      <c r="AG10" s="510" t="str">
        <f t="shared" si="4"/>
        <v/>
      </c>
      <c r="AH10" s="507">
        <v>2.92E-2</v>
      </c>
      <c r="AI10" s="464"/>
    </row>
    <row r="11" spans="1:35" ht="12">
      <c r="A11" s="463" t="str">
        <f t="shared" si="0"/>
        <v>TMS23</v>
      </c>
      <c r="B11" s="463" t="str">
        <f t="shared" si="1"/>
        <v>TMS24</v>
      </c>
      <c r="C11" s="468" t="s">
        <v>207</v>
      </c>
      <c r="D11" s="468" t="s">
        <v>221</v>
      </c>
      <c r="E11" s="468" t="str">
        <f t="shared" si="2"/>
        <v>2023</v>
      </c>
      <c r="F11" s="513">
        <v>0.94866358262657402</v>
      </c>
      <c r="G11" s="464">
        <f>INDEX(Inputs1!$D$4:$AG$11,MATCH(Inputs2!$B11,Inputs1!$A$4:$A$11,0),MATCH(Inputs2!G$1,Inputs1!$D$1:$AG$1,0))</f>
        <v>128.30000000000001</v>
      </c>
      <c r="H11" s="464">
        <f>INDEX(Inputs1!$D$4:$AG$11,MATCH(Inputs2!$B11,Inputs1!$A$4:$A$11,0),MATCH(Inputs2!H$1,Inputs1!$D$1:$AG$1,0))</f>
        <v>129.1</v>
      </c>
      <c r="I11" s="464">
        <f>INDEX(Inputs1!$D$4:$AG$11,MATCH(Inputs2!$B11,Inputs1!$A$4:$A$11,0),MATCH(Inputs2!I$1,Inputs1!$D$1:$AG$1,0))</f>
        <v>129.4</v>
      </c>
      <c r="J11" s="464">
        <f>INDEX(Inputs1!$D$4:$AG$11,MATCH(Inputs2!$B11,Inputs1!$A$4:$A$11,0),MATCH(Inputs2!J$1,Inputs1!$D$1:$AG$1,0))</f>
        <v>129</v>
      </c>
      <c r="K11" s="464">
        <f>INDEX(Inputs1!$D$4:$AG$11,MATCH(Inputs2!$B11,Inputs1!$A$4:$A$11,0),MATCH(Inputs2!K$1,Inputs1!$D$1:$AG$1,0))</f>
        <v>129.4</v>
      </c>
      <c r="L11" s="464">
        <f>INDEX(Inputs1!$D$4:$AG$11,MATCH(Inputs2!$B11,Inputs1!$A$4:$A$11,0),MATCH(Inputs2!L$1,Inputs1!$D$1:$AG$1,0))</f>
        <v>130.1</v>
      </c>
      <c r="M11" s="464">
        <f>INDEX(Inputs1!$D$4:$AG$11,MATCH(Inputs2!$B11,Inputs1!$A$4:$A$11,0),MATCH(Inputs2!M$1,Inputs1!$D$1:$AG$1,0))</f>
        <v>130.19999999999999</v>
      </c>
      <c r="N11" s="464">
        <f>INDEX(Inputs1!$D$4:$AG$11,MATCH(Inputs2!$B11,Inputs1!$A$4:$A$11,0),MATCH(Inputs2!N$1,Inputs1!$D$1:$AG$1,0))</f>
        <v>130</v>
      </c>
      <c r="O11" s="464">
        <f>INDEX(Inputs1!$D$4:$AG$11,MATCH(Inputs2!$B11,Inputs1!$A$4:$A$11,0),MATCH(Inputs2!O$1,Inputs1!$D$1:$AG$1,0))</f>
        <v>130.5</v>
      </c>
      <c r="P11" s="464">
        <f>INDEX(Inputs1!$D$4:$AG$11,MATCH(Inputs2!$B11,Inputs1!$A$4:$A$11,0),MATCH(Inputs2!P$1,Inputs1!$D$1:$AG$1,0))</f>
        <v>130</v>
      </c>
      <c r="Q11" s="464">
        <f>INDEX(Inputs1!$D$4:$AG$11,MATCH(Inputs2!$B11,Inputs1!$A$4:$A$11,0),MATCH(Inputs2!Q$1,Inputs1!$D$1:$AG$1,0))</f>
        <v>130.80000000000001</v>
      </c>
      <c r="R11" s="464">
        <f>INDEX(Inputs1!$D$4:$AG$11,MATCH(Inputs2!$B11,Inputs1!$A$4:$A$11,0),MATCH(Inputs2!R$1,Inputs1!$D$1:$AG$1,0))</f>
        <v>131.6</v>
      </c>
      <c r="S11" s="464" t="str">
        <f>INDEX(Inputs1!$D$4:$AG$11,MATCH(Inputs2!$B11,Inputs1!$A$4:$A$11,0),MATCH(Inputs2!S$1,Inputs1!$D$1:$AG$1,0))</f>
        <v/>
      </c>
      <c r="T11" s="464">
        <f>IF($D11&gt;"2020-21",INDEX(Inputs1!$D$4:$AG$11,MATCH(Inputs2!$B11,Inputs1!$A$4:$A$11,0),MATCH(Inputs2!T$1,Inputs1!$D$1:$AG$1,0)),INDEX(Inputs1!$D$4:$AG$11,MATCH(Inputs2!$B11,Inputs1!$A$4:$A$11,0),MATCH(Inputs2!T$2,Inputs1!$D$1:$AG$1,0)))</f>
        <v>124.749670660169</v>
      </c>
      <c r="U11" s="464">
        <f>INDEX(Inputs1!$D$4:$AG$11,MATCH(Inputs2!$B11,Inputs1!$A$4:$A$11,0),MATCH(Inputs2!U$1,Inputs1!$D$1:$AG$1,0))</f>
        <v>31.876999999999999</v>
      </c>
      <c r="V11" s="464">
        <f>INDEX(Inputs1!$D$4:$AG$11,MATCH(Inputs2!$B11,Inputs1!$A$4:$A$11,0),MATCH(Inputs2!V$1,Inputs1!$D$1:$AG$1,0))</f>
        <v>603.00199999999995</v>
      </c>
      <c r="W11" s="464">
        <f>INDEX(Inputs1!$D$4:$AG$11,MATCH(Inputs2!$B11,Inputs1!$A$4:$A$11,0),MATCH(Inputs2!W$1,Inputs1!$D$1:$AG$1,0))</f>
        <v>2069.7689999999998</v>
      </c>
      <c r="X11" s="464">
        <f>INDEX(Inputs1!$D$4:$AG$11,MATCH(Inputs2!$B11,Inputs1!$A$4:$A$11,0),MATCH(Inputs2!X$1,Inputs1!$D$1:$AG$1,0))</f>
        <v>20.14</v>
      </c>
      <c r="Y11" s="464">
        <f>INDEX(Inputs1!$D$4:$AG$11,MATCH(Inputs2!$B11,Inputs1!$A$4:$A$11,0),MATCH(Inputs2!Y$1,Inputs1!$D$1:$AG$1,0))</f>
        <v>1456.925</v>
      </c>
      <c r="Z11" s="464">
        <f>INDEX(Inputs1!$D$4:$AG$11,MATCH(Inputs2!$B11,Inputs1!$A$4:$A$11,0),MATCH(Inputs2!Z$1,Inputs1!$D$1:$AG$1,0))</f>
        <v>1601.979</v>
      </c>
      <c r="AA11" s="464">
        <f>IF($D11&gt;"2022-23",INDEX(Inputs1!$D$4:$AG$11,MATCH(Inputs2!$B11,Inputs1!$A$4:$A$11,0),MATCH(Inputs2!AA$1,Inputs1!$D$1:$AG$1,0)),INDEX(Inputs1!$D$4:$AG$11,MATCH(Inputs2!$B11,Inputs1!$A$4:$A$11,0),MATCH(Inputs2!AA$2,Inputs1!$D$1:$AG$1,0)))</f>
        <v>5801.2150000000001</v>
      </c>
      <c r="AB11" s="464">
        <f>IF($D11&gt;"2022-23",INDEX(Inputs1!$D$4:$AG$11,MATCH(Inputs2!$B11,Inputs1!$A$4:$A$11,0),MATCH(Inputs2!AB$1,Inputs1!$D$1:$AG$1,0)),INDEX(Inputs1!$D$4:$AG$11,MATCH(Inputs2!$B11,Inputs1!$A$4:$A$11,0),MATCH(Inputs2!AB$2,Inputs1!$D$1:$AG$1,0)))</f>
        <v>5768.9880000000003</v>
      </c>
      <c r="AC11" s="469">
        <f>IF($D11&gt;"2023-24",INDEX(Inputs1!$D$4:$AG$11,MATCH(Inputs2!$B11,Inputs1!$A$4:$A$11,0),MATCH(Inputs2!AC$1,Inputs1!$D$1:$AG$1,0))/$F11,INDEX(Inputs1!$D$4:$AG$11,MATCH(Inputs2!$B11,Inputs1!$A$4:$A$11,0),MATCH(Inputs2!AC$2,Inputs1!$D$1:$AG$1,0)))</f>
        <v>126.36</v>
      </c>
      <c r="AD11" s="464">
        <f>IF($D11&gt;"2023-24",INDEX(Inputs1!$D$4:$AG$11,MATCH(Inputs2!$B11,Inputs1!$A$4:$A$11,0),MATCH(Inputs2!AD$1,Inputs1!$D$1:$AG$1,0))/$F11,INDEX(Inputs1!$D$4:$AG$11,MATCH(Inputs2!$B11,Inputs1!$A$4:$A$11,0),MATCH(Inputs2!AD$2,Inputs1!$D$1:$AG$1,0)))</f>
        <v>0</v>
      </c>
      <c r="AE11" s="469">
        <f>INDEX(Inputs1!$D$4:$AG$11,MATCH(Inputs2!$B11,Inputs1!$A$4:$A$11,0),MATCH(Inputs2!AE$1,Inputs1!$D$1:$AG$1,0))</f>
        <v>25.670139724149799</v>
      </c>
      <c r="AF11" s="510">
        <f t="shared" si="3"/>
        <v>5783.692</v>
      </c>
      <c r="AG11" s="510" t="str">
        <f t="shared" si="4"/>
        <v/>
      </c>
      <c r="AH11" s="507">
        <v>2.92E-2</v>
      </c>
      <c r="AI11" s="464"/>
    </row>
    <row r="12" spans="1:35" ht="12">
      <c r="A12" s="463" t="str">
        <f t="shared" si="0"/>
        <v>TMS24</v>
      </c>
      <c r="B12" s="463" t="str">
        <f t="shared" si="1"/>
        <v>TMS25</v>
      </c>
      <c r="C12" s="468" t="s">
        <v>207</v>
      </c>
      <c r="D12" s="468" t="s">
        <v>223</v>
      </c>
      <c r="E12" s="468" t="str">
        <f t="shared" si="2"/>
        <v>2024</v>
      </c>
      <c r="F12" s="513">
        <v>0.92477765251158683</v>
      </c>
      <c r="G12" s="464">
        <f>INDEX(Inputs1!$D$4:$AG$11,MATCH(Inputs2!$B12,Inputs1!$A$4:$A$11,0),MATCH(Inputs2!G$1,Inputs1!$D$1:$AG$1,0))</f>
        <v>130.78040132655701</v>
      </c>
      <c r="H12" s="464">
        <f>INDEX(Inputs1!$D$4:$AG$11,MATCH(Inputs2!$B12,Inputs1!$A$4:$A$11,0),MATCH(Inputs2!H$1,Inputs1!$D$1:$AG$1,0))</f>
        <v>131.04157478721001</v>
      </c>
      <c r="I12" s="464">
        <f>INDEX(Inputs1!$D$4:$AG$11,MATCH(Inputs2!$B12,Inputs1!$A$4:$A$11,0),MATCH(Inputs2!I$1,Inputs1!$D$1:$AG$1,0))</f>
        <v>131.3032698212476</v>
      </c>
      <c r="J12" s="464">
        <f>INDEX(Inputs1!$D$4:$AG$11,MATCH(Inputs2!$B12,Inputs1!$A$4:$A$11,0),MATCH(Inputs2!J$1,Inputs1!$D$1:$AG$1,0))</f>
        <v>131.56548747027159</v>
      </c>
      <c r="K12" s="464">
        <f>INDEX(Inputs1!$D$4:$AG$11,MATCH(Inputs2!$B12,Inputs1!$A$4:$A$11,0),MATCH(Inputs2!K$1,Inputs1!$D$1:$AG$1,0))</f>
        <v>131.82822877796431</v>
      </c>
      <c r="L12" s="464">
        <f>INDEX(Inputs1!$D$4:$AG$11,MATCH(Inputs2!$B12,Inputs1!$A$4:$A$11,0),MATCH(Inputs2!L$1,Inputs1!$D$1:$AG$1,0))</f>
        <v>132.09149479009201</v>
      </c>
      <c r="M12" s="464">
        <f>INDEX(Inputs1!$D$4:$AG$11,MATCH(Inputs2!$B12,Inputs1!$A$4:$A$11,0),MATCH(Inputs2!M$1,Inputs1!$D$1:$AG$1,0))</f>
        <v>132.35528655450949</v>
      </c>
      <c r="N12" s="464">
        <f>INDEX(Inputs1!$D$4:$AG$11,MATCH(Inputs2!$B12,Inputs1!$A$4:$A$11,0),MATCH(Inputs2!N$1,Inputs1!$D$1:$AG$1,0))</f>
        <v>132.6196051211642</v>
      </c>
      <c r="O12" s="464">
        <f>INDEX(Inputs1!$D$4:$AG$11,MATCH(Inputs2!$B12,Inputs1!$A$4:$A$11,0),MATCH(Inputs2!O$1,Inputs1!$D$1:$AG$1,0))</f>
        <v>132.88445154210029</v>
      </c>
      <c r="P12" s="464">
        <f>INDEX(Inputs1!$D$4:$AG$11,MATCH(Inputs2!$B12,Inputs1!$A$4:$A$11,0),MATCH(Inputs2!P$1,Inputs1!$D$1:$AG$1,0))</f>
        <v>132.95933237383019</v>
      </c>
      <c r="Q12" s="464">
        <f>INDEX(Inputs1!$D$4:$AG$11,MATCH(Inputs2!$B12,Inputs1!$A$4:$A$11,0),MATCH(Inputs2!Q$1,Inputs1!$D$1:$AG$1,0))</f>
        <v>133.03425540115859</v>
      </c>
      <c r="R12" s="464">
        <f>INDEX(Inputs1!$D$4:$AG$11,MATCH(Inputs2!$B12,Inputs1!$A$4:$A$11,0),MATCH(Inputs2!R$1,Inputs1!$D$1:$AG$1,0))</f>
        <v>133.1092206478628</v>
      </c>
      <c r="S12" s="464">
        <f>INDEX(Inputs1!$D$4:$AG$11,MATCH(Inputs2!$B12,Inputs1!$A$4:$A$11,0),MATCH(Inputs2!S$1,Inputs1!$D$1:$AG$1,0))</f>
        <v>0.85199999999999998</v>
      </c>
      <c r="T12" s="464">
        <f>IF($D12&gt;"2020-21",INDEX(Inputs1!$D$4:$AG$11,MATCH(Inputs2!$B12,Inputs1!$A$4:$A$11,0),MATCH(Inputs2!T$1,Inputs1!$D$1:$AG$1,0)),INDEX(Inputs1!$D$4:$AG$11,MATCH(Inputs2!$B12,Inputs1!$A$4:$A$11,0),MATCH(Inputs2!T$2,Inputs1!$D$1:$AG$1,0)))</f>
        <v>145.84240287821589</v>
      </c>
      <c r="U12" s="464">
        <f>INDEX(Inputs1!$D$4:$AG$11,MATCH(Inputs2!$B12,Inputs1!$A$4:$A$11,0),MATCH(Inputs2!U$1,Inputs1!$D$1:$AG$1,0))</f>
        <v>33.750999999999998</v>
      </c>
      <c r="V12" s="464">
        <f>INDEX(Inputs1!$D$4:$AG$11,MATCH(Inputs2!$B12,Inputs1!$A$4:$A$11,0),MATCH(Inputs2!V$1,Inputs1!$D$1:$AG$1,0))</f>
        <v>553.08500000000004</v>
      </c>
      <c r="W12" s="464">
        <f>INDEX(Inputs1!$D$4:$AG$11,MATCH(Inputs2!$B12,Inputs1!$A$4:$A$11,0),MATCH(Inputs2!W$1,Inputs1!$D$1:$AG$1,0))</f>
        <v>2208.8989999999999</v>
      </c>
      <c r="X12" s="464">
        <f>INDEX(Inputs1!$D$4:$AG$11,MATCH(Inputs2!$B12,Inputs1!$A$4:$A$11,0),MATCH(Inputs2!X$1,Inputs1!$D$1:$AG$1,0))</f>
        <v>18.925000000000001</v>
      </c>
      <c r="Y12" s="464">
        <f>INDEX(Inputs1!$D$4:$AG$11,MATCH(Inputs2!$B12,Inputs1!$A$4:$A$11,0),MATCH(Inputs2!Y$1,Inputs1!$D$1:$AG$1,0))</f>
        <v>1526.117</v>
      </c>
      <c r="Z12" s="464">
        <f>INDEX(Inputs1!$D$4:$AG$11,MATCH(Inputs2!$B12,Inputs1!$A$4:$A$11,0),MATCH(Inputs2!Z$1,Inputs1!$D$1:$AG$1,0))</f>
        <v>1501.171</v>
      </c>
      <c r="AA12" s="464">
        <f>IF($D12&gt;"2022-23",INDEX(Inputs1!$D$4:$AG$11,MATCH(Inputs2!$B12,Inputs1!$A$4:$A$11,0),MATCH(Inputs2!AA$1,Inputs1!$D$1:$AG$1,0)),INDEX(Inputs1!$D$4:$AG$11,MATCH(Inputs2!$B12,Inputs1!$A$4:$A$11,0),MATCH(Inputs2!AA$2,Inputs1!$D$1:$AG$1,0)))</f>
        <v>5807.947227083333</v>
      </c>
      <c r="AB12" s="464">
        <f>IF($D12&gt;"2022-23",INDEX(Inputs1!$D$4:$AG$11,MATCH(Inputs2!$B12,Inputs1!$A$4:$A$11,0),MATCH(Inputs2!AB$1,Inputs1!$D$1:$AG$1,0)),INDEX(Inputs1!$D$4:$AG$11,MATCH(Inputs2!$B12,Inputs1!$A$4:$A$11,0),MATCH(Inputs2!AB$2,Inputs1!$D$1:$AG$1,0)))</f>
        <v>5807.947227083333</v>
      </c>
      <c r="AC12" s="469">
        <f>IF($D12&gt;"2023-24",INDEX(Inputs1!$D$4:$AG$11,MATCH(Inputs2!$B12,Inputs1!$A$4:$A$11,0),MATCH(Inputs2!AC$1,Inputs1!$D$1:$AG$1,0))/$F12,INDEX(Inputs1!$D$4:$AG$11,MATCH(Inputs2!$B12,Inputs1!$A$4:$A$11,0),MATCH(Inputs2!AC$2,Inputs1!$D$1:$AG$1,0)))</f>
        <v>144.96518293696582</v>
      </c>
      <c r="AD12" s="464">
        <f>IF($D12&gt;"2023-24",INDEX(Inputs1!$D$4:$AG$11,MATCH(Inputs2!$B12,Inputs1!$A$4:$A$11,0),MATCH(Inputs2!AD$1,Inputs1!$D$1:$AG$1,0))/$F12,INDEX(Inputs1!$D$4:$AG$11,MATCH(Inputs2!$B12,Inputs1!$A$4:$A$11,0),MATCH(Inputs2!AD$2,Inputs1!$D$1:$AG$1,0)))</f>
        <v>0</v>
      </c>
      <c r="AE12" s="469">
        <f>INDEX(Inputs1!$D$4:$AG$11,MATCH(Inputs2!$B12,Inputs1!$A$4:$A$11,0),MATCH(Inputs2!AE$1,Inputs1!$D$1:$AG$1,0))</f>
        <v>25.7998040307004</v>
      </c>
      <c r="AF12" s="510">
        <f t="shared" si="3"/>
        <v>5841.9480000000003</v>
      </c>
      <c r="AG12" s="510">
        <f t="shared" si="4"/>
        <v>0.88490548536702363</v>
      </c>
      <c r="AH12" s="507">
        <v>2.92E-2</v>
      </c>
      <c r="AI12" s="464"/>
    </row>
  </sheetData>
  <mergeCells count="2">
    <mergeCell ref="D1:E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256F-F58E-42BE-888F-5B999FCBB935}">
  <sheetPr codeName="Sheet3">
    <tabColor rgb="FFFFFF99"/>
    <outlinePr summaryBelow="0" summaryRight="0"/>
    <pageSetUpPr autoPageBreaks="0"/>
  </sheetPr>
  <dimension ref="A1:Y207"/>
  <sheetViews>
    <sheetView showGridLines="0" defaultGridColor="0" colorId="22" zoomScale="80" zoomScaleNormal="80" workbookViewId="0">
      <pane xSplit="9" ySplit="5" topLeftCell="J6" activePane="bottomRight" state="frozen"/>
      <selection pane="bottomRight"/>
      <selection pane="bottomLeft"/>
      <selection pane="topRight"/>
    </sheetView>
  </sheetViews>
  <sheetFormatPr defaultColWidth="0" defaultRowHeight="13.1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5.5703125" style="195" customWidth="1"/>
    <col min="9" max="9" width="2.5703125" style="62" customWidth="1"/>
    <col min="10" max="19" width="12.5703125" style="62" customWidth="1"/>
    <col min="20" max="16384" width="9.140625" hidden="1"/>
  </cols>
  <sheetData>
    <row r="1" spans="1:19" ht="28.15">
      <c r="A1" s="309"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254</v>
      </c>
      <c r="G5" s="60" t="s">
        <v>125</v>
      </c>
      <c r="H5" s="196" t="s">
        <v>255</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256</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257</v>
      </c>
      <c r="C9" s="72"/>
      <c r="D9" s="73"/>
      <c r="E9" s="73"/>
      <c r="F9" s="74"/>
      <c r="G9" s="71"/>
      <c r="H9" s="198"/>
    </row>
    <row r="10" spans="1:19" ht="12.75" customHeight="1" outlineLevel="1">
      <c r="A10" s="62"/>
      <c r="C10" s="60"/>
      <c r="F10" s="74"/>
      <c r="G10" s="71"/>
      <c r="H10" s="198"/>
    </row>
    <row r="11" spans="1:19" ht="12.75" customHeight="1" outlineLevel="1">
      <c r="A11" s="62"/>
      <c r="C11" s="60" t="s">
        <v>258</v>
      </c>
      <c r="F11" s="74"/>
      <c r="G11" s="71"/>
      <c r="H11" s="198"/>
    </row>
    <row r="12" spans="1:19" ht="12.75" customHeight="1" outlineLevel="1">
      <c r="A12" s="62"/>
      <c r="B12" s="75"/>
      <c r="C12" s="62"/>
      <c r="E12" s="76" t="s">
        <v>259</v>
      </c>
      <c r="F12" s="339">
        <v>42826</v>
      </c>
      <c r="G12" s="76" t="s">
        <v>260</v>
      </c>
      <c r="I12" s="75"/>
      <c r="J12" s="77"/>
      <c r="K12" s="77"/>
      <c r="L12" s="77"/>
      <c r="M12" s="77"/>
      <c r="N12" s="77"/>
      <c r="O12" s="77"/>
      <c r="P12" s="77"/>
      <c r="Q12" s="77"/>
      <c r="R12" s="77"/>
      <c r="S12" s="77"/>
    </row>
    <row r="13" spans="1:19" ht="12.75" customHeight="1" outlineLevel="1">
      <c r="A13" s="62"/>
      <c r="B13" s="75"/>
      <c r="C13" s="62"/>
      <c r="E13" s="76" t="s">
        <v>261</v>
      </c>
      <c r="F13" s="339">
        <v>43921</v>
      </c>
      <c r="G13" s="76" t="s">
        <v>260</v>
      </c>
      <c r="I13" s="75"/>
      <c r="J13" s="77"/>
      <c r="K13" s="77"/>
      <c r="L13" s="77"/>
      <c r="M13" s="77"/>
      <c r="N13" s="77"/>
      <c r="O13" s="77"/>
      <c r="P13" s="77"/>
      <c r="Q13" s="77"/>
      <c r="R13" s="77"/>
      <c r="S13" s="77"/>
    </row>
    <row r="14" spans="1:19" ht="12.75" customHeight="1" outlineLevel="1">
      <c r="A14" s="62"/>
      <c r="B14" s="75"/>
      <c r="C14" s="77"/>
      <c r="E14" s="77"/>
      <c r="F14" s="340"/>
      <c r="G14" s="71"/>
      <c r="I14" s="77"/>
      <c r="J14" s="77"/>
      <c r="K14" s="77"/>
      <c r="L14" s="77"/>
      <c r="M14" s="77"/>
      <c r="N14" s="77"/>
      <c r="O14" s="77"/>
      <c r="P14" s="77"/>
      <c r="Q14" s="77"/>
      <c r="R14" s="77"/>
      <c r="S14" s="77"/>
    </row>
    <row r="15" spans="1:19" ht="12.75" customHeight="1" outlineLevel="1">
      <c r="A15" s="62"/>
      <c r="C15" s="60" t="s">
        <v>262</v>
      </c>
      <c r="F15" s="336"/>
      <c r="G15" s="71"/>
    </row>
    <row r="16" spans="1:19" ht="12.75" customHeight="1" outlineLevel="1">
      <c r="A16" s="62"/>
      <c r="B16" s="75"/>
      <c r="C16" s="62"/>
      <c r="E16" s="62" t="s">
        <v>263</v>
      </c>
      <c r="F16" s="341">
        <v>2017</v>
      </c>
      <c r="G16" s="66" t="s">
        <v>264</v>
      </c>
      <c r="I16" s="77"/>
      <c r="J16" s="77"/>
      <c r="N16" s="77"/>
      <c r="O16" s="77"/>
      <c r="P16" s="77"/>
      <c r="Q16" s="77"/>
      <c r="R16" s="77"/>
      <c r="S16" s="77"/>
    </row>
    <row r="17" spans="1:19" ht="12.75" customHeight="1" outlineLevel="1">
      <c r="A17" s="62"/>
      <c r="B17" s="75"/>
      <c r="C17" s="62"/>
      <c r="E17" s="62" t="s">
        <v>265</v>
      </c>
      <c r="F17" s="342">
        <v>3</v>
      </c>
      <c r="G17" s="62" t="s">
        <v>266</v>
      </c>
      <c r="I17" s="77"/>
      <c r="J17" s="77"/>
      <c r="N17" s="77"/>
      <c r="O17" s="77"/>
      <c r="P17" s="77"/>
      <c r="Q17" s="77"/>
      <c r="R17" s="77"/>
      <c r="S17" s="77"/>
    </row>
    <row r="18" spans="1:19" ht="12.75" customHeight="1" outlineLevel="1">
      <c r="A18" s="62"/>
      <c r="B18" s="75"/>
      <c r="C18" s="77"/>
      <c r="E18" s="71"/>
      <c r="F18" s="343"/>
      <c r="G18" s="71"/>
      <c r="I18" s="77"/>
      <c r="J18" s="77"/>
      <c r="N18" s="77"/>
      <c r="O18" s="77"/>
      <c r="P18" s="77"/>
      <c r="Q18" s="77"/>
      <c r="R18" s="77"/>
      <c r="S18" s="77"/>
    </row>
    <row r="19" spans="1:19" ht="12.75" customHeight="1" outlineLevel="1">
      <c r="A19" s="62"/>
      <c r="C19" s="60" t="s">
        <v>267</v>
      </c>
      <c r="F19" s="321"/>
      <c r="H19" s="198"/>
      <c r="I19" s="64"/>
    </row>
    <row r="20" spans="1:19" ht="12.75" customHeight="1" outlineLevel="1">
      <c r="A20" s="62"/>
      <c r="C20" s="62"/>
      <c r="E20" s="62" t="s">
        <v>268</v>
      </c>
      <c r="F20" s="344" t="s">
        <v>269</v>
      </c>
      <c r="G20" s="62" t="s">
        <v>270</v>
      </c>
      <c r="H20" s="198"/>
      <c r="I20" s="64"/>
      <c r="K20" s="77"/>
      <c r="M20" s="77"/>
    </row>
    <row r="21" spans="1:19" ht="12.75" customHeight="1" outlineLevel="1">
      <c r="A21" s="62"/>
      <c r="C21" s="62"/>
      <c r="E21" s="62" t="s">
        <v>271</v>
      </c>
      <c r="F21" s="345" t="s">
        <v>272</v>
      </c>
      <c r="G21" s="62" t="s">
        <v>270</v>
      </c>
      <c r="H21" s="198"/>
      <c r="I21" s="64"/>
    </row>
    <row r="22" spans="1:19" ht="12.75" customHeight="1" outlineLevel="1">
      <c r="A22" s="62"/>
      <c r="C22" s="62"/>
      <c r="E22" s="62" t="s">
        <v>273</v>
      </c>
      <c r="F22" s="351" t="s">
        <v>274</v>
      </c>
      <c r="G22" s="88" t="s">
        <v>270</v>
      </c>
      <c r="H22" s="198"/>
      <c r="I22" s="64"/>
    </row>
    <row r="23" spans="1:19" ht="12.75" customHeight="1" outlineLevel="1">
      <c r="A23" s="62"/>
      <c r="C23" s="62"/>
      <c r="F23" s="321"/>
      <c r="H23" s="198"/>
      <c r="I23" s="64"/>
    </row>
    <row r="24" spans="1:19" ht="12.75" customHeight="1" outlineLevel="1">
      <c r="A24" s="62"/>
      <c r="B24" s="72" t="s">
        <v>275</v>
      </c>
      <c r="C24" s="72"/>
      <c r="D24" s="73"/>
      <c r="E24" s="73"/>
      <c r="F24" s="336"/>
      <c r="G24" s="71"/>
      <c r="H24" s="198"/>
    </row>
    <row r="25" spans="1:19" ht="12.75" customHeight="1" outlineLevel="1">
      <c r="A25" s="62"/>
      <c r="C25" s="62"/>
      <c r="F25" s="321"/>
      <c r="H25" s="198"/>
      <c r="I25" s="64"/>
    </row>
    <row r="26" spans="1:19" ht="12.75" customHeight="1" outlineLevel="1">
      <c r="A26" s="62"/>
      <c r="E26" s="76" t="s">
        <v>276</v>
      </c>
      <c r="F26" s="339">
        <v>43922</v>
      </c>
      <c r="G26" s="76" t="s">
        <v>260</v>
      </c>
      <c r="H26" s="199"/>
      <c r="I26" s="76"/>
      <c r="J26" s="76"/>
      <c r="K26" s="76"/>
      <c r="L26" s="76"/>
      <c r="M26" s="76"/>
      <c r="N26" s="76"/>
      <c r="O26" s="76"/>
      <c r="P26" s="76"/>
      <c r="Q26" s="76"/>
      <c r="R26" s="76"/>
      <c r="S26" s="76"/>
    </row>
    <row r="27" spans="1:19" ht="12.75" customHeight="1" outlineLevel="1">
      <c r="A27" s="62"/>
      <c r="E27" s="76" t="s">
        <v>277</v>
      </c>
      <c r="F27" s="339">
        <v>45747</v>
      </c>
      <c r="G27" s="76" t="s">
        <v>260</v>
      </c>
      <c r="H27" s="199"/>
      <c r="I27" s="76"/>
      <c r="J27" s="76"/>
      <c r="K27" s="76"/>
      <c r="L27" s="76"/>
      <c r="M27" s="76"/>
      <c r="N27" s="76"/>
      <c r="O27" s="76"/>
      <c r="P27" s="76"/>
      <c r="Q27" s="76"/>
      <c r="R27" s="76"/>
      <c r="S27" s="76"/>
    </row>
    <row r="28" spans="1:19" ht="12.75" customHeight="1" outlineLevel="1">
      <c r="A28" s="62"/>
      <c r="B28" s="78"/>
      <c r="C28" s="79"/>
      <c r="E28" s="80" t="s">
        <v>278</v>
      </c>
      <c r="F28" s="342">
        <v>5</v>
      </c>
      <c r="G28" s="80" t="s">
        <v>279</v>
      </c>
      <c r="I28" s="68"/>
      <c r="J28" s="68"/>
      <c r="K28" s="68"/>
      <c r="L28" s="68"/>
      <c r="M28" s="68"/>
      <c r="N28" s="68"/>
      <c r="O28" s="68"/>
      <c r="P28" s="68"/>
      <c r="Q28" s="68"/>
      <c r="R28" s="68"/>
      <c r="S28" s="68"/>
    </row>
    <row r="29" spans="1:19" ht="12.75" customHeight="1" outlineLevel="1">
      <c r="A29" s="62"/>
      <c r="B29" s="78"/>
      <c r="C29" s="79"/>
      <c r="E29" s="68" t="s">
        <v>280</v>
      </c>
      <c r="F29" s="346" t="s">
        <v>281</v>
      </c>
      <c r="G29" s="68" t="s">
        <v>279</v>
      </c>
      <c r="H29" s="81"/>
      <c r="I29" s="68"/>
      <c r="J29" s="68"/>
      <c r="K29" s="68"/>
      <c r="L29" s="68"/>
      <c r="M29" s="68"/>
      <c r="N29" s="68"/>
      <c r="O29" s="68"/>
      <c r="P29" s="68"/>
      <c r="Q29" s="68"/>
      <c r="R29" s="68"/>
      <c r="S29" s="68"/>
    </row>
    <row r="30" spans="1:19" ht="12.75" customHeight="1" outlineLevel="1">
      <c r="A30" s="62"/>
      <c r="B30" s="75"/>
      <c r="C30" s="77"/>
      <c r="E30" s="77"/>
      <c r="F30" s="336"/>
      <c r="G30" s="64"/>
      <c r="I30" s="64"/>
      <c r="J30" s="77"/>
      <c r="K30" s="77"/>
      <c r="L30" s="77"/>
      <c r="M30" s="77"/>
      <c r="N30" s="77"/>
      <c r="O30" s="77"/>
      <c r="P30" s="77"/>
      <c r="Q30" s="77"/>
      <c r="R30" s="77"/>
      <c r="S30" s="77"/>
    </row>
    <row r="31" spans="1:19" ht="12.75" customHeight="1">
      <c r="A31" s="58" t="s">
        <v>282</v>
      </c>
      <c r="B31" s="58"/>
      <c r="C31" s="59"/>
      <c r="D31" s="58"/>
      <c r="E31" s="58"/>
      <c r="F31" s="256"/>
      <c r="G31" s="58"/>
      <c r="H31" s="58"/>
      <c r="I31" s="58"/>
      <c r="J31" s="58"/>
      <c r="K31" s="58"/>
      <c r="L31" s="58"/>
      <c r="M31" s="58"/>
      <c r="N31" s="58"/>
      <c r="O31" s="58"/>
      <c r="P31" s="58"/>
      <c r="Q31" s="58"/>
      <c r="R31" s="58"/>
      <c r="S31" s="58"/>
    </row>
    <row r="32" spans="1:19" ht="12.75" customHeight="1">
      <c r="E32" s="14"/>
      <c r="F32" s="325"/>
    </row>
    <row r="33" spans="1:25" s="288" customFormat="1">
      <c r="A33" s="357"/>
      <c r="B33" s="360"/>
      <c r="C33" s="361"/>
      <c r="D33" s="357"/>
      <c r="E33" s="363" t="s">
        <v>229</v>
      </c>
      <c r="F33" s="363"/>
      <c r="G33" s="363" t="s">
        <v>283</v>
      </c>
      <c r="H33" s="287"/>
      <c r="I33" s="287"/>
      <c r="J33" s="455">
        <f>INDEX(Inputs2!$G$5:$AH$12,MATCH(("TMS"&amp;RIGHT(J$4,2)),Inputs2!$A$5:$A$12,0),MATCH(Inputs!$E33,Inputs2!$G$3:$AH$3,0))</f>
        <v>103.2</v>
      </c>
      <c r="K33" s="455">
        <f>INDEX(Inputs2!$G$5:$AH$12,MATCH(("TMS"&amp;RIGHT(K$4,2)),Inputs2!$A$5:$A$12,0),MATCH(Inputs!$E33,Inputs2!$G$3:$AH$3,0))</f>
        <v>105.5</v>
      </c>
      <c r="L33" s="455">
        <f>INDEX(Inputs2!$G$5:$AH$12,MATCH(("TMS"&amp;RIGHT(L$4,2)),Inputs2!$A$5:$A$12,0),MATCH(Inputs!$E33,Inputs2!$G$3:$AH$3,0))</f>
        <v>107.6</v>
      </c>
      <c r="M33" s="455">
        <f>INDEX(Inputs2!$G$5:$AH$12,MATCH(("TMS"&amp;RIGHT(M$4,2)),Inputs2!$A$5:$A$12,0),MATCH(Inputs!$E33,Inputs2!$G$3:$AH$3,0))</f>
        <v>108.6</v>
      </c>
      <c r="N33" s="455">
        <f>INDEX(Inputs2!$G$5:$AH$12,MATCH(("TMS"&amp;RIGHT(N$4,2)),Inputs2!$A$5:$A$12,0),MATCH(Inputs!$E33,Inputs2!$G$3:$AH$3,0))</f>
        <v>110.4</v>
      </c>
      <c r="O33" s="455">
        <f>INDEX(Inputs2!$G$5:$AH$12,MATCH(("TMS"&amp;RIGHT(O$4,2)),Inputs2!$A$5:$A$12,0),MATCH(Inputs!$E33,Inputs2!$G$3:$AH$3,0))</f>
        <v>119</v>
      </c>
      <c r="P33" s="455">
        <f>INDEX(Inputs2!$G$5:$AH$12,MATCH(("TMS"&amp;RIGHT(P$4,2)),Inputs2!$A$5:$A$12,0),MATCH(Inputs!$E33,Inputs2!$G$3:$AH$3,0))</f>
        <v>128.30000000000001</v>
      </c>
      <c r="Q33" s="559">
        <v>132.19999999999999</v>
      </c>
      <c r="R33" s="62"/>
      <c r="S33" s="287"/>
      <c r="T33" s="287"/>
      <c r="U33" s="287"/>
      <c r="V33" s="287"/>
      <c r="W33" s="287"/>
      <c r="X33" s="287"/>
      <c r="Y33" s="287"/>
    </row>
    <row r="34" spans="1:25" s="288" customFormat="1">
      <c r="A34" s="357"/>
      <c r="B34" s="360"/>
      <c r="C34" s="361"/>
      <c r="D34" s="357"/>
      <c r="E34" s="363" t="s">
        <v>230</v>
      </c>
      <c r="F34" s="363"/>
      <c r="G34" s="363" t="s">
        <v>283</v>
      </c>
      <c r="H34" s="287"/>
      <c r="I34" s="287"/>
      <c r="J34" s="455">
        <f>INDEX(Inputs2!$G$5:$AH$12,MATCH(("TMS"&amp;RIGHT(J$4,2)),Inputs2!$A$5:$A$12,0),MATCH(Inputs!$E34,Inputs2!$G$3:$AH$3,0))</f>
        <v>103.5</v>
      </c>
      <c r="K34" s="455">
        <f>INDEX(Inputs2!$G$5:$AH$12,MATCH(("TMS"&amp;RIGHT(K$4,2)),Inputs2!$A$5:$A$12,0),MATCH(Inputs!$E34,Inputs2!$G$3:$AH$3,0))</f>
        <v>105.9</v>
      </c>
      <c r="L34" s="455">
        <f>INDEX(Inputs2!$G$5:$AH$12,MATCH(("TMS"&amp;RIGHT(L$4,2)),Inputs2!$A$5:$A$12,0),MATCH(Inputs!$E34,Inputs2!$G$3:$AH$3,0))</f>
        <v>107.9</v>
      </c>
      <c r="M34" s="455">
        <f>INDEX(Inputs2!$G$5:$AH$12,MATCH(("TMS"&amp;RIGHT(M$4,2)),Inputs2!$A$5:$A$12,0),MATCH(Inputs!$E34,Inputs2!$G$3:$AH$3,0))</f>
        <v>108.6</v>
      </c>
      <c r="N34" s="455">
        <f>INDEX(Inputs2!$G$5:$AH$12,MATCH(("TMS"&amp;RIGHT(N$4,2)),Inputs2!$A$5:$A$12,0),MATCH(Inputs!$E34,Inputs2!$G$3:$AH$3,0))</f>
        <v>111</v>
      </c>
      <c r="O34" s="455">
        <f>INDEX(Inputs2!$G$5:$AH$12,MATCH(("TMS"&amp;RIGHT(O$4,2)),Inputs2!$A$5:$A$12,0),MATCH(Inputs!$E34,Inputs2!$G$3:$AH$3,0))</f>
        <v>119.7</v>
      </c>
      <c r="P34" s="455">
        <f>INDEX(Inputs2!$G$5:$AH$12,MATCH(("TMS"&amp;RIGHT(P$4,2)),Inputs2!$A$5:$A$12,0),MATCH(Inputs!$E34,Inputs2!$G$3:$AH$3,0))</f>
        <v>129.1</v>
      </c>
      <c r="Q34" s="559">
        <v>132.69999999999999</v>
      </c>
      <c r="R34" s="62"/>
      <c r="S34" s="287"/>
      <c r="T34" s="287"/>
      <c r="U34" s="287"/>
      <c r="V34" s="287"/>
      <c r="W34" s="287"/>
      <c r="X34" s="287"/>
      <c r="Y34" s="287"/>
    </row>
    <row r="35" spans="1:25" s="288" customFormat="1">
      <c r="A35" s="357"/>
      <c r="B35" s="360"/>
      <c r="C35" s="361"/>
      <c r="D35" s="357"/>
      <c r="E35" s="363" t="s">
        <v>231</v>
      </c>
      <c r="F35" s="363"/>
      <c r="G35" s="363" t="s">
        <v>283</v>
      </c>
      <c r="H35" s="287"/>
      <c r="I35" s="287"/>
      <c r="J35" s="455">
        <f>INDEX(Inputs2!$G$5:$AH$12,MATCH(("TMS"&amp;RIGHT(J$4,2)),Inputs2!$A$5:$A$12,0),MATCH(Inputs!$E35,Inputs2!$G$3:$AH$3,0))</f>
        <v>103.5</v>
      </c>
      <c r="K35" s="455">
        <f>INDEX(Inputs2!$G$5:$AH$12,MATCH(("TMS"&amp;RIGHT(K$4,2)),Inputs2!$A$5:$A$12,0),MATCH(Inputs!$E35,Inputs2!$G$3:$AH$3,0))</f>
        <v>105.9</v>
      </c>
      <c r="L35" s="455">
        <f>INDEX(Inputs2!$G$5:$AH$12,MATCH(("TMS"&amp;RIGHT(L$4,2)),Inputs2!$A$5:$A$12,0),MATCH(Inputs!$E35,Inputs2!$G$3:$AH$3,0))</f>
        <v>107.9</v>
      </c>
      <c r="M35" s="455">
        <f>INDEX(Inputs2!$G$5:$AH$12,MATCH(("TMS"&amp;RIGHT(M$4,2)),Inputs2!$A$5:$A$12,0),MATCH(Inputs!$E35,Inputs2!$G$3:$AH$3,0))</f>
        <v>108.8</v>
      </c>
      <c r="N35" s="455">
        <f>INDEX(Inputs2!$G$5:$AH$12,MATCH(("TMS"&amp;RIGHT(N$4,2)),Inputs2!$A$5:$A$12,0),MATCH(Inputs!$E35,Inputs2!$G$3:$AH$3,0))</f>
        <v>111.4</v>
      </c>
      <c r="O35" s="455">
        <f>INDEX(Inputs2!$G$5:$AH$12,MATCH(("TMS"&amp;RIGHT(O$4,2)),Inputs2!$A$5:$A$12,0),MATCH(Inputs!$E35,Inputs2!$G$3:$AH$3,0))</f>
        <v>120.5</v>
      </c>
      <c r="P35" s="455">
        <f>INDEX(Inputs2!$G$5:$AH$12,MATCH(("TMS"&amp;RIGHT(P$4,2)),Inputs2!$A$5:$A$12,0),MATCH(Inputs!$E35,Inputs2!$G$3:$AH$3,0))</f>
        <v>129.4</v>
      </c>
      <c r="Q35" s="559">
        <v>133</v>
      </c>
      <c r="R35" s="62"/>
      <c r="S35" s="287"/>
      <c r="T35" s="287"/>
      <c r="U35" s="287"/>
      <c r="V35" s="287"/>
      <c r="W35" s="287"/>
      <c r="X35" s="287"/>
      <c r="Y35" s="287"/>
    </row>
    <row r="36" spans="1:25" s="288" customFormat="1">
      <c r="A36" s="357"/>
      <c r="B36" s="360"/>
      <c r="C36" s="361"/>
      <c r="D36" s="357"/>
      <c r="E36" s="363" t="s">
        <v>232</v>
      </c>
      <c r="F36" s="363"/>
      <c r="G36" s="363" t="s">
        <v>283</v>
      </c>
      <c r="H36" s="287"/>
      <c r="I36" s="287"/>
      <c r="J36" s="455">
        <f>INDEX(Inputs2!$G$5:$AH$12,MATCH(("TMS"&amp;RIGHT(J$4,2)),Inputs2!$A$5:$A$12,0),MATCH(Inputs!$E36,Inputs2!$G$3:$AH$3,0))</f>
        <v>103.5</v>
      </c>
      <c r="K36" s="455">
        <f>INDEX(Inputs2!$G$5:$AH$12,MATCH(("TMS"&amp;RIGHT(K$4,2)),Inputs2!$A$5:$A$12,0),MATCH(Inputs!$E36,Inputs2!$G$3:$AH$3,0))</f>
        <v>105.9</v>
      </c>
      <c r="L36" s="455">
        <f>INDEX(Inputs2!$G$5:$AH$12,MATCH(("TMS"&amp;RIGHT(L$4,2)),Inputs2!$A$5:$A$12,0),MATCH(Inputs!$E36,Inputs2!$G$3:$AH$3,0))</f>
        <v>108</v>
      </c>
      <c r="M36" s="455">
        <f>INDEX(Inputs2!$G$5:$AH$12,MATCH(("TMS"&amp;RIGHT(M$4,2)),Inputs2!$A$5:$A$12,0),MATCH(Inputs!$E36,Inputs2!$G$3:$AH$3,0))</f>
        <v>109.2</v>
      </c>
      <c r="N36" s="455">
        <f>INDEX(Inputs2!$G$5:$AH$12,MATCH(("TMS"&amp;RIGHT(N$4,2)),Inputs2!$A$5:$A$12,0),MATCH(Inputs!$E36,Inputs2!$G$3:$AH$3,0))</f>
        <v>111.4</v>
      </c>
      <c r="O36" s="455">
        <f>INDEX(Inputs2!$G$5:$AH$12,MATCH(("TMS"&amp;RIGHT(O$4,2)),Inputs2!$A$5:$A$12,0),MATCH(Inputs!$E36,Inputs2!$G$3:$AH$3,0))</f>
        <v>121.2</v>
      </c>
      <c r="P36" s="455">
        <f>INDEX(Inputs2!$G$5:$AH$12,MATCH(("TMS"&amp;RIGHT(P$4,2)),Inputs2!$A$5:$A$12,0),MATCH(Inputs!$E36,Inputs2!$G$3:$AH$3,0))</f>
        <v>129</v>
      </c>
      <c r="Q36" s="559">
        <v>132.9</v>
      </c>
      <c r="R36" s="62"/>
      <c r="S36" s="287"/>
      <c r="T36" s="287"/>
      <c r="U36" s="287"/>
      <c r="V36" s="287"/>
      <c r="W36" s="287"/>
      <c r="X36" s="287"/>
      <c r="Y36" s="287"/>
    </row>
    <row r="37" spans="1:25" s="288" customFormat="1">
      <c r="A37" s="357"/>
      <c r="B37" s="360"/>
      <c r="C37" s="361"/>
      <c r="D37" s="357"/>
      <c r="E37" s="363" t="s">
        <v>233</v>
      </c>
      <c r="F37" s="363"/>
      <c r="G37" s="363" t="s">
        <v>283</v>
      </c>
      <c r="H37" s="287"/>
      <c r="I37" s="287"/>
      <c r="J37" s="455">
        <f>INDEX(Inputs2!$G$5:$AH$12,MATCH(("TMS"&amp;RIGHT(J$4,2)),Inputs2!$A$5:$A$12,0),MATCH(Inputs!$E37,Inputs2!$G$3:$AH$3,0))</f>
        <v>104</v>
      </c>
      <c r="K37" s="455">
        <f>INDEX(Inputs2!$G$5:$AH$12,MATCH(("TMS"&amp;RIGHT(K$4,2)),Inputs2!$A$5:$A$12,0),MATCH(Inputs!$E37,Inputs2!$G$3:$AH$3,0))</f>
        <v>106.5</v>
      </c>
      <c r="L37" s="455">
        <f>INDEX(Inputs2!$G$5:$AH$12,MATCH(("TMS"&amp;RIGHT(L$4,2)),Inputs2!$A$5:$A$12,0),MATCH(Inputs!$E37,Inputs2!$G$3:$AH$3,0))</f>
        <v>108.3</v>
      </c>
      <c r="M37" s="455">
        <f>INDEX(Inputs2!$G$5:$AH$12,MATCH(("TMS"&amp;RIGHT(M$4,2)),Inputs2!$A$5:$A$12,0),MATCH(Inputs!$E37,Inputs2!$G$3:$AH$3,0))</f>
        <v>108.8</v>
      </c>
      <c r="N37" s="455">
        <f>INDEX(Inputs2!$G$5:$AH$12,MATCH(("TMS"&amp;RIGHT(N$4,2)),Inputs2!$A$5:$A$12,0),MATCH(Inputs!$E37,Inputs2!$G$3:$AH$3,0))</f>
        <v>112.1</v>
      </c>
      <c r="O37" s="455">
        <f>INDEX(Inputs2!$G$5:$AH$12,MATCH(("TMS"&amp;RIGHT(O$4,2)),Inputs2!$A$5:$A$12,0),MATCH(Inputs!$E37,Inputs2!$G$3:$AH$3,0))</f>
        <v>121.8</v>
      </c>
      <c r="P37" s="455">
        <f>INDEX(Inputs2!$G$5:$AH$12,MATCH(("TMS"&amp;RIGHT(P$4,2)),Inputs2!$A$5:$A$12,0),MATCH(Inputs!$E37,Inputs2!$G$3:$AH$3,0))</f>
        <v>129.4</v>
      </c>
      <c r="Q37" s="559">
        <v>133.4</v>
      </c>
      <c r="R37" s="62"/>
      <c r="S37" s="287"/>
      <c r="T37" s="287"/>
      <c r="U37" s="287"/>
      <c r="V37" s="287"/>
      <c r="W37" s="287"/>
      <c r="X37" s="287"/>
      <c r="Y37" s="287"/>
    </row>
    <row r="38" spans="1:25" s="288" customFormat="1">
      <c r="A38" s="357"/>
      <c r="B38" s="360"/>
      <c r="C38" s="361"/>
      <c r="D38" s="357"/>
      <c r="E38" s="363" t="s">
        <v>234</v>
      </c>
      <c r="F38" s="363"/>
      <c r="G38" s="363" t="s">
        <v>283</v>
      </c>
      <c r="H38" s="287"/>
      <c r="I38" s="287"/>
      <c r="J38" s="455">
        <f>INDEX(Inputs2!$G$5:$AH$12,MATCH(("TMS"&amp;RIGHT(J$4,2)),Inputs2!$A$5:$A$12,0),MATCH(Inputs!$E38,Inputs2!$G$3:$AH$3,0))</f>
        <v>104.3</v>
      </c>
      <c r="K38" s="455">
        <f>INDEX(Inputs2!$G$5:$AH$12,MATCH(("TMS"&amp;RIGHT(K$4,2)),Inputs2!$A$5:$A$12,0),MATCH(Inputs!$E38,Inputs2!$G$3:$AH$3,0))</f>
        <v>106.6</v>
      </c>
      <c r="L38" s="455">
        <f>INDEX(Inputs2!$G$5:$AH$12,MATCH(("TMS"&amp;RIGHT(L$4,2)),Inputs2!$A$5:$A$12,0),MATCH(Inputs!$E38,Inputs2!$G$3:$AH$3,0))</f>
        <v>108.4</v>
      </c>
      <c r="M38" s="455">
        <f>INDEX(Inputs2!$G$5:$AH$12,MATCH(("TMS"&amp;RIGHT(M$4,2)),Inputs2!$A$5:$A$12,0),MATCH(Inputs!$E38,Inputs2!$G$3:$AH$3,0))</f>
        <v>109.2</v>
      </c>
      <c r="N38" s="455">
        <f>INDEX(Inputs2!$G$5:$AH$12,MATCH(("TMS"&amp;RIGHT(N$4,2)),Inputs2!$A$5:$A$12,0),MATCH(Inputs!$E38,Inputs2!$G$3:$AH$3,0))</f>
        <v>112.4</v>
      </c>
      <c r="O38" s="455">
        <f>INDEX(Inputs2!$G$5:$AH$12,MATCH(("TMS"&amp;RIGHT(O$4,2)),Inputs2!$A$5:$A$12,0),MATCH(Inputs!$E38,Inputs2!$G$3:$AH$3,0))</f>
        <v>122.3</v>
      </c>
      <c r="P38" s="455">
        <f>INDEX(Inputs2!$G$5:$AH$12,MATCH(("TMS"&amp;RIGHT(P$4,2)),Inputs2!$A$5:$A$12,0),MATCH(Inputs!$E38,Inputs2!$G$3:$AH$3,0))</f>
        <v>130.1</v>
      </c>
      <c r="Q38" s="559">
        <v>133.5</v>
      </c>
      <c r="R38" s="62"/>
      <c r="S38" s="287"/>
      <c r="T38" s="287"/>
      <c r="U38" s="287"/>
      <c r="V38" s="287"/>
      <c r="W38" s="287"/>
      <c r="X38" s="287"/>
      <c r="Y38" s="287"/>
    </row>
    <row r="39" spans="1:25" s="288" customFormat="1">
      <c r="A39" s="357"/>
      <c r="B39" s="360"/>
      <c r="C39" s="361"/>
      <c r="D39" s="357"/>
      <c r="E39" s="363" t="s">
        <v>235</v>
      </c>
      <c r="F39" s="363"/>
      <c r="G39" s="363" t="s">
        <v>283</v>
      </c>
      <c r="H39" s="287"/>
      <c r="I39" s="287"/>
      <c r="J39" s="455">
        <f>INDEX(Inputs2!$G$5:$AH$12,MATCH(("TMS"&amp;RIGHT(J$4,2)),Inputs2!$A$5:$A$12,0),MATCH(Inputs!$E39,Inputs2!$G$3:$AH$3,0))</f>
        <v>104.4</v>
      </c>
      <c r="K39" s="455">
        <f>INDEX(Inputs2!$G$5:$AH$12,MATCH(("TMS"&amp;RIGHT(K$4,2)),Inputs2!$A$5:$A$12,0),MATCH(Inputs!$E39,Inputs2!$G$3:$AH$3,0))</f>
        <v>106.7</v>
      </c>
      <c r="L39" s="455">
        <f>INDEX(Inputs2!$G$5:$AH$12,MATCH(("TMS"&amp;RIGHT(L$4,2)),Inputs2!$A$5:$A$12,0),MATCH(Inputs!$E39,Inputs2!$G$3:$AH$3,0))</f>
        <v>108.3</v>
      </c>
      <c r="M39" s="455">
        <f>INDEX(Inputs2!$G$5:$AH$12,MATCH(("TMS"&amp;RIGHT(M$4,2)),Inputs2!$A$5:$A$12,0),MATCH(Inputs!$E39,Inputs2!$G$3:$AH$3,0))</f>
        <v>109.2</v>
      </c>
      <c r="N39" s="455">
        <f>INDEX(Inputs2!$G$5:$AH$12,MATCH(("TMS"&amp;RIGHT(N$4,2)),Inputs2!$A$5:$A$12,0),MATCH(Inputs!$E39,Inputs2!$G$3:$AH$3,0))</f>
        <v>113.4</v>
      </c>
      <c r="O39" s="455">
        <f>INDEX(Inputs2!$G$5:$AH$12,MATCH(("TMS"&amp;RIGHT(O$4,2)),Inputs2!$A$5:$A$12,0),MATCH(Inputs!$E39,Inputs2!$G$3:$AH$3,0))</f>
        <v>124.3</v>
      </c>
      <c r="P39" s="455">
        <f>INDEX(Inputs2!$G$5:$AH$12,MATCH(("TMS"&amp;RIGHT(P$4,2)),Inputs2!$A$5:$A$12,0),MATCH(Inputs!$E39,Inputs2!$G$3:$AH$3,0))</f>
        <v>130.19999999999999</v>
      </c>
      <c r="Q39" s="559">
        <v>134.30000000000001</v>
      </c>
      <c r="R39" s="62"/>
      <c r="S39" s="287"/>
      <c r="T39" s="287"/>
      <c r="U39" s="287"/>
      <c r="V39" s="287"/>
      <c r="W39" s="287"/>
      <c r="X39" s="287"/>
      <c r="Y39" s="287"/>
    </row>
    <row r="40" spans="1:25" s="288" customFormat="1">
      <c r="A40" s="357"/>
      <c r="B40" s="360"/>
      <c r="C40" s="361"/>
      <c r="D40" s="357"/>
      <c r="E40" s="363" t="s">
        <v>236</v>
      </c>
      <c r="F40" s="363"/>
      <c r="G40" s="363" t="s">
        <v>283</v>
      </c>
      <c r="H40" s="287"/>
      <c r="I40" s="287"/>
      <c r="J40" s="455">
        <f>INDEX(Inputs2!$G$5:$AH$12,MATCH(("TMS"&amp;RIGHT(J$4,2)),Inputs2!$A$5:$A$12,0),MATCH(Inputs!$E40,Inputs2!$G$3:$AH$3,0))</f>
        <v>104.7</v>
      </c>
      <c r="K40" s="455">
        <f>INDEX(Inputs2!$G$5:$AH$12,MATCH(("TMS"&amp;RIGHT(K$4,2)),Inputs2!$A$5:$A$12,0),MATCH(Inputs!$E40,Inputs2!$G$3:$AH$3,0))</f>
        <v>106.9</v>
      </c>
      <c r="L40" s="455">
        <f>INDEX(Inputs2!$G$5:$AH$12,MATCH(("TMS"&amp;RIGHT(L$4,2)),Inputs2!$A$5:$A$12,0),MATCH(Inputs!$E40,Inputs2!$G$3:$AH$3,0))</f>
        <v>108.5</v>
      </c>
      <c r="M40" s="455">
        <f>INDEX(Inputs2!$G$5:$AH$12,MATCH(("TMS"&amp;RIGHT(M$4,2)),Inputs2!$A$5:$A$12,0),MATCH(Inputs!$E40,Inputs2!$G$3:$AH$3,0))</f>
        <v>109.1</v>
      </c>
      <c r="N40" s="455">
        <f>INDEX(Inputs2!$G$5:$AH$12,MATCH(("TMS"&amp;RIGHT(N$4,2)),Inputs2!$A$5:$A$12,0),MATCH(Inputs!$E40,Inputs2!$G$3:$AH$3,0))</f>
        <v>114.1</v>
      </c>
      <c r="O40" s="455">
        <f>INDEX(Inputs2!$G$5:$AH$12,MATCH(("TMS"&amp;RIGHT(O$4,2)),Inputs2!$A$5:$A$12,0),MATCH(Inputs!$E40,Inputs2!$G$3:$AH$3,0))</f>
        <v>124.8</v>
      </c>
      <c r="P40" s="455">
        <f>INDEX(Inputs2!$G$5:$AH$12,MATCH(("TMS"&amp;RIGHT(P$4,2)),Inputs2!$A$5:$A$12,0),MATCH(Inputs!$E40,Inputs2!$G$3:$AH$3,0))</f>
        <v>130</v>
      </c>
      <c r="Q40" s="559">
        <v>134.6</v>
      </c>
      <c r="R40" s="62"/>
      <c r="S40" s="287"/>
      <c r="T40" s="287"/>
      <c r="U40" s="287"/>
      <c r="V40" s="287"/>
      <c r="W40" s="287"/>
      <c r="X40" s="287"/>
      <c r="Y40" s="287"/>
    </row>
    <row r="41" spans="1:25" s="288" customFormat="1">
      <c r="A41" s="357"/>
      <c r="B41" s="360"/>
      <c r="C41" s="361"/>
      <c r="D41" s="357"/>
      <c r="E41" s="363" t="s">
        <v>237</v>
      </c>
      <c r="F41" s="363"/>
      <c r="G41" s="363" t="s">
        <v>283</v>
      </c>
      <c r="H41" s="287"/>
      <c r="I41" s="287"/>
      <c r="J41" s="455">
        <f>INDEX(Inputs2!$G$5:$AH$12,MATCH(("TMS"&amp;RIGHT(J$4,2)),Inputs2!$A$5:$A$12,0),MATCH(Inputs!$E41,Inputs2!$G$3:$AH$3,0))</f>
        <v>105</v>
      </c>
      <c r="K41" s="455">
        <f>INDEX(Inputs2!$G$5:$AH$12,MATCH(("TMS"&amp;RIGHT(K$4,2)),Inputs2!$A$5:$A$12,0),MATCH(Inputs!$E41,Inputs2!$G$3:$AH$3,0))</f>
        <v>107.1</v>
      </c>
      <c r="L41" s="455">
        <f>INDEX(Inputs2!$G$5:$AH$12,MATCH(("TMS"&amp;RIGHT(L$4,2)),Inputs2!$A$5:$A$12,0),MATCH(Inputs!$E41,Inputs2!$G$3:$AH$3,0))</f>
        <v>108.5</v>
      </c>
      <c r="M41" s="455">
        <f>INDEX(Inputs2!$G$5:$AH$12,MATCH(("TMS"&amp;RIGHT(M$4,2)),Inputs2!$A$5:$A$12,0),MATCH(Inputs!$E41,Inputs2!$G$3:$AH$3,0))</f>
        <v>109.4</v>
      </c>
      <c r="N41" s="455">
        <f>INDEX(Inputs2!$G$5:$AH$12,MATCH(("TMS"&amp;RIGHT(N$4,2)),Inputs2!$A$5:$A$12,0),MATCH(Inputs!$E41,Inputs2!$G$3:$AH$3,0))</f>
        <v>114.7</v>
      </c>
      <c r="O41" s="455">
        <f>INDEX(Inputs2!$G$5:$AH$12,MATCH(("TMS"&amp;RIGHT(O$4,2)),Inputs2!$A$5:$A$12,0),MATCH(Inputs!$E41,Inputs2!$G$3:$AH$3,0))</f>
        <v>125.3</v>
      </c>
      <c r="P41" s="455">
        <f>INDEX(Inputs2!$G$5:$AH$12,MATCH(("TMS"&amp;RIGHT(P$4,2)),Inputs2!$A$5:$A$12,0),MATCH(Inputs!$E41,Inputs2!$G$3:$AH$3,0))</f>
        <v>130.5</v>
      </c>
      <c r="Q41" s="559">
        <v>135.1</v>
      </c>
      <c r="R41" s="62"/>
      <c r="S41" s="287"/>
      <c r="T41" s="287"/>
      <c r="U41" s="287"/>
      <c r="V41" s="287"/>
      <c r="W41" s="287"/>
      <c r="X41" s="287"/>
      <c r="Y41" s="287"/>
    </row>
    <row r="42" spans="1:25" s="288" customFormat="1">
      <c r="A42" s="357"/>
      <c r="B42" s="360"/>
      <c r="C42" s="361"/>
      <c r="D42" s="357"/>
      <c r="E42" s="363" t="s">
        <v>238</v>
      </c>
      <c r="F42" s="363"/>
      <c r="G42" s="363" t="s">
        <v>283</v>
      </c>
      <c r="H42" s="287"/>
      <c r="I42" s="287"/>
      <c r="J42" s="455">
        <f>INDEX(Inputs2!$G$5:$AH$12,MATCH(("TMS"&amp;RIGHT(J$4,2)),Inputs2!$A$5:$A$12,0),MATCH(Inputs!$E42,Inputs2!$G$3:$AH$3,0))</f>
        <v>104.5</v>
      </c>
      <c r="K42" s="455">
        <f>INDEX(Inputs2!$G$5:$AH$12,MATCH(("TMS"&amp;RIGHT(K$4,2)),Inputs2!$A$5:$A$12,0),MATCH(Inputs!$E42,Inputs2!$G$3:$AH$3,0))</f>
        <v>106.4</v>
      </c>
      <c r="L42" s="455">
        <f>INDEX(Inputs2!$G$5:$AH$12,MATCH(("TMS"&amp;RIGHT(L$4,2)),Inputs2!$A$5:$A$12,0),MATCH(Inputs!$E42,Inputs2!$G$3:$AH$3,0))</f>
        <v>108.3</v>
      </c>
      <c r="M42" s="455">
        <f>INDEX(Inputs2!$G$5:$AH$12,MATCH(("TMS"&amp;RIGHT(M$4,2)),Inputs2!$A$5:$A$12,0),MATCH(Inputs!$E42,Inputs2!$G$3:$AH$3,0))</f>
        <v>109.3</v>
      </c>
      <c r="N42" s="455">
        <f>INDEX(Inputs2!$G$5:$AH$12,MATCH(("TMS"&amp;RIGHT(N$4,2)),Inputs2!$A$5:$A$12,0),MATCH(Inputs!$E42,Inputs2!$G$3:$AH$3,0))</f>
        <v>114.6</v>
      </c>
      <c r="O42" s="455">
        <f>INDEX(Inputs2!$G$5:$AH$12,MATCH(("TMS"&amp;RIGHT(O$4,2)),Inputs2!$A$5:$A$12,0),MATCH(Inputs!$E42,Inputs2!$G$3:$AH$3,0))</f>
        <v>124.8</v>
      </c>
      <c r="P42" s="455">
        <f>INDEX(Inputs2!$G$5:$AH$12,MATCH(("TMS"&amp;RIGHT(P$4,2)),Inputs2!$A$5:$A$12,0),MATCH(Inputs!$E42,Inputs2!$G$3:$AH$3,0))</f>
        <v>130</v>
      </c>
      <c r="Q42" s="559">
        <v>135.1</v>
      </c>
      <c r="R42" s="62"/>
      <c r="S42" s="287"/>
      <c r="T42" s="287"/>
      <c r="U42" s="287"/>
      <c r="V42" s="287"/>
      <c r="W42" s="287"/>
      <c r="X42" s="287"/>
      <c r="Y42" s="287"/>
    </row>
    <row r="43" spans="1:25" s="288" customFormat="1">
      <c r="A43" s="357"/>
      <c r="B43" s="360"/>
      <c r="C43" s="361"/>
      <c r="D43" s="357"/>
      <c r="E43" s="363" t="s">
        <v>239</v>
      </c>
      <c r="F43" s="363"/>
      <c r="G43" s="363" t="s">
        <v>283</v>
      </c>
      <c r="H43" s="287"/>
      <c r="I43" s="287"/>
      <c r="J43" s="455">
        <f>INDEX(Inputs2!$G$5:$AH$12,MATCH(("TMS"&amp;RIGHT(J$4,2)),Inputs2!$A$5:$A$12,0),MATCH(Inputs!$E43,Inputs2!$G$3:$AH$3,0))</f>
        <v>104.9</v>
      </c>
      <c r="K43" s="455">
        <f>INDEX(Inputs2!$G$5:$AH$12,MATCH(("TMS"&amp;RIGHT(K$4,2)),Inputs2!$A$5:$A$12,0),MATCH(Inputs!$E43,Inputs2!$G$3:$AH$3,0))</f>
        <v>106.8</v>
      </c>
      <c r="L43" s="455">
        <f>INDEX(Inputs2!$G$5:$AH$12,MATCH(("TMS"&amp;RIGHT(L$4,2)),Inputs2!$A$5:$A$12,0),MATCH(Inputs!$E43,Inputs2!$G$3:$AH$3,0))</f>
        <v>108.6</v>
      </c>
      <c r="M43" s="455">
        <f>INDEX(Inputs2!$G$5:$AH$12,MATCH(("TMS"&amp;RIGHT(M$4,2)),Inputs2!$A$5:$A$12,0),MATCH(Inputs!$E43,Inputs2!$G$3:$AH$3,0))</f>
        <v>109.4</v>
      </c>
      <c r="N43" s="455">
        <f>INDEX(Inputs2!$G$5:$AH$12,MATCH(("TMS"&amp;RIGHT(N$4,2)),Inputs2!$A$5:$A$12,0),MATCH(Inputs!$E43,Inputs2!$G$3:$AH$3,0))</f>
        <v>115.4</v>
      </c>
      <c r="O43" s="455">
        <f>INDEX(Inputs2!$G$5:$AH$12,MATCH(("TMS"&amp;RIGHT(O$4,2)),Inputs2!$A$5:$A$12,0),MATCH(Inputs!$E43,Inputs2!$G$3:$AH$3,0))</f>
        <v>126</v>
      </c>
      <c r="P43" s="455">
        <f>INDEX(Inputs2!$G$5:$AH$12,MATCH(("TMS"&amp;RIGHT(P$4,2)),Inputs2!$A$5:$A$12,0),MATCH(Inputs!$E43,Inputs2!$G$3:$AH$3,0))</f>
        <v>130.80000000000001</v>
      </c>
      <c r="Q43" s="559">
        <v>135.6</v>
      </c>
      <c r="R43" s="62"/>
      <c r="S43" s="287"/>
      <c r="T43" s="287"/>
      <c r="U43" s="287"/>
      <c r="V43" s="287"/>
      <c r="W43" s="287"/>
      <c r="X43" s="287"/>
      <c r="Y43" s="287"/>
    </row>
    <row r="44" spans="1:25" s="288" customFormat="1">
      <c r="A44" s="357"/>
      <c r="B44" s="360"/>
      <c r="C44" s="361"/>
      <c r="D44" s="357"/>
      <c r="E44" s="363" t="s">
        <v>240</v>
      </c>
      <c r="F44" s="363"/>
      <c r="G44" s="363" t="s">
        <v>283</v>
      </c>
      <c r="H44" s="287"/>
      <c r="I44" s="287"/>
      <c r="J44" s="455">
        <f>INDEX(Inputs2!$G$5:$AH$12,MATCH(("TMS"&amp;RIGHT(J$4,2)),Inputs2!$A$5:$A$12,0),MATCH(Inputs!$E44,Inputs2!$G$3:$AH$3,0))</f>
        <v>105.1</v>
      </c>
      <c r="K44" s="455">
        <f>INDEX(Inputs2!$G$5:$AH$12,MATCH(("TMS"&amp;RIGHT(K$4,2)),Inputs2!$A$5:$A$12,0),MATCH(Inputs!$E44,Inputs2!$G$3:$AH$3,0))</f>
        <v>107</v>
      </c>
      <c r="L44" s="455">
        <f>INDEX(Inputs2!$G$5:$AH$12,MATCH(("TMS"&amp;RIGHT(L$4,2)),Inputs2!$A$5:$A$12,0),MATCH(Inputs!$E44,Inputs2!$G$3:$AH$3,0))</f>
        <v>108.6</v>
      </c>
      <c r="M44" s="455">
        <f>INDEX(Inputs2!$G$5:$AH$12,MATCH(("TMS"&amp;RIGHT(M$4,2)),Inputs2!$A$5:$A$12,0),MATCH(Inputs!$E44,Inputs2!$G$3:$AH$3,0))</f>
        <v>109.7</v>
      </c>
      <c r="N44" s="455">
        <f>INDEX(Inputs2!$G$5:$AH$12,MATCH(("TMS"&amp;RIGHT(N$4,2)),Inputs2!$A$5:$A$12,0),MATCH(Inputs!$E44,Inputs2!$G$3:$AH$3,0))</f>
        <v>116.5</v>
      </c>
      <c r="O44" s="455">
        <f>INDEX(Inputs2!$G$5:$AH$12,MATCH(("TMS"&amp;RIGHT(O$4,2)),Inputs2!$A$5:$A$12,0),MATCH(Inputs!$E44,Inputs2!$G$3:$AH$3,0))</f>
        <v>126.8</v>
      </c>
      <c r="P44" s="455">
        <f>INDEX(Inputs2!$G$5:$AH$12,MATCH(("TMS"&amp;RIGHT(P$4,2)),Inputs2!$A$5:$A$12,0),MATCH(Inputs!$E44,Inputs2!$G$3:$AH$3,0))</f>
        <v>131.6</v>
      </c>
      <c r="Q44" s="559">
        <v>136.1</v>
      </c>
      <c r="R44" s="62"/>
      <c r="S44" s="287"/>
      <c r="T44" s="287"/>
      <c r="U44" s="287"/>
      <c r="V44" s="287"/>
      <c r="W44" s="287"/>
      <c r="X44" s="287"/>
      <c r="Y44" s="287"/>
    </row>
    <row r="45" spans="1:25" s="288" customFormat="1" ht="13.9">
      <c r="A45" s="357"/>
      <c r="B45" s="360"/>
      <c r="C45" s="361"/>
      <c r="D45" s="357"/>
      <c r="E45" s="361"/>
      <c r="F45" s="359"/>
      <c r="G45" s="362"/>
      <c r="H45" s="287"/>
      <c r="I45" s="287"/>
      <c r="J45" s="287"/>
      <c r="K45" s="287"/>
      <c r="L45" s="287"/>
      <c r="M45" s="287"/>
      <c r="N45" s="287"/>
      <c r="O45" s="287"/>
      <c r="P45" s="287"/>
      <c r="Q45" s="287"/>
      <c r="R45" s="287"/>
      <c r="S45" s="287"/>
      <c r="T45" s="287"/>
      <c r="U45" s="287"/>
      <c r="V45" s="287"/>
      <c r="W45" s="287"/>
      <c r="X45" s="287"/>
      <c r="Y45" s="287"/>
    </row>
    <row r="46" spans="1:25" s="288" customFormat="1">
      <c r="A46" s="364"/>
      <c r="B46" s="364"/>
      <c r="C46" s="280"/>
      <c r="D46" s="87"/>
      <c r="E46" s="4" t="s">
        <v>284</v>
      </c>
      <c r="F46" s="348"/>
      <c r="G46" s="264" t="s">
        <v>285</v>
      </c>
      <c r="H46" s="287"/>
      <c r="I46" s="287"/>
      <c r="J46" s="300"/>
      <c r="K46" s="300"/>
      <c r="L46" s="300"/>
      <c r="M46" s="300"/>
      <c r="N46" s="300"/>
      <c r="O46" s="300"/>
      <c r="P46" s="300"/>
      <c r="Q46" s="300"/>
      <c r="R46" s="300"/>
      <c r="S46" s="300"/>
      <c r="T46" s="287"/>
      <c r="U46" s="287"/>
      <c r="V46" s="287"/>
      <c r="W46" s="287"/>
      <c r="X46" s="287"/>
      <c r="Y46" s="287"/>
    </row>
    <row r="47" spans="1:25"/>
    <row r="48" spans="1:25" s="414" customFormat="1">
      <c r="A48" s="372"/>
      <c r="B48" s="372"/>
      <c r="C48" s="373"/>
      <c r="D48" s="267"/>
      <c r="E48" s="261" t="s">
        <v>286</v>
      </c>
      <c r="F48" s="453"/>
      <c r="G48" s="264" t="s">
        <v>283</v>
      </c>
      <c r="H48" s="287">
        <f xml:space="preserve"> IFERROR( AVERAGE( L33:L44 ), 0)</f>
        <v>108.24166666666663</v>
      </c>
      <c r="I48" s="287"/>
      <c r="J48" s="300"/>
      <c r="K48" s="300"/>
      <c r="L48" s="300"/>
      <c r="M48" s="300"/>
      <c r="N48" s="300"/>
      <c r="O48" s="300"/>
      <c r="P48" s="300"/>
      <c r="Q48" s="300"/>
      <c r="R48" s="300"/>
      <c r="S48" s="300"/>
      <c r="T48" s="413"/>
      <c r="U48" s="413"/>
      <c r="V48" s="413"/>
      <c r="W48" s="413"/>
      <c r="X48" s="413"/>
      <c r="Y48" s="413"/>
    </row>
    <row r="49" spans="1:19" ht="12.75" customHeight="1">
      <c r="F49" s="325"/>
    </row>
    <row r="50" spans="1:19" ht="12.75" customHeight="1">
      <c r="A50" s="69" t="s">
        <v>287</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288</v>
      </c>
      <c r="C52" s="72"/>
      <c r="D52" s="73"/>
      <c r="E52" s="73"/>
      <c r="F52" s="336"/>
      <c r="G52" s="71"/>
      <c r="H52" s="198"/>
    </row>
    <row r="53" spans="1:19" ht="12.75" customHeight="1" outlineLevel="1">
      <c r="C53" s="60"/>
      <c r="F53" s="336"/>
      <c r="G53" s="71"/>
      <c r="H53" s="198"/>
    </row>
    <row r="54" spans="1:19" ht="12.75" customHeight="1" outlineLevel="1">
      <c r="C54" s="60"/>
      <c r="D54" s="82"/>
      <c r="E54" s="80" t="s">
        <v>200</v>
      </c>
      <c r="F54" s="336"/>
      <c r="G54" s="310" t="s">
        <v>289</v>
      </c>
      <c r="H54" s="311">
        <f xml:space="preserve"> SUM( M54:Q54 )</f>
        <v>28559.032999999996</v>
      </c>
      <c r="M54" s="455">
        <f>INDEX(Inputs2!$G$5:$AH$12,MATCH(("TMS"&amp;RIGHT(M$4,2)),Inputs2!$A$5:$A$12,0),MATCH(Inputs!$E54,Inputs2!$G$3:$AH$3,0))</f>
        <v>5573.0429999999997</v>
      </c>
      <c r="N54" s="455">
        <f>INDEX(Inputs2!$G$5:$AH$12,MATCH(("TMS"&amp;RIGHT(N$4,2)),Inputs2!$A$5:$A$12,0),MATCH(Inputs!$E54,Inputs2!$G$3:$AH$3,0))</f>
        <v>5646.0589999999993</v>
      </c>
      <c r="O54" s="455">
        <f>INDEX(Inputs2!$G$5:$AH$12,MATCH(("TMS"&amp;RIGHT(O$4,2)),Inputs2!$A$5:$A$12,0),MATCH(Inputs!$E54,Inputs2!$G$3:$AH$3,0))</f>
        <v>5714.2909999999993</v>
      </c>
      <c r="P54" s="455">
        <f>INDEX(Inputs2!$G$5:$AH$12,MATCH(("TMS"&amp;RIGHT(P$4,2)),Inputs2!$A$5:$A$12,0),MATCH(Inputs!$E54,Inputs2!$G$3:$AH$3,0))</f>
        <v>5783.692</v>
      </c>
      <c r="Q54" s="455">
        <f>INDEX(Inputs2!$G$5:$AH$12,MATCH(("TMS"&amp;RIGHT(Q$4,2)),Inputs2!$A$5:$A$12,0),MATCH(Inputs!$E54,Inputs2!$G$3:$AH$3,0))</f>
        <v>5841.9480000000003</v>
      </c>
      <c r="R54" s="321"/>
      <c r="S54" s="321"/>
    </row>
    <row r="55" spans="1:19" ht="12.75" customHeight="1" outlineLevel="1">
      <c r="B55" s="83"/>
      <c r="C55" s="83"/>
      <c r="D55" s="82"/>
      <c r="E55" s="80"/>
      <c r="F55" s="336"/>
      <c r="G55" s="80"/>
      <c r="I55" s="80"/>
      <c r="M55" s="249"/>
      <c r="N55" s="249"/>
      <c r="O55" s="249"/>
      <c r="P55" s="249"/>
      <c r="Q55" s="249"/>
      <c r="R55" s="321"/>
      <c r="S55" s="321"/>
    </row>
    <row r="56" spans="1:19" ht="12.75" customHeight="1" outlineLevel="1">
      <c r="B56" s="72" t="s">
        <v>290</v>
      </c>
      <c r="C56" s="72"/>
      <c r="D56" s="73"/>
      <c r="E56" s="73"/>
      <c r="F56" s="336"/>
      <c r="G56" s="71"/>
      <c r="H56" s="198"/>
      <c r="M56" s="249"/>
      <c r="N56" s="249"/>
      <c r="O56" s="249"/>
      <c r="P56" s="249"/>
      <c r="Q56" s="249"/>
      <c r="R56" s="321"/>
      <c r="S56" s="321"/>
    </row>
    <row r="57" spans="1:19" ht="12.75" customHeight="1" outlineLevel="1">
      <c r="C57" s="60"/>
      <c r="F57" s="336"/>
      <c r="G57" s="71"/>
      <c r="H57" s="198"/>
      <c r="M57" s="249"/>
      <c r="N57" s="249"/>
      <c r="O57" s="249"/>
      <c r="P57" s="249"/>
      <c r="Q57" s="249"/>
      <c r="R57" s="321"/>
      <c r="S57" s="321"/>
    </row>
    <row r="58" spans="1:19" ht="12.75" customHeight="1" outlineLevel="1">
      <c r="C58" s="60"/>
      <c r="D58" s="82"/>
      <c r="E58" s="62" t="s">
        <v>243</v>
      </c>
      <c r="F58" s="336"/>
      <c r="G58" s="310" t="s">
        <v>289</v>
      </c>
      <c r="H58" s="311">
        <f xml:space="preserve"> SUM( M58:Q58 )</f>
        <v>28536.413227083332</v>
      </c>
      <c r="M58" s="455">
        <f>INDEX(Inputs2!$G$5:$AH$12,MATCH(("TMS"&amp;RIGHT(M$4,2)),Inputs2!$A$5:$A$12,0),MATCH(Inputs!$E58,Inputs2!$G$3:$AH$3,0))</f>
        <v>5581.8360000000002</v>
      </c>
      <c r="N58" s="455">
        <f>INDEX(Inputs2!$G$5:$AH$12,MATCH(("TMS"&amp;RIGHT(N$4,2)),Inputs2!$A$5:$A$12,0),MATCH(Inputs!$E58,Inputs2!$G$3:$AH$3,0))</f>
        <v>5616.4610000000002</v>
      </c>
      <c r="O58" s="455">
        <f>INDEX(Inputs2!$G$5:$AH$12,MATCH(("TMS"&amp;RIGHT(O$4,2)),Inputs2!$A$5:$A$12,0),MATCH(Inputs!$E58,Inputs2!$G$3:$AH$3,0))</f>
        <v>5728.9539999999997</v>
      </c>
      <c r="P58" s="455">
        <f>INDEX(Inputs2!$G$5:$AH$12,MATCH(("TMS"&amp;RIGHT(P$4,2)),Inputs2!$A$5:$A$12,0),MATCH(Inputs!$E58,Inputs2!$G$3:$AH$3,0))</f>
        <v>5801.2150000000001</v>
      </c>
      <c r="Q58" s="455">
        <f>INDEX(Inputs2!$G$5:$AH$12,MATCH(("TMS"&amp;RIGHT(Q$4,2)),Inputs2!$A$5:$A$12,0),MATCH(Inputs!$E58,Inputs2!$G$3:$AH$3,0))</f>
        <v>5807.947227083333</v>
      </c>
      <c r="R58" s="321"/>
      <c r="S58" s="321"/>
    </row>
    <row r="59" spans="1:19" ht="12.75" customHeight="1" outlineLevel="1">
      <c r="B59" s="83"/>
      <c r="C59" s="83"/>
      <c r="D59" s="82"/>
      <c r="E59" s="80"/>
      <c r="F59" s="336"/>
      <c r="G59" s="80"/>
      <c r="I59" s="80"/>
      <c r="M59" s="322"/>
      <c r="N59" s="322"/>
      <c r="O59" s="322"/>
      <c r="P59" s="322"/>
      <c r="Q59" s="322"/>
      <c r="R59" s="321"/>
      <c r="S59" s="321"/>
    </row>
    <row r="60" spans="1:19" ht="12.75" customHeight="1" outlineLevel="1">
      <c r="B60" s="72" t="s">
        <v>291</v>
      </c>
      <c r="C60" s="72"/>
      <c r="D60" s="73"/>
      <c r="E60" s="73"/>
      <c r="F60" s="336"/>
      <c r="G60" s="71"/>
      <c r="H60" s="198"/>
      <c r="M60" s="322"/>
      <c r="N60" s="322"/>
      <c r="O60" s="322"/>
      <c r="P60" s="322"/>
      <c r="Q60" s="322"/>
      <c r="R60" s="321"/>
      <c r="S60" s="321"/>
    </row>
    <row r="61" spans="1:19" ht="12.75" customHeight="1" outlineLevel="1">
      <c r="C61" s="60"/>
      <c r="F61" s="336"/>
      <c r="G61" s="71"/>
      <c r="H61" s="198"/>
      <c r="M61" s="322"/>
      <c r="N61" s="322"/>
      <c r="O61" s="322"/>
      <c r="P61" s="322"/>
      <c r="Q61" s="322"/>
      <c r="R61" s="321"/>
      <c r="S61" s="321"/>
    </row>
    <row r="62" spans="1:19" ht="12.75" customHeight="1" outlineLevel="1">
      <c r="C62" s="60"/>
      <c r="D62" s="82"/>
      <c r="E62" s="62" t="s">
        <v>244</v>
      </c>
      <c r="F62" s="336"/>
      <c r="G62" s="310" t="s">
        <v>289</v>
      </c>
      <c r="H62" s="311">
        <f xml:space="preserve"> SUM( M62:Q62 )</f>
        <v>28530.61</v>
      </c>
      <c r="M62" s="455">
        <f>INDEX(Inputs2!$G$5:$AH$12,MATCH(("TMS"&amp;RIGHT(M$4,2)),Inputs2!$A$5:$A$12,0),MATCH(Inputs!$E62,Inputs2!$G$3:$AH$3,0))</f>
        <v>5586.598</v>
      </c>
      <c r="N62" s="455">
        <f>INDEX(Inputs2!$G$5:$AH$12,MATCH(("TMS"&amp;RIGHT(N$4,2)),Inputs2!$A$5:$A$12,0),MATCH(Inputs!$E62,Inputs2!$G$3:$AH$3,0))</f>
        <v>5648.6819999999998</v>
      </c>
      <c r="O62" s="455">
        <f>INDEX(Inputs2!$G$5:$AH$12,MATCH(("TMS"&amp;RIGHT(O$4,2)),Inputs2!$A$5:$A$12,0),MATCH(Inputs!$E62,Inputs2!$G$3:$AH$3,0))</f>
        <v>5711.1239999999998</v>
      </c>
      <c r="P62" s="455">
        <f>INDEX(Inputs2!$G$5:$AH$12,MATCH(("TMS"&amp;RIGHT(P$4,2)),Inputs2!$A$5:$A$12,0),MATCH(Inputs!$E62,Inputs2!$G$3:$AH$3,0))</f>
        <v>5768.9880000000003</v>
      </c>
      <c r="Q62" s="559">
        <v>5815.2180000000008</v>
      </c>
      <c r="R62" s="321"/>
      <c r="S62" s="321"/>
    </row>
    <row r="63" spans="1:19" ht="12.75" customHeight="1">
      <c r="B63" s="83"/>
      <c r="C63" s="83"/>
      <c r="D63" s="82"/>
      <c r="E63" s="80"/>
      <c r="F63" s="336"/>
      <c r="G63" s="80"/>
      <c r="I63" s="80"/>
      <c r="M63" s="321"/>
      <c r="N63" s="321"/>
      <c r="O63" s="321"/>
      <c r="P63" s="321"/>
      <c r="Q63" s="321"/>
      <c r="R63" s="321"/>
      <c r="S63" s="321"/>
    </row>
    <row r="64" spans="1:19" ht="12.75" customHeight="1">
      <c r="A64" s="69" t="s">
        <v>292</v>
      </c>
      <c r="B64" s="69"/>
      <c r="C64" s="70"/>
      <c r="D64" s="69"/>
      <c r="E64" s="69"/>
      <c r="F64" s="323"/>
      <c r="G64" s="69"/>
      <c r="H64" s="197"/>
      <c r="I64" s="69"/>
      <c r="J64" s="69"/>
      <c r="K64" s="69"/>
      <c r="L64" s="69"/>
      <c r="M64" s="323"/>
      <c r="N64" s="323"/>
      <c r="O64" s="323"/>
      <c r="P64" s="323"/>
      <c r="Q64" s="323"/>
      <c r="R64" s="323"/>
      <c r="S64" s="323"/>
    </row>
    <row r="65" spans="1:23" s="264" customFormat="1" ht="12.75" customHeight="1">
      <c r="A65" s="266"/>
      <c r="B65" s="295"/>
      <c r="C65" s="295"/>
      <c r="D65" s="296"/>
      <c r="E65" s="297"/>
      <c r="F65" s="349"/>
      <c r="G65" s="297"/>
      <c r="H65" s="298"/>
      <c r="I65" s="297"/>
      <c r="J65" s="265"/>
      <c r="K65" s="265"/>
      <c r="L65" s="265"/>
      <c r="M65" s="324"/>
      <c r="N65" s="324"/>
      <c r="O65" s="324"/>
      <c r="P65" s="324"/>
      <c r="Q65" s="324"/>
      <c r="R65" s="324"/>
      <c r="S65" s="324"/>
    </row>
    <row r="66" spans="1:23" s="264" customFormat="1" ht="12.75" customHeight="1" outlineLevel="1">
      <c r="A66" s="269"/>
      <c r="B66" s="269"/>
      <c r="C66" s="270"/>
      <c r="D66" s="299"/>
      <c r="E66" s="286" t="s">
        <v>241</v>
      </c>
      <c r="F66" s="307"/>
      <c r="G66" s="286" t="s">
        <v>108</v>
      </c>
      <c r="H66" s="456">
        <v>0.88490548536702363</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49"/>
      <c r="G67" s="297"/>
      <c r="H67" s="298"/>
      <c r="I67" s="297"/>
      <c r="J67" s="265"/>
      <c r="K67" s="265"/>
      <c r="L67" s="265"/>
      <c r="M67" s="324"/>
      <c r="N67" s="324"/>
      <c r="O67" s="324"/>
      <c r="P67" s="324"/>
      <c r="Q67" s="324"/>
      <c r="R67" s="324"/>
      <c r="S67" s="324"/>
    </row>
    <row r="68" spans="1:23" ht="12.75" customHeight="1">
      <c r="A68" s="69" t="s">
        <v>293</v>
      </c>
      <c r="B68" s="69"/>
      <c r="C68" s="70"/>
      <c r="D68" s="69"/>
      <c r="E68" s="69"/>
      <c r="F68" s="323"/>
      <c r="G68" s="69"/>
      <c r="H68" s="197"/>
      <c r="I68" s="69"/>
      <c r="J68" s="69"/>
      <c r="K68" s="69"/>
      <c r="L68" s="69"/>
      <c r="M68" s="323"/>
      <c r="N68" s="323"/>
      <c r="O68" s="323"/>
      <c r="P68" s="323"/>
      <c r="Q68" s="323"/>
      <c r="R68" s="323"/>
      <c r="S68" s="323"/>
    </row>
    <row r="69" spans="1:23">
      <c r="F69" s="321"/>
      <c r="M69" s="321"/>
      <c r="N69" s="321"/>
      <c r="O69" s="321"/>
      <c r="P69" s="321"/>
      <c r="Q69" s="321"/>
      <c r="R69" s="321"/>
      <c r="S69" s="321"/>
    </row>
    <row r="70" spans="1:23" outlineLevel="1">
      <c r="B70" s="72" t="s">
        <v>294</v>
      </c>
      <c r="C70" s="72"/>
      <c r="D70" s="73"/>
      <c r="E70" s="73"/>
      <c r="F70" s="321"/>
      <c r="G70" s="71"/>
      <c r="H70" s="198"/>
      <c r="M70" s="321"/>
      <c r="N70" s="321"/>
      <c r="O70" s="321"/>
      <c r="P70" s="321"/>
      <c r="Q70" s="321"/>
      <c r="R70" s="321"/>
      <c r="S70" s="321"/>
    </row>
    <row r="71" spans="1:23" outlineLevel="1">
      <c r="F71" s="321"/>
      <c r="G71" s="71"/>
      <c r="H71" s="198"/>
      <c r="M71" s="321"/>
      <c r="N71" s="321"/>
      <c r="O71" s="321"/>
      <c r="P71" s="321"/>
      <c r="Q71" s="321"/>
      <c r="R71" s="321"/>
      <c r="S71" s="321"/>
    </row>
    <row r="72" spans="1:23" outlineLevel="1">
      <c r="E72" s="62" t="s">
        <v>242</v>
      </c>
      <c r="F72" s="321"/>
      <c r="G72" s="80" t="s">
        <v>108</v>
      </c>
      <c r="H72" s="311">
        <f xml:space="preserve"> SUM( M72:Q72 )</f>
        <v>675.93125620107389</v>
      </c>
      <c r="M72" s="455">
        <f>INDEX(Inputs2!$G$5:$AH$12,MATCH(("TMS"&amp;RIGHT(M$4,2)),Inputs2!$A$5:$A$12,0),MATCH(Inputs!$E72,Inputs2!$G$3:$AH$3,0))</f>
        <v>139.61199999999999</v>
      </c>
      <c r="N72" s="455">
        <f>INDEX(Inputs2!$G$5:$AH$12,MATCH(("TMS"&amp;RIGHT(N$4,2)),Inputs2!$A$5:$A$12,0),MATCH(Inputs!$E72,Inputs2!$G$3:$AH$3,0))</f>
        <v>143.17699999999999</v>
      </c>
      <c r="O72" s="455">
        <f>INDEX(Inputs2!$G$5:$AH$12,MATCH(("TMS"&amp;RIGHT(O$4,2)),Inputs2!$A$5:$A$12,0),MATCH(Inputs!$E72,Inputs2!$G$3:$AH$3,0))</f>
        <v>122.550182662689</v>
      </c>
      <c r="P72" s="455">
        <f>INDEX(Inputs2!$G$5:$AH$12,MATCH(("TMS"&amp;RIGHT(P$4,2)),Inputs2!$A$5:$A$12,0),MATCH(Inputs!$E72,Inputs2!$G$3:$AH$3,0))</f>
        <v>124.749670660169</v>
      </c>
      <c r="Q72" s="455">
        <f>INDEX(Inputs2!$G$5:$AH$12,MATCH(("TMS"&amp;RIGHT(Q$4,2)),Inputs2!$A$5:$A$12,0),MATCH(Inputs!$E72,Inputs2!$G$3:$AH$3,0))</f>
        <v>145.84240287821589</v>
      </c>
      <c r="R72" s="321"/>
      <c r="S72" s="321"/>
    </row>
    <row r="73" spans="1:23" outlineLevel="1">
      <c r="F73" s="321"/>
      <c r="M73" s="321"/>
      <c r="N73" s="321"/>
      <c r="O73" s="321"/>
      <c r="P73" s="321"/>
      <c r="Q73" s="321"/>
      <c r="R73" s="321"/>
      <c r="S73" s="321"/>
    </row>
    <row r="74" spans="1:23" ht="12.75" customHeight="1" outlineLevel="1">
      <c r="B74" s="72" t="s">
        <v>295</v>
      </c>
      <c r="C74" s="72"/>
      <c r="D74" s="73"/>
      <c r="E74" s="73"/>
      <c r="F74" s="336"/>
      <c r="G74" s="71"/>
      <c r="H74" s="198"/>
      <c r="M74" s="321"/>
      <c r="N74" s="321"/>
      <c r="O74" s="321"/>
      <c r="P74" s="321"/>
      <c r="Q74" s="321"/>
      <c r="R74" s="321"/>
      <c r="S74" s="321"/>
    </row>
    <row r="75" spans="1:23" ht="12.75" customHeight="1" outlineLevel="1">
      <c r="C75" s="60"/>
      <c r="F75" s="336"/>
      <c r="G75" s="71"/>
      <c r="H75" s="198"/>
      <c r="M75" s="321"/>
      <c r="N75" s="321"/>
      <c r="O75" s="321"/>
      <c r="P75" s="321"/>
      <c r="Q75" s="321"/>
      <c r="R75" s="321"/>
      <c r="S75" s="321"/>
    </row>
    <row r="76" spans="1:23" ht="12.75" customHeight="1" outlineLevel="1">
      <c r="C76" s="60"/>
      <c r="D76" s="82"/>
      <c r="E76" s="80" t="s">
        <v>245</v>
      </c>
      <c r="F76" s="336"/>
      <c r="G76" s="80" t="s">
        <v>108</v>
      </c>
      <c r="H76" s="311">
        <f xml:space="preserve"> SUM( M76:Q76 )</f>
        <v>661.69363639962023</v>
      </c>
      <c r="M76" s="455">
        <f>INDEX(Inputs2!$G$5:$AH$12,MATCH(("TMS"&amp;RIGHT(M$4,2)),Inputs2!$A$5:$A$12,0),MATCH(Inputs!$E76,Inputs2!$G$3:$AH$3,0))</f>
        <v>140.64599999999999</v>
      </c>
      <c r="N76" s="455">
        <f>INDEX(Inputs2!$G$5:$AH$12,MATCH(("TMS"&amp;RIGHT(N$4,2)),Inputs2!$A$5:$A$12,0),MATCH(Inputs!$E76,Inputs2!$G$3:$AH$3,0))</f>
        <v>135.733</v>
      </c>
      <c r="O76" s="455">
        <f>INDEX(Inputs2!$G$5:$AH$12,MATCH(("TMS"&amp;RIGHT(O$4,2)),Inputs2!$A$5:$A$12,0),MATCH(Inputs!$E76,Inputs2!$G$3:$AH$3,0))</f>
        <v>129.88800000000001</v>
      </c>
      <c r="P76" s="455">
        <f>INDEX(Inputs2!$G$5:$AH$12,MATCH(("TMS"&amp;RIGHT(P$4,2)),Inputs2!$A$5:$A$12,0),MATCH(Inputs!$E76,Inputs2!$G$3:$AH$3,0))</f>
        <v>126.36</v>
      </c>
      <c r="Q76" s="559">
        <v>129.06663639962019</v>
      </c>
      <c r="R76" s="321"/>
      <c r="S76" s="321"/>
    </row>
    <row r="77" spans="1:23" ht="12.75" customHeight="1" outlineLevel="1">
      <c r="B77" s="83"/>
      <c r="C77" s="83"/>
      <c r="D77" s="82"/>
      <c r="E77" s="80"/>
      <c r="F77" s="336"/>
      <c r="G77" s="80"/>
      <c r="I77" s="80"/>
      <c r="M77" s="321"/>
      <c r="N77" s="321"/>
      <c r="O77" s="321"/>
      <c r="P77" s="321"/>
      <c r="Q77" s="321"/>
      <c r="R77" s="321"/>
      <c r="S77" s="321"/>
    </row>
    <row r="78" spans="1:23" ht="12.75" customHeight="1" outlineLevel="1">
      <c r="B78" s="72" t="s">
        <v>246</v>
      </c>
      <c r="C78" s="72"/>
      <c r="D78" s="73"/>
      <c r="E78" s="73"/>
      <c r="F78" s="336"/>
      <c r="G78" s="71"/>
      <c r="H78" s="198"/>
      <c r="M78" s="321"/>
      <c r="N78" s="321"/>
      <c r="O78" s="321"/>
      <c r="P78" s="321"/>
      <c r="Q78" s="321"/>
      <c r="R78" s="321"/>
      <c r="S78" s="321"/>
    </row>
    <row r="79" spans="1:23" ht="12.75" customHeight="1" outlineLevel="1">
      <c r="B79" s="193"/>
      <c r="C79" s="193"/>
      <c r="D79" s="194"/>
      <c r="F79" s="336"/>
      <c r="G79" s="71"/>
      <c r="H79" s="198"/>
      <c r="M79" s="321"/>
      <c r="N79" s="321"/>
      <c r="O79" s="321"/>
      <c r="P79" s="321"/>
      <c r="Q79" s="321"/>
      <c r="R79" s="321"/>
      <c r="S79" s="321"/>
    </row>
    <row r="80" spans="1:23" ht="12.75" customHeight="1" outlineLevel="1">
      <c r="B80" s="83"/>
      <c r="C80" s="83"/>
      <c r="D80" s="82"/>
      <c r="E80" s="80" t="s">
        <v>246</v>
      </c>
      <c r="F80" s="336"/>
      <c r="G80" s="80" t="s">
        <v>108</v>
      </c>
      <c r="H80" s="311">
        <f xml:space="preserve"> SUM( M80:Q80 )</f>
        <v>0</v>
      </c>
      <c r="M80" s="455">
        <f>INDEX(Inputs2!$G$5:$AH$12,MATCH(("TMS"&amp;RIGHT(M$4,2)),Inputs2!$A$5:$A$12,0),MATCH(Inputs!$E80,Inputs2!$G$3:$AH$3,0))</f>
        <v>0</v>
      </c>
      <c r="N80" s="455">
        <f>INDEX(Inputs2!$G$5:$AH$12,MATCH(("TMS"&amp;RIGHT(N$4,2)),Inputs2!$A$5:$A$12,0),MATCH(Inputs!$E80,Inputs2!$G$3:$AH$3,0))</f>
        <v>0</v>
      </c>
      <c r="O80" s="455">
        <f>INDEX(Inputs2!$G$5:$AH$12,MATCH(("TMS"&amp;RIGHT(O$4,2)),Inputs2!$A$5:$A$12,0),MATCH(Inputs!$E80,Inputs2!$G$3:$AH$3,0))</f>
        <v>0</v>
      </c>
      <c r="P80" s="455">
        <f>INDEX(Inputs2!$G$5:$AH$12,MATCH(("TMS"&amp;RIGHT(P$4,2)),Inputs2!$A$5:$A$12,0),MATCH(Inputs!$E80,Inputs2!$G$3:$AH$3,0))</f>
        <v>0</v>
      </c>
      <c r="Q80" s="455">
        <f>INDEX(Inputs2!$G$5:$AH$12,MATCH(("TMS"&amp;RIGHT(Q$4,2)),Inputs2!$A$5:$A$12,0),MATCH(Inputs!$E80,Inputs2!$G$3:$AH$3,0))</f>
        <v>0</v>
      </c>
      <c r="R80" s="321"/>
      <c r="S80" s="321"/>
    </row>
    <row r="81" spans="1:19" ht="12.75" customHeight="1" outlineLevel="1">
      <c r="F81" s="325"/>
      <c r="M81" s="325"/>
      <c r="N81" s="325"/>
      <c r="O81" s="325"/>
      <c r="P81" s="325"/>
      <c r="Q81" s="325"/>
      <c r="R81" s="325"/>
      <c r="S81" s="325"/>
    </row>
    <row r="82" spans="1:19">
      <c r="F82" s="321"/>
      <c r="J82" s="80"/>
      <c r="K82" s="80"/>
      <c r="L82" s="80"/>
      <c r="M82" s="326"/>
      <c r="N82" s="326"/>
      <c r="O82" s="326"/>
      <c r="P82" s="326"/>
      <c r="Q82" s="326"/>
      <c r="R82" s="326"/>
      <c r="S82" s="326"/>
    </row>
    <row r="83" spans="1:19" ht="12.75" customHeight="1">
      <c r="A83" s="69" t="s">
        <v>296</v>
      </c>
      <c r="B83" s="69"/>
      <c r="C83" s="70"/>
      <c r="D83" s="69"/>
      <c r="E83" s="69"/>
      <c r="F83" s="323"/>
      <c r="G83" s="69"/>
      <c r="H83" s="197"/>
      <c r="I83" s="69"/>
      <c r="J83" s="69"/>
      <c r="K83" s="69"/>
      <c r="L83" s="69"/>
      <c r="M83" s="323"/>
      <c r="N83" s="323"/>
      <c r="O83" s="323"/>
      <c r="P83" s="323"/>
      <c r="Q83" s="323"/>
      <c r="R83" s="323"/>
      <c r="S83" s="323"/>
    </row>
    <row r="84" spans="1:19">
      <c r="F84" s="321"/>
      <c r="M84" s="321"/>
      <c r="N84" s="321"/>
      <c r="O84" s="321"/>
      <c r="P84" s="321"/>
      <c r="Q84" s="321"/>
      <c r="R84" s="321"/>
      <c r="S84" s="321"/>
    </row>
    <row r="85" spans="1:19" ht="12.75" customHeight="1" outlineLevel="1">
      <c r="A85" s="62"/>
      <c r="B85" s="81"/>
      <c r="C85" s="84"/>
      <c r="D85" s="81"/>
      <c r="E85" s="85" t="s">
        <v>297</v>
      </c>
      <c r="F85" s="331" t="s">
        <v>207</v>
      </c>
      <c r="G85" s="81" t="s">
        <v>298</v>
      </c>
      <c r="H85" s="81" t="s">
        <v>299</v>
      </c>
      <c r="I85" s="64"/>
      <c r="J85" s="86"/>
      <c r="K85" s="86"/>
      <c r="L85" s="86"/>
      <c r="M85" s="327"/>
      <c r="N85" s="327"/>
      <c r="O85" s="327"/>
      <c r="P85" s="327"/>
      <c r="Q85" s="327"/>
      <c r="R85" s="327"/>
      <c r="S85" s="327"/>
    </row>
    <row r="86" spans="1:19" outlineLevel="1">
      <c r="A86" s="62"/>
      <c r="F86" s="321"/>
      <c r="M86" s="321"/>
      <c r="N86" s="321"/>
      <c r="O86" s="321"/>
      <c r="P86" s="321"/>
      <c r="Q86" s="321"/>
      <c r="R86" s="321"/>
      <c r="S86" s="321"/>
    </row>
    <row r="87" spans="1:19" ht="12.75" customHeight="1" outlineLevel="1">
      <c r="A87" s="62"/>
      <c r="B87" s="81"/>
      <c r="C87" s="84"/>
      <c r="D87" s="81"/>
      <c r="E87" s="85" t="s">
        <v>300</v>
      </c>
      <c r="F87" s="332" t="s">
        <v>118</v>
      </c>
      <c r="G87" s="81" t="s">
        <v>298</v>
      </c>
      <c r="H87" s="81" t="s">
        <v>299</v>
      </c>
      <c r="I87" s="64"/>
      <c r="J87" s="86"/>
      <c r="K87" s="86"/>
      <c r="L87" s="86"/>
      <c r="M87" s="327"/>
      <c r="N87" s="327"/>
      <c r="O87" s="327"/>
      <c r="P87" s="327"/>
      <c r="Q87" s="327"/>
      <c r="R87" s="327"/>
      <c r="S87" s="327"/>
    </row>
    <row r="88" spans="1:19" ht="12.75" customHeight="1" outlineLevel="1">
      <c r="A88" s="62"/>
      <c r="B88" s="81"/>
      <c r="C88" s="84"/>
      <c r="D88" s="81"/>
      <c r="E88" s="85"/>
      <c r="F88" s="333"/>
      <c r="G88" s="81"/>
      <c r="H88" s="81"/>
      <c r="I88" s="64"/>
      <c r="J88" s="86"/>
      <c r="K88" s="86"/>
      <c r="L88" s="86"/>
      <c r="M88" s="327"/>
      <c r="N88" s="327"/>
      <c r="O88" s="327"/>
      <c r="P88" s="327"/>
      <c r="Q88" s="327"/>
      <c r="R88" s="327"/>
      <c r="S88" s="327"/>
    </row>
    <row r="89" spans="1:19" outlineLevel="1">
      <c r="A89" s="62"/>
      <c r="E89" s="62" t="s">
        <v>301</v>
      </c>
      <c r="F89" s="332" t="s">
        <v>302</v>
      </c>
      <c r="M89" s="321"/>
      <c r="N89" s="321"/>
      <c r="O89" s="321"/>
      <c r="P89" s="321"/>
      <c r="Q89" s="321"/>
      <c r="R89" s="321"/>
      <c r="S89" s="321"/>
    </row>
    <row r="90" spans="1:19">
      <c r="A90" s="62"/>
      <c r="F90" s="321"/>
      <c r="M90" s="321"/>
      <c r="N90" s="321"/>
      <c r="O90" s="321"/>
      <c r="P90" s="321"/>
      <c r="Q90" s="321"/>
      <c r="R90" s="321"/>
      <c r="S90" s="321"/>
    </row>
    <row r="91" spans="1:19" ht="12.75" customHeight="1">
      <c r="A91" s="69" t="s">
        <v>303</v>
      </c>
      <c r="B91" s="69"/>
      <c r="C91" s="70"/>
      <c r="D91" s="69"/>
      <c r="E91" s="69"/>
      <c r="F91" s="323"/>
      <c r="G91" s="69"/>
      <c r="H91" s="197"/>
      <c r="I91" s="69"/>
      <c r="J91" s="69"/>
      <c r="K91" s="69"/>
      <c r="L91" s="69"/>
      <c r="M91" s="323"/>
      <c r="N91" s="323"/>
      <c r="O91" s="323"/>
      <c r="P91" s="323"/>
      <c r="Q91" s="323"/>
      <c r="R91" s="323"/>
      <c r="S91" s="323"/>
    </row>
    <row r="92" spans="1:19">
      <c r="A92" s="64"/>
      <c r="F92" s="321"/>
      <c r="M92" s="321"/>
      <c r="N92" s="321"/>
      <c r="O92" s="321"/>
      <c r="P92" s="321"/>
      <c r="Q92" s="321"/>
      <c r="R92" s="321"/>
      <c r="S92" s="321"/>
    </row>
    <row r="93" spans="1:19" ht="12.75" customHeight="1" outlineLevel="1">
      <c r="A93" s="62"/>
      <c r="B93" s="72" t="s">
        <v>304</v>
      </c>
      <c r="C93" s="72"/>
      <c r="D93" s="73"/>
      <c r="E93" s="73"/>
      <c r="F93" s="336"/>
      <c r="G93" s="71"/>
      <c r="H93" s="198"/>
      <c r="M93" s="321"/>
      <c r="N93" s="321"/>
      <c r="O93" s="321"/>
      <c r="P93" s="321"/>
      <c r="Q93" s="321"/>
      <c r="R93" s="321"/>
      <c r="S93" s="321"/>
    </row>
    <row r="94" spans="1:19" ht="12.75" customHeight="1" outlineLevel="1">
      <c r="C94" s="60"/>
      <c r="F94" s="336"/>
      <c r="G94" s="71"/>
      <c r="H94" s="198"/>
      <c r="M94" s="321"/>
      <c r="N94" s="321"/>
      <c r="O94" s="321"/>
      <c r="P94" s="321"/>
      <c r="Q94" s="321"/>
      <c r="R94" s="321"/>
      <c r="S94" s="321"/>
    </row>
    <row r="95" spans="1:19" ht="12.75" customHeight="1" outlineLevel="1">
      <c r="C95" s="60"/>
      <c r="D95" s="82"/>
      <c r="E95" s="80" t="s">
        <v>247</v>
      </c>
      <c r="F95" s="336"/>
      <c r="G95" s="80" t="s">
        <v>191</v>
      </c>
      <c r="H95" s="198"/>
      <c r="M95" s="455">
        <f>INDEX(Inputs2!$G$5:$AH$12,MATCH(("TMS"&amp;RIGHT(M$4,2)),Inputs2!$A$5:$A$12,0),MATCH(Inputs!$E95,Inputs2!$G$3:$AH$3,0))</f>
        <v>25.051383360391402</v>
      </c>
      <c r="N95" s="455">
        <f>INDEX(Inputs2!$G$5:$AH$12,MATCH(("TMS"&amp;RIGHT(N$4,2)),Inputs2!$A$5:$A$12,0),MATCH(Inputs!$E95,Inputs2!$G$3:$AH$3,0))</f>
        <v>25.358821246529299</v>
      </c>
      <c r="O95" s="455">
        <f>INDEX(Inputs2!$G$5:$AH$12,MATCH(("TMS"&amp;RIGHT(O$4,2)),Inputs2!$A$5:$A$12,0),MATCH(Inputs!$E95,Inputs2!$G$3:$AH$3,0))</f>
        <v>25.5739157376847</v>
      </c>
      <c r="P95" s="455">
        <f>INDEX(Inputs2!$G$5:$AH$12,MATCH(("TMS"&amp;RIGHT(P$4,2)),Inputs2!$A$5:$A$12,0),MATCH(Inputs!$E95,Inputs2!$G$3:$AH$3,0))</f>
        <v>25.670139724149799</v>
      </c>
      <c r="Q95" s="455">
        <f>INDEX(Inputs2!$G$5:$AH$12,MATCH(("TMS"&amp;RIGHT(Q$4,2)),Inputs2!$A$5:$A$12,0),MATCH(Inputs!$E95,Inputs2!$G$3:$AH$3,0))</f>
        <v>25.7998040307004</v>
      </c>
      <c r="R95" s="328"/>
      <c r="S95" s="328"/>
    </row>
    <row r="96" spans="1:19" outlineLevel="1">
      <c r="A96" s="62"/>
      <c r="E96" s="88"/>
      <c r="F96" s="335"/>
      <c r="M96" s="321"/>
      <c r="N96" s="321"/>
      <c r="O96" s="321"/>
      <c r="P96" s="321"/>
      <c r="Q96" s="321"/>
      <c r="R96" s="321"/>
      <c r="S96" s="321"/>
    </row>
    <row r="97" spans="1:19" ht="12.75" customHeight="1" outlineLevel="1">
      <c r="A97" s="62"/>
      <c r="B97" s="72" t="s">
        <v>305</v>
      </c>
      <c r="C97" s="72"/>
      <c r="D97" s="73"/>
      <c r="E97" s="73"/>
      <c r="F97" s="336"/>
      <c r="G97" s="71"/>
      <c r="H97" s="198"/>
      <c r="M97" s="321"/>
      <c r="N97" s="321"/>
      <c r="O97" s="321"/>
      <c r="P97" s="321"/>
      <c r="Q97" s="321"/>
      <c r="R97" s="321"/>
      <c r="S97" s="321"/>
    </row>
    <row r="98" spans="1:19" outlineLevel="1">
      <c r="A98" s="62"/>
      <c r="F98" s="321"/>
      <c r="G98" s="64"/>
      <c r="M98" s="321"/>
      <c r="N98" s="321"/>
      <c r="O98" s="321"/>
      <c r="P98" s="321"/>
      <c r="Q98" s="321"/>
      <c r="R98" s="321"/>
      <c r="S98" s="321"/>
    </row>
    <row r="99" spans="1:19" outlineLevel="1">
      <c r="A99" s="62"/>
      <c r="E99" s="87" t="s">
        <v>306</v>
      </c>
      <c r="F99" s="334">
        <v>0.02</v>
      </c>
      <c r="G99" s="62" t="s">
        <v>285</v>
      </c>
      <c r="M99" s="329"/>
      <c r="N99" s="329"/>
      <c r="O99" s="329"/>
      <c r="P99" s="329"/>
      <c r="Q99" s="329"/>
      <c r="R99" s="321"/>
      <c r="S99" s="321"/>
    </row>
    <row r="100" spans="1:19" outlineLevel="1">
      <c r="A100" s="62"/>
      <c r="E100" s="87"/>
      <c r="F100" s="335"/>
      <c r="M100" s="329"/>
      <c r="N100" s="329"/>
      <c r="O100" s="329"/>
      <c r="P100" s="329"/>
      <c r="Q100" s="329"/>
      <c r="R100" s="321"/>
      <c r="S100" s="321"/>
    </row>
    <row r="101" spans="1:19" ht="12.75" customHeight="1" outlineLevel="1">
      <c r="A101" s="62"/>
      <c r="B101" s="72" t="s">
        <v>198</v>
      </c>
      <c r="C101" s="72"/>
      <c r="D101" s="73"/>
      <c r="E101" s="73"/>
      <c r="F101" s="336"/>
      <c r="G101" s="71"/>
      <c r="H101" s="198"/>
      <c r="M101" s="321"/>
      <c r="N101" s="321"/>
      <c r="O101" s="321"/>
      <c r="P101" s="321"/>
      <c r="Q101" s="321"/>
      <c r="R101" s="321"/>
      <c r="S101" s="321"/>
    </row>
    <row r="102" spans="1:19" outlineLevel="1">
      <c r="A102" s="62"/>
      <c r="F102" s="322"/>
      <c r="G102" s="64"/>
      <c r="M102" s="321"/>
      <c r="N102" s="321"/>
      <c r="O102" s="321"/>
      <c r="P102" s="321"/>
      <c r="Q102" s="321"/>
      <c r="R102" s="321"/>
      <c r="S102" s="321"/>
    </row>
    <row r="103" spans="1:19" outlineLevel="1">
      <c r="A103" s="62"/>
      <c r="E103" s="87" t="s">
        <v>307</v>
      </c>
      <c r="F103" s="457">
        <v>2.92E-2</v>
      </c>
      <c r="G103" s="62" t="s">
        <v>285</v>
      </c>
      <c r="M103" s="321"/>
      <c r="N103" s="321"/>
      <c r="O103" s="321"/>
      <c r="P103" s="321"/>
      <c r="Q103" s="321"/>
      <c r="R103" s="321"/>
      <c r="S103" s="321"/>
    </row>
    <row r="104" spans="1:19" outlineLevel="1">
      <c r="A104" s="62"/>
      <c r="E104" s="87"/>
      <c r="F104" s="337"/>
      <c r="M104" s="321"/>
      <c r="N104" s="321"/>
      <c r="O104" s="321"/>
      <c r="P104" s="321"/>
      <c r="Q104" s="321"/>
      <c r="R104" s="321"/>
      <c r="S104" s="321"/>
    </row>
    <row r="105" spans="1:19" ht="12.75" customHeight="1" outlineLevel="1">
      <c r="A105" s="62"/>
      <c r="B105" s="72" t="s">
        <v>308</v>
      </c>
      <c r="C105" s="72"/>
      <c r="D105" s="73"/>
      <c r="E105" s="73"/>
      <c r="F105" s="336"/>
      <c r="G105" s="71"/>
      <c r="H105" s="198"/>
      <c r="M105" s="321"/>
      <c r="N105" s="321"/>
      <c r="O105" s="321"/>
      <c r="P105" s="321"/>
      <c r="Q105" s="321"/>
      <c r="R105" s="321"/>
      <c r="S105" s="321"/>
    </row>
    <row r="106" spans="1:19" outlineLevel="1">
      <c r="A106" s="62"/>
      <c r="F106" s="321"/>
      <c r="G106" s="64"/>
      <c r="M106" s="321"/>
      <c r="N106" s="321"/>
      <c r="O106" s="321"/>
      <c r="P106" s="321"/>
      <c r="Q106" s="321"/>
      <c r="R106" s="321"/>
      <c r="S106" s="321"/>
    </row>
    <row r="107" spans="1:19" outlineLevel="1">
      <c r="A107" s="62"/>
      <c r="E107" s="87" t="s">
        <v>308</v>
      </c>
      <c r="F107" s="338">
        <v>1000</v>
      </c>
      <c r="G107" s="62" t="s">
        <v>116</v>
      </c>
      <c r="M107" s="321"/>
      <c r="N107" s="321"/>
      <c r="O107" s="321"/>
      <c r="P107" s="321"/>
      <c r="Q107" s="321"/>
      <c r="R107" s="321"/>
      <c r="S107" s="321"/>
    </row>
    <row r="108" spans="1:19" outlineLevel="1">
      <c r="A108" s="62"/>
      <c r="E108" s="87"/>
      <c r="F108" s="321"/>
      <c r="G108" s="195"/>
      <c r="H108" s="62"/>
      <c r="M108" s="321"/>
      <c r="N108" s="321"/>
      <c r="O108" s="321"/>
      <c r="P108" s="321"/>
      <c r="Q108" s="321"/>
      <c r="R108" s="321"/>
      <c r="S108" s="325"/>
    </row>
    <row r="109" spans="1:19">
      <c r="A109" s="89" t="s">
        <v>122</v>
      </c>
      <c r="B109" s="89"/>
      <c r="C109" s="90"/>
      <c r="D109" s="91"/>
      <c r="E109" s="90"/>
      <c r="F109" s="350"/>
      <c r="G109" s="89"/>
      <c r="H109" s="200"/>
      <c r="I109" s="89"/>
      <c r="J109" s="89"/>
      <c r="K109" s="89"/>
      <c r="L109" s="89"/>
      <c r="M109" s="330"/>
      <c r="N109" s="330"/>
      <c r="O109" s="330"/>
      <c r="P109" s="330"/>
      <c r="Q109" s="330"/>
      <c r="R109" s="330"/>
      <c r="S109" s="330"/>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7C81-AEBF-4B93-86B0-18A19DF14170}">
  <sheetPr codeName="Sheet7">
    <outlinePr summaryBelow="0" summaryRight="0"/>
  </sheetPr>
  <dimension ref="A1:CA46"/>
  <sheetViews>
    <sheetView showGridLines="0" zoomScale="80" zoomScaleNormal="80" workbookViewId="0">
      <pane xSplit="9" ySplit="5" topLeftCell="L6" activePane="bottomRight" state="frozen"/>
      <selection pane="bottomRight"/>
      <selection pane="bottomLeft"/>
      <selection pane="topRight"/>
    </sheetView>
  </sheetViews>
  <sheetFormatPr defaultColWidth="0" defaultRowHeight="13.1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5.15">
      <c r="A1" s="48" t="e">
        <f ca="1" xml:space="preserve"> RIGHT(CELL("filename", $A$1), LEN(CELL("filename", $A$1)) - SEARCH("]", CELL("filename", $A$1)))</f>
        <v>#VALUE!</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1" t="s">
        <v>309</v>
      </c>
      <c r="B7" s="381"/>
      <c r="C7" s="382"/>
      <c r="D7" s="381"/>
      <c r="E7" s="381"/>
      <c r="F7" s="381"/>
      <c r="G7" s="381"/>
      <c r="H7" s="381"/>
      <c r="I7" s="381"/>
      <c r="J7" s="381"/>
      <c r="K7" s="381"/>
      <c r="L7" s="381"/>
      <c r="M7" s="381"/>
      <c r="N7" s="381"/>
      <c r="O7" s="381"/>
      <c r="P7" s="381"/>
      <c r="Q7" s="381"/>
      <c r="R7" s="381"/>
      <c r="S7" s="381"/>
      <c r="T7" s="276"/>
    </row>
    <row r="8" spans="1:79" s="288" customFormat="1" ht="13.9">
      <c r="A8" s="365"/>
      <c r="B8" s="287"/>
      <c r="C8" s="287"/>
      <c r="D8" s="287"/>
      <c r="E8" s="287"/>
      <c r="F8" s="287"/>
      <c r="H8" s="287"/>
      <c r="I8" s="287"/>
      <c r="J8" s="287"/>
      <c r="K8" s="287"/>
      <c r="L8" s="287"/>
      <c r="M8" s="287"/>
      <c r="N8" s="287"/>
      <c r="O8" s="287"/>
      <c r="P8" s="287"/>
      <c r="Q8" s="287"/>
      <c r="R8" s="287"/>
      <c r="S8" s="287"/>
      <c r="T8" s="287"/>
      <c r="U8" s="287"/>
      <c r="V8" s="287"/>
      <c r="W8" s="287"/>
      <c r="X8" s="287"/>
      <c r="Y8" s="287"/>
    </row>
    <row r="9" spans="1:79" s="371" customFormat="1">
      <c r="A9" s="366"/>
      <c r="B9" s="367"/>
      <c r="C9" s="368"/>
      <c r="D9" s="366"/>
      <c r="E9" s="369" t="str">
        <f xml:space="preserve"> Inputs!E$33</f>
        <v>CPIH for April</v>
      </c>
      <c r="F9" s="369">
        <f xml:space="preserve"> Inputs!F$33</f>
        <v>0</v>
      </c>
      <c r="G9" s="369" t="str">
        <f xml:space="preserve"> Inputs!G$33</f>
        <v>index</v>
      </c>
      <c r="H9" s="397">
        <f xml:space="preserve"> Inputs!H$33</f>
        <v>0</v>
      </c>
      <c r="I9" s="397">
        <f xml:space="preserve"> Inputs!I$33</f>
        <v>0</v>
      </c>
      <c r="J9" s="369">
        <f xml:space="preserve"> Inputs!J$33</f>
        <v>103.2</v>
      </c>
      <c r="K9" s="369">
        <f xml:space="preserve"> Inputs!K$33</f>
        <v>105.5</v>
      </c>
      <c r="L9" s="369">
        <f xml:space="preserve"> Inputs!L$33</f>
        <v>107.6</v>
      </c>
      <c r="M9" s="369">
        <f xml:space="preserve"> Inputs!M$33</f>
        <v>108.6</v>
      </c>
      <c r="N9" s="369">
        <f xml:space="preserve"> Inputs!N$33</f>
        <v>110.4</v>
      </c>
      <c r="O9" s="369">
        <f xml:space="preserve"> Inputs!O$33</f>
        <v>119</v>
      </c>
      <c r="P9" s="369">
        <f xml:space="preserve"> Inputs!P$33</f>
        <v>128.30000000000001</v>
      </c>
      <c r="Q9" s="369">
        <f xml:space="preserve"> Inputs!Q$33</f>
        <v>132.19999999999999</v>
      </c>
      <c r="R9" s="369">
        <f xml:space="preserve"> Inputs!R$33</f>
        <v>0</v>
      </c>
      <c r="S9" s="397">
        <f xml:space="preserve"> Inputs!S$33</f>
        <v>0</v>
      </c>
      <c r="T9" s="370"/>
      <c r="U9" s="370"/>
      <c r="V9" s="370"/>
      <c r="W9" s="370"/>
      <c r="X9" s="370"/>
      <c r="Y9" s="370"/>
    </row>
    <row r="10" spans="1:79" s="371" customFormat="1">
      <c r="A10" s="366"/>
      <c r="B10" s="367"/>
      <c r="C10" s="368"/>
      <c r="D10" s="366"/>
      <c r="E10" s="369" t="str">
        <f xml:space="preserve"> Inputs!E$34</f>
        <v>CPIH for May</v>
      </c>
      <c r="F10" s="369">
        <f xml:space="preserve"> Inputs!F$34</f>
        <v>0</v>
      </c>
      <c r="G10" s="369" t="str">
        <f xml:space="preserve"> Inputs!G$34</f>
        <v>index</v>
      </c>
      <c r="H10" s="397">
        <f xml:space="preserve"> Inputs!H$34</f>
        <v>0</v>
      </c>
      <c r="I10" s="397">
        <f xml:space="preserve"> Inputs!I$34</f>
        <v>0</v>
      </c>
      <c r="J10" s="369">
        <f xml:space="preserve"> Inputs!J$34</f>
        <v>103.5</v>
      </c>
      <c r="K10" s="369">
        <f xml:space="preserve"> Inputs!K$34</f>
        <v>105.9</v>
      </c>
      <c r="L10" s="369">
        <f xml:space="preserve"> Inputs!L$34</f>
        <v>107.9</v>
      </c>
      <c r="M10" s="369">
        <f xml:space="preserve"> Inputs!M$34</f>
        <v>108.6</v>
      </c>
      <c r="N10" s="369">
        <f xml:space="preserve"> Inputs!N$34</f>
        <v>111</v>
      </c>
      <c r="O10" s="369">
        <f xml:space="preserve"> Inputs!O$34</f>
        <v>119.7</v>
      </c>
      <c r="P10" s="369">
        <f xml:space="preserve"> Inputs!P$34</f>
        <v>129.1</v>
      </c>
      <c r="Q10" s="369">
        <f xml:space="preserve"> Inputs!Q$34</f>
        <v>132.69999999999999</v>
      </c>
      <c r="R10" s="369">
        <f xml:space="preserve"> Inputs!R$34</f>
        <v>0</v>
      </c>
      <c r="S10" s="397">
        <f xml:space="preserve"> Inputs!S$34</f>
        <v>0</v>
      </c>
      <c r="T10" s="370"/>
      <c r="U10" s="370"/>
      <c r="V10" s="370"/>
      <c r="W10" s="370"/>
      <c r="X10" s="370"/>
      <c r="Y10" s="370"/>
    </row>
    <row r="11" spans="1:79" s="371" customFormat="1">
      <c r="A11" s="366"/>
      <c r="B11" s="367"/>
      <c r="C11" s="368"/>
      <c r="D11" s="366"/>
      <c r="E11" s="369" t="str">
        <f xml:space="preserve"> Inputs!E$35</f>
        <v>CPIH for June</v>
      </c>
      <c r="F11" s="369">
        <f xml:space="preserve"> Inputs!F$35</f>
        <v>0</v>
      </c>
      <c r="G11" s="369" t="str">
        <f xml:space="preserve"> Inputs!G$35</f>
        <v>index</v>
      </c>
      <c r="H11" s="397">
        <f xml:space="preserve"> Inputs!H$35</f>
        <v>0</v>
      </c>
      <c r="I11" s="397">
        <f xml:space="preserve"> Inputs!I$35</f>
        <v>0</v>
      </c>
      <c r="J11" s="369">
        <f xml:space="preserve"> Inputs!J$35</f>
        <v>103.5</v>
      </c>
      <c r="K11" s="369">
        <f xml:space="preserve"> Inputs!K$35</f>
        <v>105.9</v>
      </c>
      <c r="L11" s="369">
        <f xml:space="preserve"> Inputs!L$35</f>
        <v>107.9</v>
      </c>
      <c r="M11" s="369">
        <f xml:space="preserve"> Inputs!M$35</f>
        <v>108.8</v>
      </c>
      <c r="N11" s="369">
        <f xml:space="preserve"> Inputs!N$35</f>
        <v>111.4</v>
      </c>
      <c r="O11" s="369">
        <f xml:space="preserve"> Inputs!O$35</f>
        <v>120.5</v>
      </c>
      <c r="P11" s="369">
        <f xml:space="preserve"> Inputs!P$35</f>
        <v>129.4</v>
      </c>
      <c r="Q11" s="369">
        <f xml:space="preserve"> Inputs!Q$35</f>
        <v>133</v>
      </c>
      <c r="R11" s="369">
        <f xml:space="preserve"> Inputs!R$35</f>
        <v>0</v>
      </c>
      <c r="S11" s="397">
        <f xml:space="preserve"> Inputs!S$35</f>
        <v>0</v>
      </c>
      <c r="T11" s="370"/>
      <c r="U11" s="370"/>
      <c r="V11" s="370"/>
      <c r="W11" s="370"/>
      <c r="X11" s="370"/>
      <c r="Y11" s="370"/>
    </row>
    <row r="12" spans="1:79" s="371" customFormat="1">
      <c r="A12" s="366"/>
      <c r="B12" s="367"/>
      <c r="C12" s="368"/>
      <c r="D12" s="366"/>
      <c r="E12" s="369" t="str">
        <f xml:space="preserve"> Inputs!E$36</f>
        <v>CPIH for July</v>
      </c>
      <c r="F12" s="369">
        <f xml:space="preserve"> Inputs!F$36</f>
        <v>0</v>
      </c>
      <c r="G12" s="369" t="str">
        <f xml:space="preserve"> Inputs!G$36</f>
        <v>index</v>
      </c>
      <c r="H12" s="397">
        <f xml:space="preserve"> Inputs!H$36</f>
        <v>0</v>
      </c>
      <c r="I12" s="397">
        <f xml:space="preserve"> Inputs!I$36</f>
        <v>0</v>
      </c>
      <c r="J12" s="369">
        <f xml:space="preserve"> Inputs!J$36</f>
        <v>103.5</v>
      </c>
      <c r="K12" s="369">
        <f xml:space="preserve"> Inputs!K$36</f>
        <v>105.9</v>
      </c>
      <c r="L12" s="369">
        <f xml:space="preserve"> Inputs!L$36</f>
        <v>108</v>
      </c>
      <c r="M12" s="369">
        <f xml:space="preserve"> Inputs!M$36</f>
        <v>109.2</v>
      </c>
      <c r="N12" s="369">
        <f xml:space="preserve"> Inputs!N$36</f>
        <v>111.4</v>
      </c>
      <c r="O12" s="369">
        <f xml:space="preserve"> Inputs!O$36</f>
        <v>121.2</v>
      </c>
      <c r="P12" s="369">
        <f xml:space="preserve"> Inputs!P$36</f>
        <v>129</v>
      </c>
      <c r="Q12" s="369">
        <f xml:space="preserve"> Inputs!Q$36</f>
        <v>132.9</v>
      </c>
      <c r="R12" s="369">
        <f xml:space="preserve"> Inputs!R$36</f>
        <v>0</v>
      </c>
      <c r="S12" s="397">
        <f xml:space="preserve"> Inputs!S$36</f>
        <v>0</v>
      </c>
      <c r="T12" s="370"/>
      <c r="U12" s="370"/>
      <c r="V12" s="370"/>
      <c r="W12" s="370"/>
      <c r="X12" s="370"/>
      <c r="Y12" s="370"/>
    </row>
    <row r="13" spans="1:79" s="371" customFormat="1">
      <c r="A13" s="366"/>
      <c r="B13" s="367"/>
      <c r="C13" s="368"/>
      <c r="D13" s="366"/>
      <c r="E13" s="369" t="str">
        <f xml:space="preserve"> Inputs!E$37</f>
        <v>CPIH for August</v>
      </c>
      <c r="F13" s="369">
        <f xml:space="preserve"> Inputs!F$37</f>
        <v>0</v>
      </c>
      <c r="G13" s="369" t="str">
        <f xml:space="preserve"> Inputs!G$37</f>
        <v>index</v>
      </c>
      <c r="H13" s="397">
        <f xml:space="preserve"> Inputs!H$37</f>
        <v>0</v>
      </c>
      <c r="I13" s="397">
        <f xml:space="preserve"> Inputs!I$37</f>
        <v>0</v>
      </c>
      <c r="J13" s="369">
        <f xml:space="preserve"> Inputs!J$37</f>
        <v>104</v>
      </c>
      <c r="K13" s="369">
        <f xml:space="preserve"> Inputs!K$37</f>
        <v>106.5</v>
      </c>
      <c r="L13" s="369">
        <f xml:space="preserve"> Inputs!L$37</f>
        <v>108.3</v>
      </c>
      <c r="M13" s="369">
        <f xml:space="preserve"> Inputs!M$37</f>
        <v>108.8</v>
      </c>
      <c r="N13" s="369">
        <f xml:space="preserve"> Inputs!N$37</f>
        <v>112.1</v>
      </c>
      <c r="O13" s="369">
        <f xml:space="preserve"> Inputs!O$37</f>
        <v>121.8</v>
      </c>
      <c r="P13" s="369">
        <f xml:space="preserve"> Inputs!P$37</f>
        <v>129.4</v>
      </c>
      <c r="Q13" s="369">
        <f xml:space="preserve"> Inputs!Q$37</f>
        <v>133.4</v>
      </c>
      <c r="R13" s="369">
        <f xml:space="preserve"> Inputs!R$37</f>
        <v>0</v>
      </c>
      <c r="S13" s="397">
        <f xml:space="preserve"> Inputs!S$37</f>
        <v>0</v>
      </c>
      <c r="T13" s="370"/>
      <c r="U13" s="370"/>
      <c r="V13" s="370"/>
      <c r="W13" s="370"/>
      <c r="X13" s="370"/>
      <c r="Y13" s="370"/>
    </row>
    <row r="14" spans="1:79" s="371" customFormat="1">
      <c r="A14" s="366"/>
      <c r="B14" s="367"/>
      <c r="C14" s="368"/>
      <c r="D14" s="366"/>
      <c r="E14" s="369" t="str">
        <f xml:space="preserve"> Inputs!E$38</f>
        <v>CPIH for September</v>
      </c>
      <c r="F14" s="369">
        <f xml:space="preserve"> Inputs!F$38</f>
        <v>0</v>
      </c>
      <c r="G14" s="369" t="str">
        <f xml:space="preserve"> Inputs!G$38</f>
        <v>index</v>
      </c>
      <c r="H14" s="397">
        <f xml:space="preserve"> Inputs!H$38</f>
        <v>0</v>
      </c>
      <c r="I14" s="397">
        <f xml:space="preserve"> Inputs!I$38</f>
        <v>0</v>
      </c>
      <c r="J14" s="369">
        <f xml:space="preserve"> Inputs!J$38</f>
        <v>104.3</v>
      </c>
      <c r="K14" s="369">
        <f xml:space="preserve"> Inputs!K$38</f>
        <v>106.6</v>
      </c>
      <c r="L14" s="369">
        <f xml:space="preserve"> Inputs!L$38</f>
        <v>108.4</v>
      </c>
      <c r="M14" s="369">
        <f xml:space="preserve"> Inputs!M$38</f>
        <v>109.2</v>
      </c>
      <c r="N14" s="369">
        <f xml:space="preserve"> Inputs!N$38</f>
        <v>112.4</v>
      </c>
      <c r="O14" s="369">
        <f xml:space="preserve"> Inputs!O$38</f>
        <v>122.3</v>
      </c>
      <c r="P14" s="369">
        <f xml:space="preserve"> Inputs!P$38</f>
        <v>130.1</v>
      </c>
      <c r="Q14" s="369">
        <f xml:space="preserve"> Inputs!Q$38</f>
        <v>133.5</v>
      </c>
      <c r="R14" s="369">
        <f xml:space="preserve"> Inputs!R$38</f>
        <v>0</v>
      </c>
      <c r="S14" s="397">
        <f xml:space="preserve"> Inputs!S$38</f>
        <v>0</v>
      </c>
      <c r="T14" s="370"/>
      <c r="U14" s="370"/>
      <c r="V14" s="370"/>
      <c r="W14" s="370"/>
      <c r="X14" s="370"/>
      <c r="Y14" s="370"/>
    </row>
    <row r="15" spans="1:79" s="371" customFormat="1">
      <c r="A15" s="366"/>
      <c r="B15" s="367"/>
      <c r="C15" s="368"/>
      <c r="D15" s="366"/>
      <c r="E15" s="369" t="str">
        <f xml:space="preserve"> Inputs!E$39</f>
        <v>CPIH for October</v>
      </c>
      <c r="F15" s="369">
        <f xml:space="preserve"> Inputs!F$39</f>
        <v>0</v>
      </c>
      <c r="G15" s="369" t="str">
        <f xml:space="preserve"> Inputs!G$39</f>
        <v>index</v>
      </c>
      <c r="H15" s="397">
        <f xml:space="preserve"> Inputs!H$39</f>
        <v>0</v>
      </c>
      <c r="I15" s="397">
        <f xml:space="preserve"> Inputs!I$39</f>
        <v>0</v>
      </c>
      <c r="J15" s="369">
        <f xml:space="preserve"> Inputs!J$39</f>
        <v>104.4</v>
      </c>
      <c r="K15" s="369">
        <f xml:space="preserve"> Inputs!K$39</f>
        <v>106.7</v>
      </c>
      <c r="L15" s="369">
        <f xml:space="preserve"> Inputs!L$39</f>
        <v>108.3</v>
      </c>
      <c r="M15" s="369">
        <f xml:space="preserve"> Inputs!M$39</f>
        <v>109.2</v>
      </c>
      <c r="N15" s="369">
        <f xml:space="preserve"> Inputs!N$39</f>
        <v>113.4</v>
      </c>
      <c r="O15" s="369">
        <f xml:space="preserve"> Inputs!O$39</f>
        <v>124.3</v>
      </c>
      <c r="P15" s="369">
        <f xml:space="preserve"> Inputs!P$39</f>
        <v>130.19999999999999</v>
      </c>
      <c r="Q15" s="369">
        <f xml:space="preserve"> Inputs!Q$39</f>
        <v>134.30000000000001</v>
      </c>
      <c r="R15" s="369">
        <f xml:space="preserve"> Inputs!R$39</f>
        <v>0</v>
      </c>
      <c r="S15" s="397">
        <f xml:space="preserve"> Inputs!S$39</f>
        <v>0</v>
      </c>
      <c r="T15" s="370"/>
      <c r="U15" s="370"/>
      <c r="V15" s="370"/>
      <c r="W15" s="370"/>
      <c r="X15" s="370"/>
      <c r="Y15" s="370"/>
    </row>
    <row r="16" spans="1:79" s="371" customFormat="1">
      <c r="A16" s="366"/>
      <c r="B16" s="367"/>
      <c r="C16" s="368"/>
      <c r="D16" s="366"/>
      <c r="E16" s="369" t="str">
        <f xml:space="preserve"> Inputs!E$40</f>
        <v>CPIH for November</v>
      </c>
      <c r="F16" s="369">
        <f xml:space="preserve"> Inputs!F$40</f>
        <v>0</v>
      </c>
      <c r="G16" s="369" t="str">
        <f xml:space="preserve"> Inputs!G$40</f>
        <v>index</v>
      </c>
      <c r="H16" s="397">
        <f xml:space="preserve"> Inputs!H$40</f>
        <v>0</v>
      </c>
      <c r="I16" s="397">
        <f xml:space="preserve"> Inputs!I$40</f>
        <v>0</v>
      </c>
      <c r="J16" s="369">
        <f xml:space="preserve"> Inputs!J$40</f>
        <v>104.7</v>
      </c>
      <c r="K16" s="369">
        <f xml:space="preserve"> Inputs!K$40</f>
        <v>106.9</v>
      </c>
      <c r="L16" s="369">
        <f xml:space="preserve"> Inputs!L$40</f>
        <v>108.5</v>
      </c>
      <c r="M16" s="369">
        <f xml:space="preserve"> Inputs!M$40</f>
        <v>109.1</v>
      </c>
      <c r="N16" s="369">
        <f xml:space="preserve"> Inputs!N$40</f>
        <v>114.1</v>
      </c>
      <c r="O16" s="369">
        <f xml:space="preserve"> Inputs!O$40</f>
        <v>124.8</v>
      </c>
      <c r="P16" s="369">
        <f xml:space="preserve"> Inputs!P$40</f>
        <v>130</v>
      </c>
      <c r="Q16" s="369">
        <f xml:space="preserve"> Inputs!Q$40</f>
        <v>134.6</v>
      </c>
      <c r="R16" s="369">
        <f xml:space="preserve"> Inputs!R$40</f>
        <v>0</v>
      </c>
      <c r="S16" s="397">
        <f xml:space="preserve"> Inputs!S$40</f>
        <v>0</v>
      </c>
      <c r="T16" s="370"/>
      <c r="U16" s="370"/>
      <c r="V16" s="370"/>
      <c r="W16" s="370"/>
      <c r="X16" s="370"/>
      <c r="Y16" s="370"/>
    </row>
    <row r="17" spans="1:25" s="371" customFormat="1">
      <c r="A17" s="366"/>
      <c r="B17" s="367"/>
      <c r="C17" s="368"/>
      <c r="D17" s="366"/>
      <c r="E17" s="369" t="str">
        <f xml:space="preserve"> Inputs!E$41</f>
        <v>CPIH for December</v>
      </c>
      <c r="F17" s="369">
        <f xml:space="preserve"> Inputs!F$41</f>
        <v>0</v>
      </c>
      <c r="G17" s="369" t="str">
        <f xml:space="preserve"> Inputs!G$41</f>
        <v>index</v>
      </c>
      <c r="H17" s="397">
        <f xml:space="preserve"> Inputs!H$41</f>
        <v>0</v>
      </c>
      <c r="I17" s="397">
        <f xml:space="preserve"> Inputs!I$41</f>
        <v>0</v>
      </c>
      <c r="J17" s="369">
        <f xml:space="preserve"> Inputs!J$41</f>
        <v>105</v>
      </c>
      <c r="K17" s="369">
        <f xml:space="preserve"> Inputs!K$41</f>
        <v>107.1</v>
      </c>
      <c r="L17" s="369">
        <f xml:space="preserve"> Inputs!L$41</f>
        <v>108.5</v>
      </c>
      <c r="M17" s="369">
        <f xml:space="preserve"> Inputs!M$41</f>
        <v>109.4</v>
      </c>
      <c r="N17" s="369">
        <f xml:space="preserve"> Inputs!N$41</f>
        <v>114.7</v>
      </c>
      <c r="O17" s="369">
        <f xml:space="preserve"> Inputs!O$41</f>
        <v>125.3</v>
      </c>
      <c r="P17" s="369">
        <f xml:space="preserve"> Inputs!P$41</f>
        <v>130.5</v>
      </c>
      <c r="Q17" s="369">
        <f xml:space="preserve"> Inputs!Q$41</f>
        <v>135.1</v>
      </c>
      <c r="R17" s="369">
        <f xml:space="preserve"> Inputs!R$41</f>
        <v>0</v>
      </c>
      <c r="S17" s="397">
        <f xml:space="preserve"> Inputs!S$41</f>
        <v>0</v>
      </c>
      <c r="T17" s="370"/>
      <c r="U17" s="370"/>
      <c r="V17" s="370"/>
      <c r="W17" s="370"/>
      <c r="X17" s="370"/>
      <c r="Y17" s="370"/>
    </row>
    <row r="18" spans="1:25" s="371" customFormat="1">
      <c r="A18" s="366"/>
      <c r="B18" s="367"/>
      <c r="C18" s="368"/>
      <c r="D18" s="366"/>
      <c r="E18" s="369" t="str">
        <f xml:space="preserve"> Inputs!E$42</f>
        <v>CPIH for January</v>
      </c>
      <c r="F18" s="369">
        <f xml:space="preserve"> Inputs!F$42</f>
        <v>0</v>
      </c>
      <c r="G18" s="369" t="str">
        <f xml:space="preserve"> Inputs!G$42</f>
        <v>index</v>
      </c>
      <c r="H18" s="397">
        <f xml:space="preserve"> Inputs!H$42</f>
        <v>0</v>
      </c>
      <c r="I18" s="397">
        <f xml:space="preserve"> Inputs!I$42</f>
        <v>0</v>
      </c>
      <c r="J18" s="369">
        <f xml:space="preserve"> Inputs!J$42</f>
        <v>104.5</v>
      </c>
      <c r="K18" s="369">
        <f xml:space="preserve"> Inputs!K$42</f>
        <v>106.4</v>
      </c>
      <c r="L18" s="369">
        <f xml:space="preserve"> Inputs!L$42</f>
        <v>108.3</v>
      </c>
      <c r="M18" s="369">
        <f xml:space="preserve"> Inputs!M$42</f>
        <v>109.3</v>
      </c>
      <c r="N18" s="369">
        <f xml:space="preserve"> Inputs!N$42</f>
        <v>114.6</v>
      </c>
      <c r="O18" s="369">
        <f xml:space="preserve"> Inputs!O$42</f>
        <v>124.8</v>
      </c>
      <c r="P18" s="369">
        <f xml:space="preserve"> Inputs!P$42</f>
        <v>130</v>
      </c>
      <c r="Q18" s="369">
        <f xml:space="preserve"> Inputs!Q$42</f>
        <v>135.1</v>
      </c>
      <c r="R18" s="369">
        <f xml:space="preserve"> Inputs!R$42</f>
        <v>0</v>
      </c>
      <c r="S18" s="397">
        <f xml:space="preserve"> Inputs!S$42</f>
        <v>0</v>
      </c>
      <c r="T18" s="370"/>
      <c r="U18" s="370"/>
      <c r="V18" s="370"/>
      <c r="W18" s="370"/>
      <c r="X18" s="370"/>
      <c r="Y18" s="370"/>
    </row>
    <row r="19" spans="1:25" s="371" customFormat="1">
      <c r="A19" s="366"/>
      <c r="B19" s="367"/>
      <c r="C19" s="368"/>
      <c r="D19" s="366"/>
      <c r="E19" s="369" t="str">
        <f xml:space="preserve"> Inputs!E$43</f>
        <v>CPIH for February</v>
      </c>
      <c r="F19" s="369">
        <f xml:space="preserve"> Inputs!F$43</f>
        <v>0</v>
      </c>
      <c r="G19" s="369" t="str">
        <f xml:space="preserve"> Inputs!G$43</f>
        <v>index</v>
      </c>
      <c r="H19" s="397">
        <f xml:space="preserve"> Inputs!H$43</f>
        <v>0</v>
      </c>
      <c r="I19" s="397">
        <f xml:space="preserve"> Inputs!I$43</f>
        <v>0</v>
      </c>
      <c r="J19" s="369">
        <f xml:space="preserve"> Inputs!J$43</f>
        <v>104.9</v>
      </c>
      <c r="K19" s="369">
        <f xml:space="preserve"> Inputs!K$43</f>
        <v>106.8</v>
      </c>
      <c r="L19" s="369">
        <f xml:space="preserve"> Inputs!L$43</f>
        <v>108.6</v>
      </c>
      <c r="M19" s="369">
        <f xml:space="preserve"> Inputs!M$43</f>
        <v>109.4</v>
      </c>
      <c r="N19" s="369">
        <f xml:space="preserve"> Inputs!N$43</f>
        <v>115.4</v>
      </c>
      <c r="O19" s="369">
        <f xml:space="preserve"> Inputs!O$43</f>
        <v>126</v>
      </c>
      <c r="P19" s="369">
        <f xml:space="preserve"> Inputs!P$43</f>
        <v>130.80000000000001</v>
      </c>
      <c r="Q19" s="369">
        <f xml:space="preserve"> Inputs!Q$43</f>
        <v>135.6</v>
      </c>
      <c r="R19" s="369">
        <f xml:space="preserve"> Inputs!R$43</f>
        <v>0</v>
      </c>
      <c r="S19" s="397">
        <f xml:space="preserve"> Inputs!S$43</f>
        <v>0</v>
      </c>
      <c r="T19" s="370"/>
      <c r="U19" s="370"/>
      <c r="V19" s="370"/>
      <c r="W19" s="370"/>
      <c r="X19" s="370"/>
      <c r="Y19" s="370"/>
    </row>
    <row r="20" spans="1:25" s="371" customFormat="1">
      <c r="A20" s="366"/>
      <c r="B20" s="367"/>
      <c r="C20" s="368"/>
      <c r="D20" s="366"/>
      <c r="E20" s="369" t="str">
        <f xml:space="preserve"> Inputs!E$44</f>
        <v>CPIH for March</v>
      </c>
      <c r="F20" s="369">
        <f xml:space="preserve"> Inputs!F$44</f>
        <v>0</v>
      </c>
      <c r="G20" s="369" t="str">
        <f xml:space="preserve"> Inputs!G$44</f>
        <v>index</v>
      </c>
      <c r="H20" s="397">
        <f xml:space="preserve"> Inputs!H$44</f>
        <v>0</v>
      </c>
      <c r="I20" s="397">
        <f xml:space="preserve"> Inputs!I$44</f>
        <v>0</v>
      </c>
      <c r="J20" s="369">
        <f xml:space="preserve"> Inputs!J$44</f>
        <v>105.1</v>
      </c>
      <c r="K20" s="369">
        <f xml:space="preserve"> Inputs!K$44</f>
        <v>107</v>
      </c>
      <c r="L20" s="369">
        <f xml:space="preserve"> Inputs!L$44</f>
        <v>108.6</v>
      </c>
      <c r="M20" s="369">
        <f xml:space="preserve"> Inputs!M$44</f>
        <v>109.7</v>
      </c>
      <c r="N20" s="369">
        <f xml:space="preserve"> Inputs!N$44</f>
        <v>116.5</v>
      </c>
      <c r="O20" s="369">
        <f xml:space="preserve"> Inputs!O$44</f>
        <v>126.8</v>
      </c>
      <c r="P20" s="369">
        <f xml:space="preserve"> Inputs!P$44</f>
        <v>131.6</v>
      </c>
      <c r="Q20" s="369">
        <f xml:space="preserve"> Inputs!Q$44</f>
        <v>136.1</v>
      </c>
      <c r="R20" s="369">
        <f xml:space="preserve"> Inputs!R$44</f>
        <v>0</v>
      </c>
      <c r="S20" s="397">
        <f xml:space="preserve"> Inputs!S$44</f>
        <v>0</v>
      </c>
      <c r="T20" s="370"/>
      <c r="U20" s="370"/>
      <c r="V20" s="370"/>
      <c r="W20" s="370"/>
      <c r="X20" s="370"/>
      <c r="Y20" s="370"/>
    </row>
    <row r="21" spans="1:25" s="371" customFormat="1">
      <c r="A21" s="366"/>
      <c r="B21" s="367"/>
      <c r="C21" s="368"/>
      <c r="D21" s="366"/>
      <c r="E21" s="368"/>
      <c r="F21" s="368"/>
      <c r="G21" s="368"/>
      <c r="H21" s="368"/>
      <c r="I21" s="368"/>
      <c r="J21" s="368"/>
      <c r="K21" s="368"/>
      <c r="L21" s="368"/>
      <c r="M21" s="368"/>
      <c r="N21" s="368"/>
      <c r="O21" s="368"/>
      <c r="P21" s="368"/>
      <c r="Q21" s="368"/>
      <c r="R21" s="368"/>
      <c r="S21" s="368"/>
      <c r="T21" s="370"/>
      <c r="U21" s="370"/>
      <c r="V21" s="370"/>
      <c r="W21" s="370"/>
      <c r="X21" s="370"/>
      <c r="Y21" s="370"/>
    </row>
    <row r="22" spans="1:25" s="411" customFormat="1">
      <c r="A22" s="408"/>
      <c r="B22" s="408"/>
      <c r="C22" s="409"/>
      <c r="D22" s="209"/>
      <c r="E22" s="209" t="str">
        <f xml:space="preserve"> Inputs!E$46</f>
        <v>CPIH: Forecast Annual Increase</v>
      </c>
      <c r="F22" s="209">
        <f xml:space="preserve"> Inputs!F$46</f>
        <v>0</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0"/>
      <c r="U22" s="410"/>
      <c r="V22" s="410"/>
      <c r="W22" s="410"/>
      <c r="X22" s="410"/>
      <c r="Y22" s="410"/>
    </row>
    <row r="23" spans="1:25" s="288" customFormat="1">
      <c r="A23" s="372"/>
      <c r="B23" s="372"/>
      <c r="C23" s="373"/>
      <c r="D23" s="267"/>
      <c r="E23" s="374"/>
      <c r="F23" s="375"/>
      <c r="G23" s="267"/>
      <c r="H23" s="287"/>
      <c r="I23" s="287"/>
      <c r="J23" s="300"/>
      <c r="K23" s="300"/>
      <c r="L23" s="300"/>
      <c r="M23" s="300"/>
      <c r="N23" s="300"/>
      <c r="O23" s="300"/>
      <c r="P23" s="300"/>
      <c r="Q23" s="300"/>
      <c r="R23" s="300"/>
      <c r="S23" s="300"/>
      <c r="T23" s="287"/>
      <c r="U23" s="287"/>
      <c r="V23" s="287"/>
      <c r="W23" s="287"/>
      <c r="X23" s="287"/>
      <c r="Y23" s="287"/>
    </row>
    <row r="24" spans="1:25" s="288" customFormat="1">
      <c r="A24" s="372"/>
      <c r="B24" s="372"/>
      <c r="C24" s="373"/>
      <c r="D24" s="267"/>
      <c r="E24" s="363" t="s">
        <v>229</v>
      </c>
      <c r="F24" s="375"/>
      <c r="G24" s="267" t="s">
        <v>283</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132.19999999999999</v>
      </c>
      <c r="R24" s="300">
        <f t="shared" si="1"/>
        <v>132.19999999999999</v>
      </c>
      <c r="S24" s="300">
        <f t="shared" si="1"/>
        <v>132.19999999999999</v>
      </c>
      <c r="T24" s="287"/>
      <c r="U24" s="287"/>
      <c r="V24" s="287"/>
      <c r="W24" s="287"/>
      <c r="X24" s="287"/>
      <c r="Y24" s="287"/>
    </row>
    <row r="25" spans="1:25" s="288" customFormat="1">
      <c r="A25" s="372"/>
      <c r="B25" s="372"/>
      <c r="C25" s="373"/>
      <c r="D25" s="267"/>
      <c r="E25" s="363" t="s">
        <v>230</v>
      </c>
      <c r="F25" s="375"/>
      <c r="G25" s="267" t="s">
        <v>283</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132.69999999999999</v>
      </c>
      <c r="R25" s="300">
        <f t="shared" si="2"/>
        <v>132.69999999999999</v>
      </c>
      <c r="S25" s="300">
        <f t="shared" si="2"/>
        <v>132.69999999999999</v>
      </c>
      <c r="T25" s="287"/>
      <c r="U25" s="287"/>
      <c r="V25" s="287"/>
      <c r="W25" s="287"/>
      <c r="X25" s="287"/>
      <c r="Y25" s="287"/>
    </row>
    <row r="26" spans="1:25" s="288" customFormat="1">
      <c r="A26" s="372"/>
      <c r="B26" s="372"/>
      <c r="C26" s="373"/>
      <c r="D26" s="267"/>
      <c r="E26" s="363" t="s">
        <v>231</v>
      </c>
      <c r="F26" s="375"/>
      <c r="G26" s="267" t="s">
        <v>283</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v>
      </c>
      <c r="R26" s="300">
        <f t="shared" si="3"/>
        <v>133</v>
      </c>
      <c r="S26" s="300">
        <f t="shared" si="3"/>
        <v>133</v>
      </c>
      <c r="T26" s="287"/>
      <c r="U26" s="287"/>
      <c r="V26" s="287"/>
      <c r="W26" s="287"/>
      <c r="X26" s="287"/>
      <c r="Y26" s="287"/>
    </row>
    <row r="27" spans="1:25" s="288" customFormat="1">
      <c r="A27" s="372"/>
      <c r="B27" s="372"/>
      <c r="C27" s="373"/>
      <c r="D27" s="267"/>
      <c r="E27" s="363" t="s">
        <v>232</v>
      </c>
      <c r="F27" s="375"/>
      <c r="G27" s="267" t="s">
        <v>283</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132.9</v>
      </c>
      <c r="R27" s="300">
        <f t="shared" si="4"/>
        <v>132.9</v>
      </c>
      <c r="S27" s="300">
        <f t="shared" si="4"/>
        <v>132.9</v>
      </c>
      <c r="T27" s="287"/>
      <c r="U27" s="287"/>
      <c r="V27" s="287"/>
      <c r="W27" s="287"/>
      <c r="X27" s="287"/>
      <c r="Y27" s="287"/>
    </row>
    <row r="28" spans="1:25" s="288" customFormat="1">
      <c r="A28" s="372"/>
      <c r="B28" s="372"/>
      <c r="C28" s="373"/>
      <c r="D28" s="267"/>
      <c r="E28" s="363" t="s">
        <v>233</v>
      </c>
      <c r="F28" s="375"/>
      <c r="G28" s="267" t="s">
        <v>283</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133.4</v>
      </c>
      <c r="R28" s="300">
        <f t="shared" si="5"/>
        <v>133.4</v>
      </c>
      <c r="S28" s="300">
        <f t="shared" si="5"/>
        <v>133.4</v>
      </c>
      <c r="T28" s="287"/>
      <c r="U28" s="287"/>
      <c r="V28" s="287"/>
      <c r="W28" s="287"/>
      <c r="X28" s="287"/>
      <c r="Y28" s="287"/>
    </row>
    <row r="29" spans="1:25" s="288" customFormat="1">
      <c r="A29" s="372"/>
      <c r="B29" s="372"/>
      <c r="C29" s="373"/>
      <c r="D29" s="267"/>
      <c r="E29" s="363" t="s">
        <v>234</v>
      </c>
      <c r="F29" s="375"/>
      <c r="G29" s="267" t="s">
        <v>283</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133.5</v>
      </c>
      <c r="R29" s="300">
        <f t="shared" si="6"/>
        <v>133.5</v>
      </c>
      <c r="S29" s="300">
        <f t="shared" si="6"/>
        <v>133.5</v>
      </c>
      <c r="T29" s="287"/>
      <c r="U29" s="287"/>
      <c r="V29" s="287"/>
      <c r="W29" s="287"/>
      <c r="X29" s="287"/>
      <c r="Y29" s="287"/>
    </row>
    <row r="30" spans="1:25" s="288" customFormat="1">
      <c r="A30" s="372"/>
      <c r="B30" s="372"/>
      <c r="C30" s="373"/>
      <c r="D30" s="267"/>
      <c r="E30" s="363" t="s">
        <v>235</v>
      </c>
      <c r="F30" s="375"/>
      <c r="G30" s="267" t="s">
        <v>283</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134.30000000000001</v>
      </c>
      <c r="R30" s="300">
        <f t="shared" si="7"/>
        <v>134.30000000000001</v>
      </c>
      <c r="S30" s="300">
        <f t="shared" si="7"/>
        <v>134.30000000000001</v>
      </c>
      <c r="T30" s="287"/>
      <c r="U30" s="287"/>
      <c r="V30" s="287"/>
      <c r="W30" s="287"/>
      <c r="X30" s="287"/>
      <c r="Y30" s="287"/>
    </row>
    <row r="31" spans="1:25" s="288" customFormat="1">
      <c r="A31" s="372"/>
      <c r="B31" s="372"/>
      <c r="C31" s="373"/>
      <c r="D31" s="267"/>
      <c r="E31" s="363" t="s">
        <v>236</v>
      </c>
      <c r="F31" s="375"/>
      <c r="G31" s="267" t="s">
        <v>283</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134.6</v>
      </c>
      <c r="R31" s="300">
        <f t="shared" si="8"/>
        <v>134.6</v>
      </c>
      <c r="S31" s="300">
        <f t="shared" si="8"/>
        <v>134.6</v>
      </c>
      <c r="T31" s="287"/>
      <c r="U31" s="287"/>
      <c r="V31" s="287"/>
      <c r="W31" s="287"/>
      <c r="X31" s="287"/>
      <c r="Y31" s="287"/>
    </row>
    <row r="32" spans="1:25" s="288" customFormat="1">
      <c r="A32" s="372"/>
      <c r="B32" s="372"/>
      <c r="C32" s="373"/>
      <c r="D32" s="267"/>
      <c r="E32" s="363" t="s">
        <v>237</v>
      </c>
      <c r="F32" s="375"/>
      <c r="G32" s="267" t="s">
        <v>283</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135.1</v>
      </c>
      <c r="R32" s="300">
        <f t="shared" si="9"/>
        <v>135.1</v>
      </c>
      <c r="S32" s="300">
        <f t="shared" si="9"/>
        <v>135.1</v>
      </c>
      <c r="T32" s="287"/>
      <c r="U32" s="287"/>
      <c r="V32" s="287"/>
      <c r="W32" s="287"/>
      <c r="X32" s="287"/>
      <c r="Y32" s="287"/>
    </row>
    <row r="33" spans="1:25" s="288" customFormat="1">
      <c r="A33" s="372"/>
      <c r="B33" s="372"/>
      <c r="C33" s="373"/>
      <c r="D33" s="267"/>
      <c r="E33" s="363" t="s">
        <v>238</v>
      </c>
      <c r="F33" s="375"/>
      <c r="G33" s="267" t="s">
        <v>283</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135.1</v>
      </c>
      <c r="R33" s="300">
        <f t="shared" si="10"/>
        <v>135.1</v>
      </c>
      <c r="S33" s="300">
        <f t="shared" si="10"/>
        <v>135.1</v>
      </c>
      <c r="T33" s="287"/>
      <c r="U33" s="287"/>
      <c r="V33" s="287"/>
      <c r="W33" s="287"/>
      <c r="X33" s="287"/>
      <c r="Y33" s="287"/>
    </row>
    <row r="34" spans="1:25" s="288" customFormat="1">
      <c r="A34" s="372"/>
      <c r="B34" s="372"/>
      <c r="C34" s="373"/>
      <c r="D34" s="267"/>
      <c r="E34" s="363" t="s">
        <v>239</v>
      </c>
      <c r="F34" s="375"/>
      <c r="G34" s="267" t="s">
        <v>283</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135.6</v>
      </c>
      <c r="R34" s="300">
        <f t="shared" si="11"/>
        <v>135.6</v>
      </c>
      <c r="S34" s="300">
        <f t="shared" si="11"/>
        <v>135.6</v>
      </c>
      <c r="T34" s="287"/>
      <c r="U34" s="287"/>
      <c r="V34" s="287"/>
      <c r="W34" s="287"/>
      <c r="X34" s="287"/>
      <c r="Y34" s="287"/>
    </row>
    <row r="35" spans="1:25" s="288" customFormat="1">
      <c r="A35" s="372"/>
      <c r="B35" s="372"/>
      <c r="C35" s="373"/>
      <c r="D35" s="267"/>
      <c r="E35" s="363" t="s">
        <v>240</v>
      </c>
      <c r="F35" s="375"/>
      <c r="G35" s="267" t="s">
        <v>283</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136.1</v>
      </c>
      <c r="R35" s="300">
        <f t="shared" si="12"/>
        <v>136.1</v>
      </c>
      <c r="S35" s="300">
        <f t="shared" si="12"/>
        <v>136.1</v>
      </c>
      <c r="T35" s="287"/>
      <c r="U35" s="287"/>
      <c r="V35" s="287"/>
      <c r="W35" s="287"/>
      <c r="X35" s="287"/>
      <c r="Y35" s="287"/>
    </row>
    <row r="36" spans="1:25" s="362" customFormat="1" ht="13.9">
      <c r="A36" s="357"/>
      <c r="B36" s="358"/>
      <c r="C36" s="358"/>
      <c r="D36" s="357"/>
      <c r="E36" s="363" t="s">
        <v>310</v>
      </c>
      <c r="F36" s="359"/>
      <c r="G36" s="376" t="s">
        <v>283</v>
      </c>
      <c r="H36" s="377"/>
      <c r="I36" s="357"/>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134.04166666666663</v>
      </c>
      <c r="R36" s="300">
        <f t="shared" si="13"/>
        <v>134.04166666666663</v>
      </c>
      <c r="S36" s="300">
        <f t="shared" si="13"/>
        <v>134.04166666666663</v>
      </c>
      <c r="T36" s="376"/>
      <c r="U36" s="376"/>
      <c r="V36" s="357"/>
      <c r="W36" s="357"/>
      <c r="X36" s="357"/>
      <c r="Y36" s="357"/>
    </row>
    <row r="37" spans="1:25" s="288" customFormat="1">
      <c r="A37" s="372"/>
      <c r="B37" s="372"/>
      <c r="C37" s="373"/>
      <c r="D37" s="267"/>
      <c r="E37" s="378"/>
      <c r="F37" s="375"/>
      <c r="G37" s="267"/>
      <c r="H37" s="287"/>
      <c r="I37" s="287"/>
      <c r="J37" s="300"/>
      <c r="K37" s="300"/>
      <c r="L37" s="300"/>
      <c r="M37" s="300"/>
      <c r="N37" s="300"/>
      <c r="O37" s="300"/>
      <c r="P37" s="300"/>
      <c r="Q37" s="300"/>
      <c r="R37" s="300"/>
      <c r="S37" s="300"/>
      <c r="T37" s="287"/>
      <c r="U37" s="287"/>
      <c r="V37" s="287"/>
      <c r="W37" s="287"/>
      <c r="X37" s="287"/>
      <c r="Y37" s="287"/>
    </row>
    <row r="38" spans="1:25" s="380" customFormat="1">
      <c r="A38" s="357"/>
      <c r="B38" s="358"/>
      <c r="C38" s="358"/>
      <c r="D38" s="357"/>
      <c r="E38" s="363" t="s">
        <v>311</v>
      </c>
      <c r="F38" s="359"/>
      <c r="G38" s="377" t="s">
        <v>285</v>
      </c>
      <c r="H38" s="308"/>
      <c r="I38" s="357"/>
      <c r="J38" s="379"/>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3.2148357289527585E-2</v>
      </c>
      <c r="R38" s="192">
        <f t="shared" si="14"/>
        <v>0</v>
      </c>
      <c r="S38" s="192">
        <f t="shared" si="14"/>
        <v>0</v>
      </c>
    </row>
    <row r="39" spans="1:25" s="380" customFormat="1">
      <c r="A39" s="357"/>
      <c r="B39" s="358"/>
      <c r="C39" s="358"/>
      <c r="D39" s="357"/>
      <c r="E39" s="357"/>
      <c r="F39" s="359"/>
      <c r="G39" s="377"/>
      <c r="H39" s="308"/>
      <c r="I39" s="357"/>
      <c r="K39" s="192"/>
      <c r="L39" s="192"/>
      <c r="M39" s="192"/>
      <c r="N39" s="192"/>
      <c r="O39" s="192"/>
      <c r="P39" s="192"/>
      <c r="Q39" s="192"/>
      <c r="R39" s="192"/>
      <c r="S39" s="192"/>
    </row>
    <row r="40" spans="1:25" s="386" customFormat="1">
      <c r="B40" s="383"/>
      <c r="C40" s="383"/>
      <c r="D40" s="384"/>
      <c r="E40" s="399" t="str">
        <f xml:space="preserve"> Inputs!E$48</f>
        <v>CPIH: Base year 2019/20</v>
      </c>
      <c r="F40" s="398">
        <f xml:space="preserve"> Inputs!F$48</f>
        <v>0</v>
      </c>
      <c r="G40" s="399" t="str">
        <f xml:space="preserve"> Inputs!G$48</f>
        <v>index</v>
      </c>
      <c r="H40" s="399">
        <f xml:space="preserve"> Inputs!H$48</f>
        <v>108.24166666666663</v>
      </c>
      <c r="I40" s="399">
        <f xml:space="preserve"> Inputs!I$48</f>
        <v>0</v>
      </c>
      <c r="J40" s="398">
        <f xml:space="preserve"> Inputs!J$48</f>
        <v>0</v>
      </c>
      <c r="K40" s="398">
        <f xml:space="preserve"> Inputs!K$48</f>
        <v>0</v>
      </c>
      <c r="L40" s="398">
        <f xml:space="preserve"> Inputs!L$48</f>
        <v>0</v>
      </c>
      <c r="M40" s="398">
        <f xml:space="preserve"> Inputs!M$48</f>
        <v>0</v>
      </c>
      <c r="N40" s="398">
        <f xml:space="preserve"> Inputs!N$48</f>
        <v>0</v>
      </c>
      <c r="O40" s="398">
        <f xml:space="preserve"> Inputs!O$48</f>
        <v>0</v>
      </c>
      <c r="P40" s="398">
        <f xml:space="preserve"> Inputs!P$48</f>
        <v>0</v>
      </c>
      <c r="Q40" s="398">
        <f xml:space="preserve"> Inputs!Q$48</f>
        <v>0</v>
      </c>
      <c r="R40" s="398">
        <f xml:space="preserve"> Inputs!R$48</f>
        <v>0</v>
      </c>
      <c r="S40" s="398">
        <f xml:space="preserve"> Inputs!S$48</f>
        <v>0</v>
      </c>
    </row>
    <row r="41" spans="1:25" s="386" customFormat="1">
      <c r="B41" s="383"/>
      <c r="C41" s="383"/>
      <c r="D41" s="384"/>
      <c r="E41" s="353" t="str">
        <f t="shared" ref="E41:S41" si="15" xml:space="preserve"> E$36</f>
        <v xml:space="preserve">CPIH: FYA </v>
      </c>
      <c r="F41" s="353">
        <f t="shared" si="15"/>
        <v>0</v>
      </c>
      <c r="G41" s="353" t="str">
        <f t="shared" si="15"/>
        <v>index</v>
      </c>
      <c r="H41" s="353">
        <f t="shared" si="15"/>
        <v>0</v>
      </c>
      <c r="I41" s="353">
        <f t="shared" si="15"/>
        <v>0</v>
      </c>
      <c r="J41" s="353">
        <f t="shared" si="15"/>
        <v>104.21666666666665</v>
      </c>
      <c r="K41" s="353">
        <f t="shared" si="15"/>
        <v>106.43333333333334</v>
      </c>
      <c r="L41" s="353">
        <f t="shared" si="15"/>
        <v>108.24166666666663</v>
      </c>
      <c r="M41" s="353">
        <f t="shared" si="15"/>
        <v>109.10833333333335</v>
      </c>
      <c r="N41" s="353">
        <f t="shared" si="15"/>
        <v>113.11666666666667</v>
      </c>
      <c r="O41" s="353">
        <f t="shared" si="15"/>
        <v>123.04166666666664</v>
      </c>
      <c r="P41" s="353">
        <f t="shared" si="15"/>
        <v>129.86666666666665</v>
      </c>
      <c r="Q41" s="353">
        <f t="shared" si="15"/>
        <v>134.04166666666663</v>
      </c>
      <c r="R41" s="353">
        <f t="shared" si="15"/>
        <v>134.04166666666663</v>
      </c>
      <c r="S41" s="353">
        <f t="shared" si="15"/>
        <v>134.04166666666663</v>
      </c>
    </row>
    <row r="42" spans="1:25" s="385" customFormat="1">
      <c r="B42" s="387"/>
      <c r="C42" s="387"/>
      <c r="D42" s="388"/>
      <c r="E42" s="399" t="s">
        <v>312</v>
      </c>
      <c r="F42" s="399">
        <v>0</v>
      </c>
      <c r="G42" s="399" t="s">
        <v>313</v>
      </c>
      <c r="H42" s="399">
        <v>0</v>
      </c>
      <c r="I42" s="399">
        <v>0</v>
      </c>
      <c r="J42" s="399">
        <v>0</v>
      </c>
      <c r="K42" s="399">
        <v>1</v>
      </c>
      <c r="L42" s="399">
        <v>1</v>
      </c>
      <c r="M42" s="399">
        <v>1</v>
      </c>
      <c r="N42" s="399">
        <v>1</v>
      </c>
      <c r="O42" s="399">
        <v>1</v>
      </c>
      <c r="P42" s="399">
        <v>1</v>
      </c>
      <c r="Q42" s="399">
        <v>1</v>
      </c>
      <c r="R42" s="399">
        <v>1</v>
      </c>
      <c r="S42" s="399">
        <v>0</v>
      </c>
    </row>
    <row r="43" spans="1:25" s="391" customFormat="1">
      <c r="A43" s="389"/>
      <c r="B43" s="390"/>
      <c r="C43" s="390"/>
      <c r="E43" s="391" t="s">
        <v>314</v>
      </c>
      <c r="F43" s="389"/>
      <c r="G43" s="391" t="s">
        <v>285</v>
      </c>
      <c r="H43" s="389"/>
      <c r="I43" s="389"/>
      <c r="J43" s="392"/>
      <c r="K43" s="392"/>
      <c r="L43" s="454">
        <f xml:space="preserve"> IF( $H$40 &lt;&gt; 0, L41 / $H$40, 0)</f>
        <v>1</v>
      </c>
      <c r="M43" s="454">
        <f t="shared" ref="M43:S43" si="16" xml:space="preserve"> IF( $H$40 &lt;&gt; 0, M41 / $H$40, 0)</f>
        <v>1.0080067749634312</v>
      </c>
      <c r="N43" s="454">
        <f t="shared" si="16"/>
        <v>1.0450381091692975</v>
      </c>
      <c r="O43" s="454">
        <f t="shared" si="16"/>
        <v>1.1367310801447381</v>
      </c>
      <c r="P43" s="454">
        <f t="shared" si="16"/>
        <v>1.199784432981754</v>
      </c>
      <c r="Q43" s="454">
        <f t="shared" si="16"/>
        <v>1.2383555316036647</v>
      </c>
      <c r="R43" s="454">
        <f t="shared" si="16"/>
        <v>1.2383555316036647</v>
      </c>
      <c r="S43" s="454">
        <f t="shared" si="16"/>
        <v>1.2383555316036647</v>
      </c>
    </row>
    <row r="44" spans="1:25">
      <c r="A44" s="277"/>
      <c r="B44" s="277"/>
      <c r="C44" s="278"/>
      <c r="D44" s="279"/>
      <c r="E44" s="393"/>
      <c r="F44" s="393"/>
      <c r="G44" s="393"/>
      <c r="H44" s="393"/>
      <c r="I44" s="394"/>
      <c r="J44" s="281"/>
      <c r="K44" s="281"/>
      <c r="L44" s="281"/>
      <c r="M44" s="281"/>
      <c r="N44" s="281"/>
      <c r="O44" s="281"/>
      <c r="P44" s="281"/>
      <c r="Q44" s="281"/>
      <c r="R44" s="281"/>
      <c r="S44" s="281"/>
    </row>
    <row r="45" spans="1:25" s="282" customFormat="1">
      <c r="A45" s="395" t="s">
        <v>122</v>
      </c>
      <c r="B45" s="395"/>
      <c r="C45" s="395"/>
      <c r="D45" s="396"/>
      <c r="E45" s="395"/>
      <c r="F45" s="395"/>
      <c r="G45" s="395"/>
      <c r="H45" s="395"/>
      <c r="I45" s="395"/>
      <c r="J45" s="395"/>
      <c r="K45" s="395"/>
      <c r="L45" s="395"/>
      <c r="M45" s="395"/>
      <c r="N45" s="395"/>
      <c r="O45" s="395"/>
      <c r="P45" s="395"/>
      <c r="Q45" s="395"/>
      <c r="R45" s="395"/>
      <c r="S45" s="395"/>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3A7-8B84-4E5E-9F01-4CF10C204998}">
  <sheetPr codeName="Sheet4">
    <outlinePr summaryBelow="0" summaryRight="0"/>
  </sheetPr>
  <dimension ref="A1:CA86"/>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3.1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5.15">
      <c r="A1" s="48" t="e">
        <f ca="1" xml:space="preserve"> RIGHT(CELL("filename", $A$1), LEN(CELL("filename", $A$1)) - SEARCH("]", CELL("filename", $A$1)))</f>
        <v>#VALUE!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315</v>
      </c>
      <c r="B7" s="69"/>
      <c r="C7" s="69"/>
      <c r="D7" s="69"/>
      <c r="E7" s="69"/>
      <c r="F7" s="69"/>
      <c r="G7" s="69"/>
      <c r="H7" s="69"/>
      <c r="I7" s="69"/>
      <c r="J7" s="69"/>
      <c r="K7" s="69"/>
      <c r="L7" s="69"/>
      <c r="M7" s="69"/>
      <c r="N7" s="69"/>
      <c r="O7" s="69"/>
      <c r="P7" s="69"/>
      <c r="Q7" s="69"/>
      <c r="R7" s="69"/>
      <c r="S7" s="69"/>
    </row>
    <row r="8" spans="1:79" collapsed="1">
      <c r="H8" s="60"/>
    </row>
    <row r="9" spans="1:79" s="6" customFormat="1" hidden="1" outlineLevel="1">
      <c r="A9" s="20"/>
      <c r="B9" s="25" t="s">
        <v>316</v>
      </c>
      <c r="C9" s="45"/>
      <c r="D9" s="22"/>
      <c r="E9" s="40"/>
      <c r="G9" s="15"/>
    </row>
    <row r="10" spans="1:79" s="18" customFormat="1" hidden="1" outlineLevel="1">
      <c r="A10" s="29"/>
      <c r="B10" s="30"/>
      <c r="C10" s="54"/>
      <c r="D10" s="31"/>
      <c r="E10" s="19" t="s">
        <v>317</v>
      </c>
      <c r="G10" s="18" t="s">
        <v>318</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hidden="1" outlineLevel="1">
      <c r="E11" s="19" t="s">
        <v>319</v>
      </c>
      <c r="F11" s="4">
        <f xml:space="preserve"> MAX(J10:CA10)</f>
        <v>10</v>
      </c>
      <c r="G11" s="4" t="s">
        <v>320</v>
      </c>
    </row>
    <row r="12" spans="1:79" hidden="1" outlineLevel="1"/>
    <row r="13" spans="1:79" s="17" customFormat="1" hidden="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hidden="1" outlineLevel="1">
      <c r="E14" s="19" t="s">
        <v>321</v>
      </c>
      <c r="G14" s="4" t="s">
        <v>313</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hidden="1" outlineLevel="1"/>
    <row r="16" spans="1:79" s="12" customFormat="1" hidden="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hidden="1" outlineLevel="1">
      <c r="A17" s="35"/>
      <c r="B17" s="36"/>
      <c r="C17" s="55"/>
      <c r="D17" s="37"/>
      <c r="E17" s="19" t="s">
        <v>322</v>
      </c>
      <c r="F17" s="8">
        <f xml:space="preserve"> DATE(YEAR(F16), MONTH(F16), 1)</f>
        <v>42826</v>
      </c>
      <c r="G17" s="8" t="s">
        <v>323</v>
      </c>
    </row>
    <row r="18" spans="1:19" s="12" customFormat="1" hidden="1" outlineLevel="1">
      <c r="A18" s="35"/>
      <c r="B18" s="36"/>
      <c r="C18" s="55"/>
      <c r="D18" s="37"/>
      <c r="E18" s="41"/>
    </row>
    <row r="19" spans="1:19" s="8" customFormat="1" hidden="1" outlineLevel="1">
      <c r="A19" s="35"/>
      <c r="B19" s="36"/>
      <c r="C19" s="55"/>
      <c r="D19" s="37"/>
      <c r="E19" s="19" t="str">
        <f xml:space="preserve"> E$17</f>
        <v>First model period beginning</v>
      </c>
      <c r="F19" s="8">
        <f xml:space="preserve"> F$17</f>
        <v>42826</v>
      </c>
      <c r="G19" s="8" t="str">
        <f xml:space="preserve"> G$17</f>
        <v>month</v>
      </c>
    </row>
    <row r="20" spans="1:19" hidden="1"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hidden="1" outlineLevel="1">
      <c r="A21" s="27"/>
      <c r="B21" s="24"/>
      <c r="C21" s="44"/>
      <c r="D21" s="21"/>
      <c r="E21" s="19" t="s">
        <v>324</v>
      </c>
      <c r="G21" s="7" t="s">
        <v>260</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hidden="1" outlineLevel="1">
      <c r="A22" s="27"/>
      <c r="B22" s="24"/>
      <c r="C22" s="44"/>
      <c r="D22" s="21"/>
      <c r="E22" s="42" t="s">
        <v>325</v>
      </c>
      <c r="F22" s="14"/>
      <c r="G22" s="16" t="s">
        <v>260</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hidden="1" outlineLevel="1">
      <c r="A23" s="20"/>
      <c r="B23" s="25"/>
      <c r="C23" s="45"/>
      <c r="D23" s="22"/>
      <c r="E23" s="40"/>
      <c r="G23" s="15"/>
    </row>
    <row r="24" spans="1:19" s="6" customFormat="1">
      <c r="A24" s="20"/>
      <c r="B24" s="25"/>
      <c r="C24" s="45"/>
      <c r="D24" s="22"/>
      <c r="E24" s="40"/>
      <c r="G24" s="15"/>
    </row>
    <row r="25" spans="1:19" s="213" customFormat="1">
      <c r="A25" s="69" t="s">
        <v>326</v>
      </c>
      <c r="B25" s="69"/>
      <c r="C25" s="69"/>
      <c r="D25" s="69"/>
      <c r="E25" s="69"/>
      <c r="F25" s="69"/>
      <c r="G25" s="69"/>
      <c r="H25" s="69"/>
      <c r="I25" s="69"/>
      <c r="J25" s="69"/>
      <c r="K25" s="69"/>
      <c r="L25" s="69"/>
      <c r="M25" s="69"/>
      <c r="N25" s="69"/>
      <c r="O25" s="69"/>
      <c r="P25" s="69"/>
      <c r="Q25" s="69"/>
      <c r="R25" s="69"/>
      <c r="S25" s="69"/>
    </row>
    <row r="26" spans="1:19" s="7" customFormat="1" collapsed="1">
      <c r="A26" s="27"/>
      <c r="B26" s="24"/>
      <c r="C26" s="44"/>
      <c r="D26" s="21"/>
      <c r="E26" s="19"/>
    </row>
    <row r="27" spans="1:19" s="12" customFormat="1" hidden="1" outlineLevel="1">
      <c r="A27" s="35"/>
      <c r="B27" s="36"/>
      <c r="C27" s="55"/>
      <c r="D27" s="37"/>
      <c r="E27" s="41" t="str">
        <f xml:space="preserve"> Inputs!E$13</f>
        <v>Last Pre Forecast Date</v>
      </c>
      <c r="F27" s="12">
        <f xml:space="preserve"> Inputs!F$13</f>
        <v>43921</v>
      </c>
      <c r="G27" s="12" t="str">
        <f xml:space="preserve"> Inputs!G$13</f>
        <v>date</v>
      </c>
    </row>
    <row r="28" spans="1:19" s="38" customFormat="1" hidden="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hidden="1" outlineLevel="1">
      <c r="E29" s="19" t="s">
        <v>327</v>
      </c>
      <c r="G29" s="4" t="s">
        <v>313</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hidden="1" outlineLevel="1">
      <c r="E30" s="19" t="s">
        <v>328</v>
      </c>
      <c r="G30" s="4" t="s">
        <v>313</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hidden="1" outlineLevel="1">
      <c r="E31" s="19" t="s">
        <v>329</v>
      </c>
      <c r="F31" s="9">
        <f xml:space="preserve"> SUM(J30:CA30)</f>
        <v>3</v>
      </c>
      <c r="G31" s="4" t="s">
        <v>330</v>
      </c>
    </row>
    <row r="32" spans="1:19" hidden="1" outlineLevel="1"/>
    <row r="33" spans="1:79" s="7" customFormat="1">
      <c r="A33" s="27"/>
      <c r="B33" s="24"/>
      <c r="C33" s="44"/>
      <c r="D33" s="21"/>
      <c r="E33" s="19"/>
    </row>
    <row r="34" spans="1:79" s="213" customFormat="1">
      <c r="A34" s="69" t="s">
        <v>331</v>
      </c>
      <c r="B34" s="69"/>
      <c r="C34" s="69"/>
      <c r="D34" s="69"/>
      <c r="E34" s="69"/>
      <c r="F34" s="69"/>
      <c r="G34" s="69"/>
      <c r="H34" s="69"/>
      <c r="I34" s="69"/>
      <c r="J34" s="69"/>
      <c r="K34" s="69"/>
      <c r="L34" s="69"/>
      <c r="M34" s="69"/>
      <c r="N34" s="69"/>
      <c r="O34" s="69"/>
      <c r="P34" s="69"/>
      <c r="Q34" s="69"/>
      <c r="R34" s="69"/>
      <c r="S34" s="69"/>
    </row>
    <row r="35" spans="1:79" collapsed="1"/>
    <row r="36" spans="1:79" hidden="1"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hidden="1" outlineLevel="1">
      <c r="E37" s="19" t="s">
        <v>332</v>
      </c>
      <c r="G37" s="4" t="s">
        <v>313</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hidden="1" outlineLevel="1"/>
    <row r="39" spans="1:79" s="12" customFormat="1" hidden="1" outlineLevel="1">
      <c r="A39" s="35"/>
      <c r="B39" s="36"/>
      <c r="C39" s="55"/>
      <c r="D39" s="37"/>
      <c r="E39" s="41" t="str">
        <f xml:space="preserve"> Inputs!E$27</f>
        <v>Last Forecast date</v>
      </c>
      <c r="F39" s="12">
        <f xml:space="preserve"> Inputs!F$27</f>
        <v>45747</v>
      </c>
      <c r="G39" s="12" t="str">
        <f xml:space="preserve"> Inputs!G$27</f>
        <v>date</v>
      </c>
    </row>
    <row r="40" spans="1:79" hidden="1"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hidden="1" outlineLevel="1">
      <c r="E41" s="19" t="s">
        <v>333</v>
      </c>
      <c r="G41" s="4" t="s">
        <v>313</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hidden="1" outlineLevel="1"/>
    <row r="43" spans="1:79" hidden="1"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hidden="1"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hidden="1" outlineLevel="1">
      <c r="C45" s="210"/>
      <c r="E45" s="19" t="s">
        <v>334</v>
      </c>
      <c r="G45" s="4" t="s">
        <v>313</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hidden="1" outlineLevel="1">
      <c r="E46" s="19" t="s">
        <v>335</v>
      </c>
      <c r="F46" s="4">
        <f xml:space="preserve"> SUM(J45:CA45)</f>
        <v>5</v>
      </c>
      <c r="G46" s="4" t="s">
        <v>330</v>
      </c>
    </row>
    <row r="47" spans="1:79" hidden="1" outlineLevel="1"/>
    <row r="48" spans="1:79" hidden="1"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hidden="1"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hidden="1" outlineLevel="1">
      <c r="E50" s="19" t="s">
        <v>336</v>
      </c>
      <c r="G50" s="4" t="s">
        <v>313</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hidden="1" outlineLevel="1"/>
    <row r="52" spans="1:19" s="14" customFormat="1" hidden="1" outlineLevel="1">
      <c r="A52" s="20"/>
      <c r="B52" s="25"/>
      <c r="C52" s="45"/>
      <c r="D52" s="22"/>
      <c r="E52" s="42" t="s">
        <v>337</v>
      </c>
      <c r="F52" s="42"/>
      <c r="G52" s="42"/>
      <c r="H52" s="42"/>
      <c r="I52" s="42"/>
      <c r="J52" s="225">
        <v>0</v>
      </c>
      <c r="K52" s="225">
        <v>0</v>
      </c>
      <c r="L52" s="225">
        <v>0</v>
      </c>
      <c r="M52" s="225">
        <v>1</v>
      </c>
      <c r="N52" s="225">
        <v>2</v>
      </c>
      <c r="O52" s="225">
        <v>3</v>
      </c>
      <c r="P52" s="225">
        <v>4</v>
      </c>
      <c r="Q52" s="225">
        <v>5</v>
      </c>
      <c r="R52" s="225">
        <v>0</v>
      </c>
      <c r="S52" s="225">
        <v>0</v>
      </c>
    </row>
    <row r="53" spans="1:19" s="14" customFormat="1" hidden="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hidden="1" outlineLevel="1">
      <c r="A54" s="20"/>
      <c r="B54" s="25"/>
      <c r="C54" s="45"/>
      <c r="D54" s="22"/>
      <c r="E54" s="42" t="s">
        <v>338</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339</v>
      </c>
      <c r="B56" s="69"/>
      <c r="C56" s="69"/>
      <c r="D56" s="69"/>
      <c r="E56" s="69"/>
      <c r="F56" s="69"/>
      <c r="G56" s="69"/>
      <c r="H56" s="69"/>
      <c r="I56" s="69"/>
      <c r="J56" s="69"/>
      <c r="K56" s="69"/>
      <c r="L56" s="69"/>
      <c r="M56" s="69"/>
      <c r="N56" s="69"/>
      <c r="O56" s="69"/>
      <c r="P56" s="69"/>
      <c r="Q56" s="69"/>
      <c r="R56" s="69"/>
      <c r="S56" s="69"/>
    </row>
    <row r="57" spans="1:19" collapsed="1"/>
    <row r="58" spans="1:19" hidden="1"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hidden="1" outlineLevel="1">
      <c r="E59" s="19" t="s">
        <v>340</v>
      </c>
      <c r="G59" s="4" t="s">
        <v>313</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hidden="1" outlineLevel="1"/>
    <row r="61" spans="1:19" hidden="1"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hidden="1" outlineLevel="1">
      <c r="E62" s="19" t="s">
        <v>341</v>
      </c>
      <c r="G62" s="4" t="s">
        <v>313</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hidden="1" outlineLevel="1">
      <c r="E63" s="19" t="s">
        <v>342</v>
      </c>
      <c r="F63" s="4">
        <f xml:space="preserve"> SUM(J62:CA62)</f>
        <v>2</v>
      </c>
      <c r="G63" s="4" t="s">
        <v>330</v>
      </c>
    </row>
    <row r="64" spans="1:19" hidden="1" outlineLevel="1"/>
    <row r="65" spans="1:19"/>
    <row r="66" spans="1:19" s="213" customFormat="1">
      <c r="A66" s="69" t="s">
        <v>343</v>
      </c>
      <c r="B66" s="69"/>
      <c r="C66" s="69"/>
      <c r="D66" s="69"/>
      <c r="E66" s="69"/>
      <c r="F66" s="69"/>
      <c r="G66" s="69"/>
      <c r="H66" s="69"/>
      <c r="I66" s="69"/>
      <c r="J66" s="69"/>
      <c r="K66" s="69"/>
      <c r="L66" s="69"/>
      <c r="M66" s="69"/>
      <c r="N66" s="69"/>
      <c r="O66" s="69"/>
      <c r="P66" s="69"/>
      <c r="Q66" s="69"/>
      <c r="R66" s="69"/>
      <c r="S66" s="69"/>
    </row>
    <row r="67" spans="1:19" collapsed="1"/>
    <row r="68" spans="1:19" hidden="1" outlineLevel="1">
      <c r="E68" s="19" t="str">
        <f xml:space="preserve"> E$11</f>
        <v>Model Column Total</v>
      </c>
      <c r="F68" s="4">
        <f xml:space="preserve"> F$11</f>
        <v>10</v>
      </c>
      <c r="G68" s="4" t="str">
        <f xml:space="preserve"> G$11</f>
        <v>column</v>
      </c>
    </row>
    <row r="69" spans="1:19" hidden="1" outlineLevel="1">
      <c r="D69" s="22" t="s">
        <v>344</v>
      </c>
      <c r="E69" s="19" t="str">
        <f xml:space="preserve"> E$31</f>
        <v>Pre Forecast Period Total</v>
      </c>
      <c r="F69" s="4">
        <f xml:space="preserve"> F$31</f>
        <v>3</v>
      </c>
      <c r="G69" s="4" t="str">
        <f xml:space="preserve"> G$31</f>
        <v>columns</v>
      </c>
    </row>
    <row r="70" spans="1:19" hidden="1" outlineLevel="1">
      <c r="D70" s="22" t="s">
        <v>344</v>
      </c>
      <c r="E70" s="19" t="str">
        <f xml:space="preserve"> E$46</f>
        <v xml:space="preserve">Forecast Period Total </v>
      </c>
      <c r="F70" s="4">
        <f xml:space="preserve"> F$46</f>
        <v>5</v>
      </c>
      <c r="G70" s="4" t="str">
        <f xml:space="preserve"> G$46</f>
        <v>columns</v>
      </c>
    </row>
    <row r="71" spans="1:19" hidden="1" outlineLevel="1">
      <c r="D71" s="22" t="s">
        <v>344</v>
      </c>
      <c r="E71" s="19" t="str">
        <f xml:space="preserve"> E$63</f>
        <v>Post Forecast Period Total</v>
      </c>
      <c r="F71" s="4">
        <f xml:space="preserve"> F$63</f>
        <v>2</v>
      </c>
      <c r="G71" s="4" t="str">
        <f xml:space="preserve"> G$63</f>
        <v>columns</v>
      </c>
    </row>
    <row r="72" spans="1:19" hidden="1" outlineLevel="1">
      <c r="E72" s="19" t="s">
        <v>345</v>
      </c>
      <c r="F72" s="13">
        <f xml:space="preserve"> IF(F68 - SUM(F69:F71) &lt;&gt; 0, 1, 0)</f>
        <v>0</v>
      </c>
      <c r="G72" s="4" t="s">
        <v>346</v>
      </c>
    </row>
    <row r="73" spans="1:19" hidden="1" outlineLevel="1"/>
    <row r="74" spans="1:19"/>
    <row r="75" spans="1:19" s="213" customFormat="1">
      <c r="A75" s="69" t="s">
        <v>347</v>
      </c>
      <c r="B75" s="69"/>
      <c r="C75" s="69"/>
      <c r="D75" s="69"/>
      <c r="E75" s="69"/>
      <c r="F75" s="69"/>
      <c r="G75" s="69"/>
      <c r="H75" s="69"/>
      <c r="I75" s="69"/>
      <c r="J75" s="69"/>
      <c r="K75" s="69"/>
      <c r="L75" s="69"/>
      <c r="M75" s="69"/>
      <c r="N75" s="69"/>
      <c r="O75" s="69"/>
      <c r="P75" s="69"/>
      <c r="Q75" s="69"/>
      <c r="R75" s="69"/>
      <c r="S75" s="69"/>
    </row>
    <row r="76" spans="1:19" collapsed="1"/>
    <row r="77" spans="1:19" hidden="1" outlineLevel="1">
      <c r="E77" s="41" t="str">
        <f xml:space="preserve"> Inputs!E16</f>
        <v>First modelling column financial year</v>
      </c>
      <c r="F77" s="2">
        <f xml:space="preserve"> Inputs!F16</f>
        <v>2017</v>
      </c>
      <c r="G77" s="43" t="str">
        <f xml:space="preserve"> Inputs!G16</f>
        <v>year #</v>
      </c>
    </row>
    <row r="78" spans="1:19" hidden="1" outlineLevel="1">
      <c r="E78" s="41" t="str">
        <f xml:space="preserve"> Inputs!E17</f>
        <v>Financial year end month number</v>
      </c>
      <c r="F78" s="43">
        <f xml:space="preserve"> Inputs!F17</f>
        <v>3</v>
      </c>
      <c r="G78" s="43" t="str">
        <f xml:space="preserve"> Inputs!G17</f>
        <v>month #</v>
      </c>
    </row>
    <row r="79" spans="1:19" s="7" customFormat="1" hidden="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hidden="1"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hidden="1" outlineLevel="1">
      <c r="E81" s="19" t="s">
        <v>348</v>
      </c>
      <c r="G81" s="4" t="s">
        <v>264</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hidden="1" outlineLevel="1"/>
    <row r="83" spans="1:19"/>
    <row r="84" spans="1:19" s="1" customFormat="1">
      <c r="A84" s="5" t="s">
        <v>349</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2A0-F436-446A-B3C8-C563C927A84C}">
  <sheetPr codeName="Sheet5">
    <outlinePr summaryBelow="0" summaryRight="0"/>
  </sheetPr>
  <dimension ref="A1:AB456"/>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3.1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5.15">
      <c r="A1" s="48" t="e">
        <f ca="1" xml:space="preserve"> RIGHT(CELL("filename", $A$1), LEN(CELL("filename", $A$1)) - SEARCH("]", CELL("filename", $A$1)))</f>
        <v>#VALUE!</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ollapsed="1">
      <c r="A7" s="256" t="s">
        <v>350</v>
      </c>
      <c r="B7" s="256"/>
      <c r="C7" s="271"/>
      <c r="D7" s="256"/>
      <c r="E7" s="256"/>
      <c r="F7" s="256"/>
      <c r="G7" s="256"/>
      <c r="H7" s="256"/>
      <c r="I7" s="256"/>
      <c r="J7" s="256"/>
      <c r="K7" s="256"/>
      <c r="L7" s="256"/>
      <c r="M7" s="256"/>
      <c r="N7" s="256"/>
      <c r="O7" s="256"/>
      <c r="P7" s="256"/>
      <c r="Q7" s="256"/>
      <c r="R7" s="256"/>
      <c r="S7" s="256"/>
    </row>
    <row r="8" spans="1:19" hidden="1" outlineLevel="1">
      <c r="A8" s="287"/>
      <c r="B8" s="287"/>
      <c r="C8" s="288"/>
      <c r="D8" s="287"/>
      <c r="E8" s="287"/>
      <c r="F8" s="287"/>
      <c r="G8" s="287"/>
      <c r="H8" s="287"/>
      <c r="I8" s="287"/>
      <c r="J8" s="287"/>
      <c r="K8" s="287"/>
      <c r="L8" s="287"/>
      <c r="M8" s="287"/>
      <c r="N8" s="287"/>
      <c r="O8" s="287"/>
      <c r="P8" s="287"/>
      <c r="Q8" s="287"/>
      <c r="R8" s="287"/>
      <c r="S8" s="287"/>
    </row>
    <row r="9" spans="1:19" hidden="1"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0.88490548536702363</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hidden="1" outlineLevel="1">
      <c r="A10" s="289"/>
      <c r="B10" s="289"/>
      <c r="C10" s="290"/>
      <c r="D10" s="291"/>
      <c r="E10" s="356" t="str">
        <f xml:space="preserve"> Time!E$41</f>
        <v>Last Forecast Period Flag</v>
      </c>
      <c r="F10" s="354">
        <f xml:space="preserve"> Time!F$41</f>
        <v>0</v>
      </c>
      <c r="G10" s="354" t="str">
        <f xml:space="preserve"> Time!G$41</f>
        <v>flag</v>
      </c>
      <c r="H10" s="354">
        <f xml:space="preserve"> Time!H$41</f>
        <v>1</v>
      </c>
      <c r="I10" s="354">
        <f xml:space="preserve"> Time!I$41</f>
        <v>0</v>
      </c>
      <c r="J10" s="354">
        <f xml:space="preserve"> Time!J$41</f>
        <v>0</v>
      </c>
      <c r="K10" s="354">
        <f xml:space="preserve"> Time!K$41</f>
        <v>0</v>
      </c>
      <c r="L10" s="354">
        <f xml:space="preserve"> Time!L$41</f>
        <v>0</v>
      </c>
      <c r="M10" s="354">
        <f xml:space="preserve"> Time!M$41</f>
        <v>0</v>
      </c>
      <c r="N10" s="354">
        <f xml:space="preserve"> Time!N$41</f>
        <v>0</v>
      </c>
      <c r="O10" s="354">
        <f xml:space="preserve"> Time!O$41</f>
        <v>0</v>
      </c>
      <c r="P10" s="354">
        <f xml:space="preserve"> Time!P$41</f>
        <v>0</v>
      </c>
      <c r="Q10" s="354">
        <f xml:space="preserve"> Time!Q$41</f>
        <v>1</v>
      </c>
      <c r="R10" s="354">
        <f xml:space="preserve"> Time!R$41</f>
        <v>0</v>
      </c>
      <c r="S10" s="354">
        <f xml:space="preserve"> Time!S$41</f>
        <v>0</v>
      </c>
    </row>
    <row r="11" spans="1:19" hidden="1" outlineLevel="1">
      <c r="A11" s="289"/>
      <c r="B11" s="289"/>
      <c r="C11" s="290"/>
      <c r="D11" s="291"/>
      <c r="E11" s="286" t="s">
        <v>351</v>
      </c>
      <c r="F11" s="292"/>
      <c r="G11" s="293" t="s">
        <v>108</v>
      </c>
      <c r="H11" s="294">
        <f xml:space="preserve"> SUM( J11:W11 )</f>
        <v>0.88490548536702363</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0.88490548536702363</v>
      </c>
      <c r="R11" s="294">
        <f t="shared" si="0"/>
        <v>0</v>
      </c>
      <c r="S11" s="294">
        <f t="shared" si="0"/>
        <v>0</v>
      </c>
    </row>
    <row r="12" spans="1:19" ht="12.75" hidden="1" customHeight="1" outlineLevel="1">
      <c r="A12" s="257"/>
      <c r="B12" s="258"/>
      <c r="C12" s="259"/>
      <c r="D12" s="260"/>
      <c r="E12" s="268"/>
      <c r="F12" s="261"/>
      <c r="G12" s="261"/>
      <c r="H12" s="261"/>
      <c r="I12" s="261"/>
      <c r="J12" s="261"/>
      <c r="K12" s="261"/>
      <c r="L12" s="261"/>
      <c r="M12" s="261"/>
      <c r="N12" s="261"/>
      <c r="O12" s="261"/>
      <c r="P12" s="261"/>
      <c r="Q12" s="261"/>
      <c r="R12" s="261"/>
      <c r="S12" s="261"/>
    </row>
    <row r="13" spans="1:19" hidden="1" outlineLevel="1">
      <c r="A13" s="289"/>
      <c r="B13" s="289"/>
      <c r="C13" s="290"/>
      <c r="D13" s="291"/>
      <c r="E13" s="301" t="str">
        <f xml:space="preserve"> Inputs!E103</f>
        <v>Discount Rate</v>
      </c>
      <c r="F13" s="301">
        <f xml:space="preserve"> Inputs!F103</f>
        <v>2.92E-2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hidden="1" outlineLevel="1">
      <c r="A14" s="289"/>
      <c r="B14" s="289"/>
      <c r="C14" s="290"/>
      <c r="D14" s="291"/>
      <c r="E14" s="261" t="str">
        <f t="shared" ref="E14:S14" si="1" xml:space="preserve"> E$11</f>
        <v>Blind year adjustment (base year 2019/20)</v>
      </c>
      <c r="F14" s="285">
        <f t="shared" si="1"/>
        <v>0</v>
      </c>
      <c r="G14" s="285" t="str">
        <f t="shared" si="1"/>
        <v>£m</v>
      </c>
      <c r="H14" s="285">
        <f t="shared" si="1"/>
        <v>0.88490548536702363</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0.88490548536702363</v>
      </c>
      <c r="R14" s="285">
        <f t="shared" si="1"/>
        <v>0</v>
      </c>
      <c r="S14" s="285">
        <f t="shared" si="1"/>
        <v>0</v>
      </c>
    </row>
    <row r="15" spans="1:19" hidden="1" outlineLevel="1">
      <c r="A15" s="289"/>
      <c r="B15" s="289"/>
      <c r="C15" s="290"/>
      <c r="D15" s="291"/>
      <c r="E15" s="356" t="str">
        <f xml:space="preserve"> Time!E$41</f>
        <v>Last Forecast Period Flag</v>
      </c>
      <c r="F15" s="354">
        <f xml:space="preserve"> Time!F$41</f>
        <v>0</v>
      </c>
      <c r="G15" s="354" t="str">
        <f xml:space="preserve"> Time!G$41</f>
        <v>flag</v>
      </c>
      <c r="H15" s="354">
        <f xml:space="preserve"> Time!H$41</f>
        <v>1</v>
      </c>
      <c r="I15" s="354">
        <f xml:space="preserve"> Time!I$41</f>
        <v>0</v>
      </c>
      <c r="J15" s="354">
        <f xml:space="preserve"> Time!J$41</f>
        <v>0</v>
      </c>
      <c r="K15" s="354">
        <f xml:space="preserve"> Time!K$41</f>
        <v>0</v>
      </c>
      <c r="L15" s="354">
        <f xml:space="preserve"> Time!L$41</f>
        <v>0</v>
      </c>
      <c r="M15" s="354">
        <f xml:space="preserve"> Time!M$41</f>
        <v>0</v>
      </c>
      <c r="N15" s="354">
        <f xml:space="preserve"> Time!N$41</f>
        <v>0</v>
      </c>
      <c r="O15" s="354">
        <f xml:space="preserve"> Time!O$41</f>
        <v>0</v>
      </c>
      <c r="P15" s="354">
        <f xml:space="preserve"> Time!P$41</f>
        <v>0</v>
      </c>
      <c r="Q15" s="354">
        <f xml:space="preserve"> Time!Q$41</f>
        <v>1</v>
      </c>
      <c r="R15" s="354">
        <f xml:space="preserve"> Time!R$41</f>
        <v>0</v>
      </c>
      <c r="S15" s="354">
        <f xml:space="preserve"> Time!S$41</f>
        <v>0</v>
      </c>
    </row>
    <row r="16" spans="1:19" ht="12.75" hidden="1"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07" customFormat="1" ht="12.75" hidden="1" customHeight="1" outlineLevel="1">
      <c r="A17" s="289"/>
      <c r="B17" s="289"/>
      <c r="C17" s="290"/>
      <c r="D17" s="291"/>
      <c r="E17" s="286" t="s">
        <v>352</v>
      </c>
      <c r="F17" s="406"/>
      <c r="G17" s="286" t="s">
        <v>108</v>
      </c>
      <c r="H17" s="294">
        <f xml:space="preserve"> SUM( J17:S17 )</f>
        <v>1.0218702954526302</v>
      </c>
      <c r="I17" s="406"/>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1.0218702954526302</v>
      </c>
      <c r="R17" s="293">
        <f t="shared" si="2"/>
        <v>0</v>
      </c>
      <c r="S17" s="293">
        <f t="shared" si="2"/>
        <v>0</v>
      </c>
    </row>
    <row r="18" spans="1:19" ht="12.75" hidden="1" customHeight="1" outlineLevel="1">
      <c r="A18" s="257"/>
      <c r="B18" s="258"/>
      <c r="C18" s="259"/>
      <c r="D18" s="260"/>
      <c r="E18" s="268"/>
      <c r="F18" s="261"/>
      <c r="G18" s="261"/>
      <c r="H18" s="261"/>
      <c r="I18" s="261"/>
      <c r="J18" s="261"/>
      <c r="K18" s="261"/>
      <c r="L18" s="261"/>
      <c r="M18" s="261"/>
      <c r="N18" s="261"/>
      <c r="O18" s="261"/>
      <c r="P18" s="261"/>
      <c r="Q18" s="261"/>
      <c r="R18" s="261"/>
      <c r="S18" s="261"/>
    </row>
    <row r="19" spans="1:19" hidden="1" outlineLevel="1">
      <c r="A19" s="269"/>
      <c r="B19" s="269"/>
      <c r="C19" s="270"/>
      <c r="D19" s="299"/>
      <c r="E19" s="400" t="str">
        <f xml:space="preserve"> Indices!E$43</f>
        <v>CPIH FYA indexation factor (from base year 2019/20)</v>
      </c>
      <c r="F19" s="400">
        <f xml:space="preserve"> Indices!F$43</f>
        <v>0</v>
      </c>
      <c r="G19" s="400" t="str">
        <f xml:space="preserve"> Indices!G$43</f>
        <v>%</v>
      </c>
      <c r="H19" s="400">
        <f xml:space="preserve"> Indices!H$43</f>
        <v>0</v>
      </c>
      <c r="I19" s="400">
        <f xml:space="preserve"> Indices!I$43</f>
        <v>0</v>
      </c>
      <c r="J19" s="400">
        <f xml:space="preserve"> Indices!J$43</f>
        <v>0</v>
      </c>
      <c r="K19" s="400">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1.2383555316036647</v>
      </c>
      <c r="R19" s="301">
        <f xml:space="preserve"> Indices!R$43</f>
        <v>1.2383555316036647</v>
      </c>
      <c r="S19" s="301">
        <f xml:space="preserve"> Indices!S$43</f>
        <v>1.2383555316036647</v>
      </c>
    </row>
    <row r="20" spans="1:19" hidden="1" outlineLevel="1">
      <c r="A20" s="303"/>
      <c r="B20" s="303"/>
      <c r="C20" s="304"/>
      <c r="D20" s="285"/>
      <c r="E20" s="302" t="str">
        <f>E$17</f>
        <v>Blind year adjustment inc. financing adjustment (base year 2019/2020)</v>
      </c>
      <c r="F20" s="302">
        <f t="shared" ref="F20:S20" si="3">F$17</f>
        <v>0</v>
      </c>
      <c r="G20" s="302" t="str">
        <f t="shared" si="3"/>
        <v>£m</v>
      </c>
      <c r="H20" s="305">
        <f t="shared" si="3"/>
        <v>1.0218702954526302</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1.0218702954526302</v>
      </c>
      <c r="R20" s="263">
        <f t="shared" si="3"/>
        <v>0</v>
      </c>
      <c r="S20" s="263">
        <f t="shared" si="3"/>
        <v>0</v>
      </c>
    </row>
    <row r="21" spans="1:19" hidden="1" outlineLevel="1">
      <c r="A21" s="289"/>
      <c r="B21" s="289"/>
      <c r="C21" s="290"/>
      <c r="D21" s="291"/>
      <c r="E21" s="306" t="s">
        <v>353</v>
      </c>
      <c r="F21" s="306"/>
      <c r="G21" s="306" t="s">
        <v>108</v>
      </c>
      <c r="H21" s="307">
        <f xml:space="preserve"> SUM( J21:S21 )</f>
        <v>1.2654387329552359</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1.2654387329552359</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ollapsed="1">
      <c r="A23" s="58" t="s">
        <v>354</v>
      </c>
      <c r="B23" s="58"/>
      <c r="C23" s="59"/>
      <c r="D23" s="58"/>
      <c r="E23" s="58"/>
      <c r="F23" s="58"/>
      <c r="G23" s="58"/>
      <c r="H23" s="58"/>
      <c r="I23" s="58"/>
      <c r="J23" s="58"/>
      <c r="K23" s="58"/>
      <c r="L23" s="58"/>
      <c r="M23" s="58"/>
      <c r="N23" s="58"/>
      <c r="O23" s="58"/>
      <c r="P23" s="58"/>
      <c r="Q23" s="58"/>
      <c r="R23" s="58"/>
      <c r="S23" s="58"/>
    </row>
    <row r="24" spans="1:19" hidden="1" outlineLevel="1">
      <c r="G24" s="14"/>
    </row>
    <row r="25" spans="1:19" hidden="1"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hidden="1"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675.93125620107389</v>
      </c>
      <c r="I26" s="263">
        <f xml:space="preserve"> Inputs!I$72</f>
        <v>0</v>
      </c>
      <c r="J26" s="263">
        <f xml:space="preserve"> Inputs!J$72</f>
        <v>0</v>
      </c>
      <c r="K26" s="263">
        <f xml:space="preserve"> Inputs!K$72</f>
        <v>0</v>
      </c>
      <c r="L26" s="263">
        <f xml:space="preserve"> Inputs!L$72</f>
        <v>0</v>
      </c>
      <c r="M26" s="263">
        <f xml:space="preserve"> Inputs!M$72</f>
        <v>139.61199999999999</v>
      </c>
      <c r="N26" s="263">
        <f xml:space="preserve"> Inputs!N$72</f>
        <v>143.17699999999999</v>
      </c>
      <c r="O26" s="263">
        <f xml:space="preserve"> Inputs!O$72</f>
        <v>122.550182662689</v>
      </c>
      <c r="P26" s="263">
        <f xml:space="preserve"> Inputs!P$72</f>
        <v>124.749670660169</v>
      </c>
      <c r="Q26" s="263">
        <f xml:space="preserve"> Inputs!Q$72</f>
        <v>145.84240287821589</v>
      </c>
      <c r="R26" s="263">
        <f xml:space="preserve"> Inputs!R$72</f>
        <v>0</v>
      </c>
      <c r="S26" s="263">
        <f xml:space="preserve"> Inputs!S$72</f>
        <v>0</v>
      </c>
    </row>
    <row r="27" spans="1:19" hidden="1"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28530.61</v>
      </c>
      <c r="I27" s="263">
        <f xml:space="preserve"> Inputs!I$62</f>
        <v>0</v>
      </c>
      <c r="J27" s="263">
        <f xml:space="preserve"> Inputs!J$62</f>
        <v>0</v>
      </c>
      <c r="K27" s="263">
        <f xml:space="preserve"> Inputs!K$62</f>
        <v>0</v>
      </c>
      <c r="L27" s="263">
        <f xml:space="preserve"> Inputs!L$62</f>
        <v>0</v>
      </c>
      <c r="M27" s="263">
        <f xml:space="preserve"> Inputs!M$62</f>
        <v>5586.598</v>
      </c>
      <c r="N27" s="263">
        <f xml:space="preserve"> Inputs!N$62</f>
        <v>5648.6819999999998</v>
      </c>
      <c r="O27" s="263">
        <f xml:space="preserve"> Inputs!O$62</f>
        <v>5711.1239999999998</v>
      </c>
      <c r="P27" s="263">
        <f xml:space="preserve"> Inputs!P$62</f>
        <v>5768.9880000000003</v>
      </c>
      <c r="Q27" s="263">
        <f xml:space="preserve"> Inputs!Q$62</f>
        <v>5815.2180000000008</v>
      </c>
      <c r="R27" s="263">
        <f xml:space="preserve"> Inputs!R$62</f>
        <v>0</v>
      </c>
      <c r="S27" s="263">
        <f xml:space="preserve"> Inputs!S$62</f>
        <v>0</v>
      </c>
    </row>
    <row r="28" spans="1:19" hidden="1"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28559.032999999996</v>
      </c>
      <c r="I28" s="263">
        <f xml:space="preserve"> Inputs!I$54</f>
        <v>0</v>
      </c>
      <c r="J28" s="263">
        <f xml:space="preserve"> Inputs!J$54</f>
        <v>0</v>
      </c>
      <c r="K28" s="263">
        <f xml:space="preserve"> Inputs!K$54</f>
        <v>0</v>
      </c>
      <c r="L28" s="263">
        <f xml:space="preserve"> Inputs!L$54</f>
        <v>0</v>
      </c>
      <c r="M28" s="263">
        <f xml:space="preserve"> Inputs!M$54</f>
        <v>5573.0429999999997</v>
      </c>
      <c r="N28" s="263">
        <f xml:space="preserve"> Inputs!N$54</f>
        <v>5646.0589999999993</v>
      </c>
      <c r="O28" s="263">
        <f xml:space="preserve"> Inputs!O$54</f>
        <v>5714.2909999999993</v>
      </c>
      <c r="P28" s="263">
        <f xml:space="preserve"> Inputs!P$54</f>
        <v>5783.692</v>
      </c>
      <c r="Q28" s="263">
        <f xml:space="preserve"> Inputs!Q$54</f>
        <v>5841.9480000000003</v>
      </c>
      <c r="R28" s="263">
        <f xml:space="preserve"> Inputs!R$54</f>
        <v>0</v>
      </c>
      <c r="S28" s="263">
        <f xml:space="preserve"> Inputs!S$54</f>
        <v>0</v>
      </c>
    </row>
    <row r="29" spans="1:19" hidden="1"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25.051383360391402</v>
      </c>
      <c r="N29" s="263">
        <f xml:space="preserve"> Inputs!N$95</f>
        <v>25.358821246529299</v>
      </c>
      <c r="O29" s="263">
        <f xml:space="preserve"> Inputs!O$95</f>
        <v>25.5739157376847</v>
      </c>
      <c r="P29" s="263">
        <f xml:space="preserve"> Inputs!P$95</f>
        <v>25.670139724149799</v>
      </c>
      <c r="Q29" s="263">
        <f xml:space="preserve"> Inputs!Q$95</f>
        <v>25.7998040307004</v>
      </c>
      <c r="R29" s="263">
        <f xml:space="preserve"> Inputs!R$95</f>
        <v>0</v>
      </c>
      <c r="S29" s="263">
        <f xml:space="preserve"> Inputs!S$95</f>
        <v>0</v>
      </c>
    </row>
    <row r="30" spans="1:19" s="283" customFormat="1" ht="13.9" hidden="1" outlineLevel="1" thickBot="1">
      <c r="A30" s="257"/>
      <c r="B30" s="258"/>
      <c r="C30" s="259"/>
      <c r="D30" s="260"/>
      <c r="E30" s="288" t="s">
        <v>355</v>
      </c>
      <c r="F30" s="300"/>
      <c r="G30" s="288" t="s">
        <v>108</v>
      </c>
      <c r="H30" s="315">
        <f xml:space="preserve"> SUM(J30:S30)</f>
        <v>675.18926880326785</v>
      </c>
      <c r="I30" s="316"/>
      <c r="J30" s="317">
        <f t="shared" ref="J30:S30" si="6" xml:space="preserve"> J26 + ( ( J27 - J28 ) * J29 ) / $F$25</f>
        <v>0</v>
      </c>
      <c r="K30" s="317">
        <f t="shared" si="6"/>
        <v>0</v>
      </c>
      <c r="L30" s="317">
        <f t="shared" si="6"/>
        <v>0</v>
      </c>
      <c r="M30" s="317">
        <f t="shared" si="6"/>
        <v>139.9515715014501</v>
      </c>
      <c r="N30" s="317">
        <f t="shared" si="6"/>
        <v>143.24351618812966</v>
      </c>
      <c r="O30" s="317">
        <f t="shared" si="6"/>
        <v>122.46919007154776</v>
      </c>
      <c r="P30" s="317">
        <f t="shared" si="6"/>
        <v>124.37221692566511</v>
      </c>
      <c r="Q30" s="317">
        <f t="shared" si="6"/>
        <v>145.15277411647529</v>
      </c>
      <c r="R30" s="317">
        <f t="shared" si="6"/>
        <v>0</v>
      </c>
      <c r="S30" s="317">
        <f t="shared" si="6"/>
        <v>0</v>
      </c>
    </row>
    <row r="31" spans="1:19"/>
    <row r="32" spans="1:19" collapsed="1">
      <c r="A32" s="58" t="s">
        <v>356</v>
      </c>
      <c r="B32" s="58"/>
      <c r="C32" s="58"/>
      <c r="D32" s="58"/>
      <c r="E32" s="58"/>
      <c r="F32" s="58"/>
      <c r="G32" s="58"/>
      <c r="H32" s="58"/>
      <c r="I32" s="58"/>
      <c r="J32" s="58"/>
      <c r="K32" s="58"/>
      <c r="L32" s="58"/>
      <c r="M32" s="58"/>
      <c r="N32" s="58"/>
      <c r="O32" s="58"/>
      <c r="P32" s="58"/>
      <c r="Q32" s="58"/>
      <c r="R32" s="58"/>
      <c r="S32" s="58"/>
    </row>
    <row r="33" spans="1:19" hidden="1" outlineLevel="1">
      <c r="A33" s="3"/>
      <c r="B33" s="3"/>
      <c r="C33" s="3"/>
      <c r="D33" s="3"/>
      <c r="E33" s="3"/>
      <c r="F33" s="3"/>
      <c r="G33" s="3"/>
      <c r="H33" s="3"/>
      <c r="I33" s="3"/>
      <c r="J33" s="3"/>
      <c r="K33" s="3"/>
      <c r="L33" s="3"/>
      <c r="M33" s="3"/>
      <c r="N33" s="3"/>
      <c r="O33" s="3"/>
      <c r="P33" s="3"/>
      <c r="Q33" s="3"/>
      <c r="R33" s="3"/>
      <c r="S33" s="3"/>
    </row>
    <row r="34" spans="1:19" hidden="1"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hidden="1" outlineLevel="1">
      <c r="A35" s="257"/>
      <c r="B35" s="258"/>
      <c r="C35" s="259"/>
      <c r="D35" s="260"/>
      <c r="E35" s="262" t="str">
        <f>Inputs!E$72</f>
        <v>Revised total revenue (TRt)</v>
      </c>
      <c r="F35" s="262">
        <f>Inputs!F$72</f>
        <v>0</v>
      </c>
      <c r="G35" s="262" t="str">
        <f>Inputs!G$72</f>
        <v>£m</v>
      </c>
      <c r="H35" s="263">
        <f>Inputs!H$72</f>
        <v>675.93125620107389</v>
      </c>
      <c r="I35" s="263"/>
      <c r="J35" s="263">
        <f>Inputs!J$72</f>
        <v>0</v>
      </c>
      <c r="K35" s="263">
        <f>Inputs!K$72</f>
        <v>0</v>
      </c>
      <c r="L35" s="263">
        <f>Inputs!L$72</f>
        <v>0</v>
      </c>
      <c r="M35" s="263">
        <f>Inputs!M$72</f>
        <v>139.61199999999999</v>
      </c>
      <c r="N35" s="263">
        <f>Inputs!N$72</f>
        <v>143.17699999999999</v>
      </c>
      <c r="O35" s="263">
        <f>Inputs!O$72</f>
        <v>122.550182662689</v>
      </c>
      <c r="P35" s="263">
        <f>Inputs!P$72</f>
        <v>124.749670660169</v>
      </c>
      <c r="Q35" s="263">
        <f>Inputs!Q$72</f>
        <v>145.84240287821589</v>
      </c>
      <c r="R35" s="263">
        <f>Inputs!R$72</f>
        <v>0</v>
      </c>
      <c r="S35" s="263">
        <f>Inputs!S$72</f>
        <v>0</v>
      </c>
    </row>
    <row r="36" spans="1:19" hidden="1"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28536.413227083332</v>
      </c>
      <c r="I36" s="263"/>
      <c r="J36" s="263">
        <f xml:space="preserve"> Inputs!J$58</f>
        <v>0</v>
      </c>
      <c r="K36" s="263">
        <f xml:space="preserve"> Inputs!K$58</f>
        <v>0</v>
      </c>
      <c r="L36" s="263">
        <f xml:space="preserve"> Inputs!L$58</f>
        <v>0</v>
      </c>
      <c r="M36" s="263">
        <f xml:space="preserve"> Inputs!M$58</f>
        <v>5581.8360000000002</v>
      </c>
      <c r="N36" s="263">
        <f xml:space="preserve"> Inputs!N$58</f>
        <v>5616.4610000000002</v>
      </c>
      <c r="O36" s="263">
        <f xml:space="preserve"> Inputs!O$58</f>
        <v>5728.9539999999997</v>
      </c>
      <c r="P36" s="263">
        <f xml:space="preserve"> Inputs!P$58</f>
        <v>5801.2150000000001</v>
      </c>
      <c r="Q36" s="263">
        <f xml:space="preserve"> Inputs!Q$58</f>
        <v>5807.947227083333</v>
      </c>
      <c r="R36" s="263">
        <f xml:space="preserve"> Inputs!R$58</f>
        <v>0</v>
      </c>
      <c r="S36" s="263">
        <f xml:space="preserve"> Inputs!S$58</f>
        <v>0</v>
      </c>
    </row>
    <row r="37" spans="1:19" hidden="1"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28559.032999999996</v>
      </c>
      <c r="I37" s="263">
        <f xml:space="preserve"> Inputs!I$54</f>
        <v>0</v>
      </c>
      <c r="J37" s="263">
        <f xml:space="preserve"> Inputs!J$54</f>
        <v>0</v>
      </c>
      <c r="K37" s="263">
        <f xml:space="preserve"> Inputs!K$54</f>
        <v>0</v>
      </c>
      <c r="L37" s="263">
        <f xml:space="preserve"> Inputs!L$54</f>
        <v>0</v>
      </c>
      <c r="M37" s="263">
        <f xml:space="preserve"> Inputs!M$54</f>
        <v>5573.0429999999997</v>
      </c>
      <c r="N37" s="263">
        <f xml:space="preserve"> Inputs!N$54</f>
        <v>5646.0589999999993</v>
      </c>
      <c r="O37" s="263">
        <f xml:space="preserve"> Inputs!O$54</f>
        <v>5714.2909999999993</v>
      </c>
      <c r="P37" s="263">
        <f xml:space="preserve"> Inputs!P$54</f>
        <v>5783.692</v>
      </c>
      <c r="Q37" s="263">
        <f xml:space="preserve"> Inputs!Q$54</f>
        <v>5841.9480000000003</v>
      </c>
      <c r="R37" s="263">
        <f xml:space="preserve"> Inputs!R$54</f>
        <v>0</v>
      </c>
      <c r="S37" s="263">
        <f xml:space="preserve"> Inputs!S$54</f>
        <v>0</v>
      </c>
    </row>
    <row r="38" spans="1:19" hidden="1"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25.051383360391402</v>
      </c>
      <c r="N38" s="263">
        <f xml:space="preserve"> Inputs!N$95</f>
        <v>25.358821246529299</v>
      </c>
      <c r="O38" s="263">
        <f xml:space="preserve"> Inputs!O$95</f>
        <v>25.5739157376847</v>
      </c>
      <c r="P38" s="263">
        <f xml:space="preserve"> Inputs!P$95</f>
        <v>25.670139724149799</v>
      </c>
      <c r="Q38" s="263">
        <f xml:space="preserve"> Inputs!Q$95</f>
        <v>25.7998040307004</v>
      </c>
      <c r="R38" s="263">
        <f xml:space="preserve"> Inputs!R$95</f>
        <v>0</v>
      </c>
      <c r="S38" s="263">
        <f xml:space="preserve"> Inputs!S$95</f>
        <v>0</v>
      </c>
    </row>
    <row r="39" spans="1:19" hidden="1" outlineLevel="1">
      <c r="A39" s="250"/>
      <c r="B39" s="251"/>
      <c r="C39" s="252"/>
      <c r="D39" s="253"/>
      <c r="E39" s="306" t="s">
        <v>357</v>
      </c>
      <c r="F39" s="307"/>
      <c r="G39" s="306" t="s">
        <v>108</v>
      </c>
      <c r="H39" s="318">
        <f xml:space="preserve"> SUM(J39:S39)</f>
        <v>675.34855753041256</v>
      </c>
      <c r="I39" s="319"/>
      <c r="J39" s="320">
        <f xml:space="preserve"> J35 + ( ( J36 - J37 ) * J38 ) / $F$34</f>
        <v>0</v>
      </c>
      <c r="K39" s="320">
        <f t="shared" ref="K39:S39" si="7" xml:space="preserve"> K35 + ( ( K36 - K37 ) * K38 ) / $F$34</f>
        <v>0</v>
      </c>
      <c r="L39" s="320">
        <f t="shared" si="7"/>
        <v>0</v>
      </c>
      <c r="M39" s="320">
        <f t="shared" si="7"/>
        <v>139.83227681388794</v>
      </c>
      <c r="N39" s="320">
        <f t="shared" si="7"/>
        <v>142.42642960874525</v>
      </c>
      <c r="O39" s="320">
        <f t="shared" si="7"/>
        <v>122.92517298915068</v>
      </c>
      <c r="P39" s="320">
        <f t="shared" si="7"/>
        <v>125.19948851855528</v>
      </c>
      <c r="Q39" s="320">
        <f t="shared" si="7"/>
        <v>144.96518960007353</v>
      </c>
      <c r="R39" s="320">
        <f t="shared" si="7"/>
        <v>0</v>
      </c>
      <c r="S39" s="320">
        <f t="shared" si="7"/>
        <v>0</v>
      </c>
    </row>
    <row r="40" spans="1:19" hidden="1" outlineLevel="1">
      <c r="A40" s="250"/>
      <c r="B40" s="251"/>
      <c r="C40" s="252"/>
      <c r="D40" s="253"/>
      <c r="E40" s="306"/>
      <c r="F40" s="307"/>
      <c r="G40" s="306"/>
      <c r="H40" s="318"/>
      <c r="I40" s="319"/>
      <c r="J40" s="320"/>
      <c r="K40" s="320"/>
      <c r="L40" s="320"/>
      <c r="M40" s="320"/>
      <c r="N40" s="320"/>
      <c r="O40" s="320"/>
      <c r="P40" s="320"/>
      <c r="Q40" s="320"/>
      <c r="R40" s="320"/>
      <c r="S40" s="320"/>
    </row>
    <row r="41" spans="1:19"/>
    <row r="42" spans="1:19">
      <c r="A42" s="58" t="s">
        <v>358</v>
      </c>
      <c r="B42" s="58"/>
      <c r="C42" s="59"/>
      <c r="D42" s="58"/>
      <c r="E42" s="58"/>
      <c r="F42" s="58"/>
      <c r="G42" s="58"/>
      <c r="H42" s="58"/>
      <c r="I42" s="58"/>
      <c r="J42" s="58"/>
      <c r="K42" s="58"/>
      <c r="L42" s="58"/>
      <c r="M42" s="58"/>
      <c r="N42" s="58"/>
      <c r="O42" s="58"/>
      <c r="P42" s="58"/>
      <c r="Q42" s="58"/>
      <c r="R42" s="58"/>
      <c r="S42" s="58"/>
    </row>
    <row r="43" spans="1:19" collapsed="1"/>
    <row r="44" spans="1:19" hidden="1" outlineLevel="1">
      <c r="A44" s="60"/>
      <c r="B44" s="60"/>
      <c r="C44" s="62"/>
      <c r="D44" s="62"/>
      <c r="E44" s="92" t="str">
        <f xml:space="preserve"> Inputs!E$76</f>
        <v>Revenue Recovered (RR)</v>
      </c>
      <c r="F44" s="92">
        <f xml:space="preserve"> Inputs!F$76</f>
        <v>0</v>
      </c>
      <c r="G44" s="92" t="str">
        <f xml:space="preserve"> Inputs!G$76</f>
        <v>£m</v>
      </c>
      <c r="H44" s="203">
        <f xml:space="preserve"> Inputs!H$76</f>
        <v>661.69363639962023</v>
      </c>
      <c r="I44" s="92"/>
      <c r="J44" s="201">
        <f xml:space="preserve"> Inputs!J$76</f>
        <v>0</v>
      </c>
      <c r="K44" s="201">
        <f xml:space="preserve"> Inputs!K$76</f>
        <v>0</v>
      </c>
      <c r="L44" s="201">
        <f xml:space="preserve"> Inputs!L$76</f>
        <v>0</v>
      </c>
      <c r="M44" s="201">
        <f xml:space="preserve"> Inputs!M$76</f>
        <v>140.64599999999999</v>
      </c>
      <c r="N44" s="201">
        <f xml:space="preserve"> Inputs!N$76</f>
        <v>135.733</v>
      </c>
      <c r="O44" s="201">
        <f xml:space="preserve"> Inputs!O$76</f>
        <v>129.88800000000001</v>
      </c>
      <c r="P44" s="201">
        <f xml:space="preserve"> Inputs!P$76</f>
        <v>126.36</v>
      </c>
      <c r="Q44" s="201">
        <f xml:space="preserve"> Inputs!Q$76</f>
        <v>129.06663639962019</v>
      </c>
      <c r="R44" s="201">
        <f xml:space="preserve"> Inputs!R$76</f>
        <v>0</v>
      </c>
      <c r="S44" s="201">
        <f xml:space="preserve"> Inputs!S$76</f>
        <v>0</v>
      </c>
    </row>
    <row r="45" spans="1:19" hidden="1"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9" thickBot="1">
      <c r="A46" s="60"/>
      <c r="B46" s="83"/>
      <c r="C46" s="83"/>
      <c r="D46" s="82"/>
      <c r="E46" s="220" t="s">
        <v>359</v>
      </c>
      <c r="F46" s="221"/>
      <c r="G46" s="220" t="s">
        <v>108</v>
      </c>
      <c r="H46" s="222">
        <f xml:space="preserve"> SUM(J46:S46)</f>
        <v>661.69363639962023</v>
      </c>
      <c r="I46" s="220"/>
      <c r="J46" s="222">
        <f xml:space="preserve"> J44 + J45</f>
        <v>0</v>
      </c>
      <c r="K46" s="222">
        <f t="shared" ref="K46:S46" si="8" xml:space="preserve"> K44 + K45</f>
        <v>0</v>
      </c>
      <c r="L46" s="222">
        <f t="shared" si="8"/>
        <v>0</v>
      </c>
      <c r="M46" s="222">
        <f xml:space="preserve"> M44 + M45</f>
        <v>140.64599999999999</v>
      </c>
      <c r="N46" s="222">
        <f t="shared" si="8"/>
        <v>135.733</v>
      </c>
      <c r="O46" s="222">
        <f t="shared" si="8"/>
        <v>129.88800000000001</v>
      </c>
      <c r="P46" s="222">
        <f t="shared" si="8"/>
        <v>126.36</v>
      </c>
      <c r="Q46" s="222">
        <f t="shared" si="8"/>
        <v>129.06663639962019</v>
      </c>
      <c r="R46" s="222">
        <f t="shared" si="8"/>
        <v>0</v>
      </c>
      <c r="S46" s="222">
        <f t="shared" si="8"/>
        <v>0</v>
      </c>
    </row>
    <row r="47" spans="1:19" ht="13.9" thickTop="1">
      <c r="A47" s="60"/>
      <c r="B47" s="83"/>
      <c r="C47" s="83"/>
      <c r="D47" s="82"/>
      <c r="F47" s="202"/>
      <c r="H47" s="19"/>
      <c r="J47" s="19"/>
      <c r="K47" s="19"/>
      <c r="L47" s="19"/>
      <c r="M47" s="19"/>
      <c r="N47" s="19"/>
      <c r="O47" s="19"/>
      <c r="P47" s="19"/>
      <c r="Q47" s="19"/>
      <c r="R47" s="19"/>
      <c r="S47" s="19"/>
    </row>
    <row r="48" spans="1:19">
      <c r="A48" s="58" t="s">
        <v>360</v>
      </c>
      <c r="B48" s="58"/>
      <c r="C48" s="59"/>
      <c r="D48" s="58"/>
      <c r="E48" s="58"/>
      <c r="F48" s="58"/>
      <c r="G48" s="58"/>
      <c r="H48" s="58"/>
      <c r="I48" s="58"/>
      <c r="J48" s="58"/>
      <c r="K48" s="58"/>
      <c r="L48" s="58"/>
      <c r="M48" s="58"/>
      <c r="N48" s="58"/>
      <c r="O48" s="58"/>
      <c r="P48" s="58"/>
      <c r="Q48" s="58"/>
      <c r="R48" s="58"/>
      <c r="S48" s="58"/>
    </row>
    <row r="49" spans="1:19" collapsed="1">
      <c r="A49" s="60"/>
      <c r="B49" s="83"/>
      <c r="C49" s="83"/>
      <c r="D49" s="82"/>
      <c r="F49" s="202"/>
      <c r="H49" s="19"/>
      <c r="J49" s="19"/>
      <c r="K49" s="19"/>
      <c r="L49" s="19"/>
      <c r="M49" s="19"/>
      <c r="N49" s="19"/>
      <c r="O49" s="19"/>
      <c r="P49" s="19"/>
      <c r="Q49" s="19"/>
      <c r="R49" s="19"/>
      <c r="S49" s="19"/>
    </row>
    <row r="50" spans="1:19" hidden="1" outlineLevel="1">
      <c r="A50" s="60"/>
      <c r="B50" s="83"/>
      <c r="C50" s="83"/>
      <c r="D50" s="82"/>
      <c r="E50" s="4" t="str">
        <f t="shared" ref="E50:S50" si="9" xml:space="preserve"> E$30</f>
        <v>Allowed revenue (R)</v>
      </c>
      <c r="F50" s="202">
        <f t="shared" si="9"/>
        <v>0</v>
      </c>
      <c r="G50" s="4" t="str">
        <f t="shared" si="9"/>
        <v>£m</v>
      </c>
      <c r="H50" s="404">
        <f t="shared" si="9"/>
        <v>675.18926880326785</v>
      </c>
      <c r="I50" s="405">
        <f t="shared" si="9"/>
        <v>0</v>
      </c>
      <c r="J50" s="312">
        <f t="shared" si="9"/>
        <v>0</v>
      </c>
      <c r="K50" s="312">
        <f t="shared" si="9"/>
        <v>0</v>
      </c>
      <c r="L50" s="312">
        <f t="shared" si="9"/>
        <v>0</v>
      </c>
      <c r="M50" s="312">
        <f t="shared" si="9"/>
        <v>139.9515715014501</v>
      </c>
      <c r="N50" s="312">
        <f t="shared" si="9"/>
        <v>143.24351618812966</v>
      </c>
      <c r="O50" s="312">
        <f t="shared" si="9"/>
        <v>122.46919007154776</v>
      </c>
      <c r="P50" s="312">
        <f t="shared" si="9"/>
        <v>124.37221692566511</v>
      </c>
      <c r="Q50" s="312">
        <f t="shared" si="9"/>
        <v>145.15277411647529</v>
      </c>
      <c r="R50" s="312">
        <f t="shared" si="9"/>
        <v>0</v>
      </c>
      <c r="S50" s="312">
        <f t="shared" si="9"/>
        <v>0</v>
      </c>
    </row>
    <row r="51" spans="1:19" hidden="1" outlineLevel="1">
      <c r="A51" s="60"/>
      <c r="B51" s="83"/>
      <c r="C51" s="83"/>
      <c r="D51" s="82"/>
      <c r="E51" s="4" t="str">
        <f xml:space="preserve"> E$46</f>
        <v>Actual Revenue (net)</v>
      </c>
      <c r="F51" s="4">
        <f t="shared" ref="F51:S51" si="10" xml:space="preserve"> F$46</f>
        <v>0</v>
      </c>
      <c r="G51" s="4" t="str">
        <f t="shared" si="10"/>
        <v>£m</v>
      </c>
      <c r="H51" s="202">
        <f t="shared" si="10"/>
        <v>661.69363639962023</v>
      </c>
      <c r="I51" s="202"/>
      <c r="J51" s="312">
        <f t="shared" si="10"/>
        <v>0</v>
      </c>
      <c r="K51" s="312">
        <f t="shared" si="10"/>
        <v>0</v>
      </c>
      <c r="L51" s="312">
        <f t="shared" si="10"/>
        <v>0</v>
      </c>
      <c r="M51" s="312">
        <f t="shared" si="10"/>
        <v>140.64599999999999</v>
      </c>
      <c r="N51" s="312">
        <f t="shared" si="10"/>
        <v>135.733</v>
      </c>
      <c r="O51" s="312">
        <f t="shared" si="10"/>
        <v>129.88800000000001</v>
      </c>
      <c r="P51" s="312">
        <f t="shared" si="10"/>
        <v>126.36</v>
      </c>
      <c r="Q51" s="312">
        <f t="shared" si="10"/>
        <v>129.06663639962019</v>
      </c>
      <c r="R51" s="312">
        <f t="shared" si="10"/>
        <v>0</v>
      </c>
      <c r="S51" s="312">
        <f t="shared" si="10"/>
        <v>0</v>
      </c>
    </row>
    <row r="52" spans="1:19" s="412" customFormat="1" ht="12.75" customHeight="1" thickBot="1">
      <c r="A52" s="257"/>
      <c r="B52" s="258"/>
      <c r="C52" s="259"/>
      <c r="D52" s="260"/>
      <c r="E52" s="443" t="s">
        <v>360</v>
      </c>
      <c r="F52" s="444"/>
      <c r="G52" s="443" t="s">
        <v>108</v>
      </c>
      <c r="H52" s="445">
        <f xml:space="preserve"> SUM(J52:S52)</f>
        <v>13.495632403647733</v>
      </c>
      <c r="I52" s="445"/>
      <c r="J52" s="446">
        <f t="shared" ref="J52:S52" si="11" xml:space="preserve"> J50 - J51</f>
        <v>0</v>
      </c>
      <c r="K52" s="446">
        <f t="shared" si="11"/>
        <v>0</v>
      </c>
      <c r="L52" s="446">
        <f t="shared" si="11"/>
        <v>0</v>
      </c>
      <c r="M52" s="446">
        <f t="shared" si="11"/>
        <v>-0.69442849854988253</v>
      </c>
      <c r="N52" s="446">
        <f t="shared" si="11"/>
        <v>7.5105161881296567</v>
      </c>
      <c r="O52" s="446">
        <f t="shared" si="11"/>
        <v>-7.418809928452248</v>
      </c>
      <c r="P52" s="446">
        <f t="shared" si="11"/>
        <v>-1.9877830743348852</v>
      </c>
      <c r="Q52" s="446">
        <f t="shared" si="11"/>
        <v>16.086137716855092</v>
      </c>
      <c r="R52" s="446">
        <f t="shared" si="11"/>
        <v>0</v>
      </c>
      <c r="S52" s="446">
        <f t="shared" si="11"/>
        <v>0</v>
      </c>
    </row>
    <row r="53" spans="1:19" ht="12.75" customHeight="1" thickTop="1">
      <c r="F53" s="202"/>
      <c r="H53" s="19"/>
      <c r="I53" s="19"/>
      <c r="J53" s="19"/>
      <c r="K53" s="19"/>
      <c r="L53" s="19"/>
      <c r="M53" s="19"/>
      <c r="N53" s="19"/>
      <c r="O53" s="19"/>
      <c r="P53" s="19"/>
      <c r="Q53" s="19"/>
      <c r="R53" s="19"/>
      <c r="S53" s="19"/>
    </row>
    <row r="54" spans="1:19">
      <c r="A54" s="58" t="s">
        <v>361</v>
      </c>
      <c r="B54" s="58"/>
      <c r="C54" s="58"/>
      <c r="D54" s="58"/>
      <c r="E54" s="58"/>
      <c r="F54" s="58"/>
      <c r="G54" s="58"/>
      <c r="H54" s="58"/>
      <c r="I54" s="58"/>
      <c r="J54" s="58"/>
      <c r="K54" s="58"/>
      <c r="L54" s="58"/>
      <c r="M54" s="58"/>
      <c r="N54" s="58"/>
      <c r="O54" s="58"/>
      <c r="P54" s="58"/>
      <c r="Q54" s="58"/>
      <c r="R54" s="58"/>
      <c r="S54" s="58"/>
    </row>
    <row r="55" spans="1:19" collapsed="1">
      <c r="F55" s="202"/>
      <c r="H55" s="19"/>
      <c r="J55" s="19"/>
      <c r="K55" s="19"/>
      <c r="L55" s="19"/>
      <c r="M55" s="19"/>
      <c r="N55" s="19"/>
      <c r="O55" s="19"/>
      <c r="P55" s="19"/>
      <c r="Q55" s="19"/>
      <c r="R55" s="19"/>
      <c r="S55" s="19"/>
    </row>
    <row r="56" spans="1:19" ht="12.75" hidden="1" customHeight="1" outlineLevel="1">
      <c r="E56" s="234" t="str">
        <f xml:space="preserve"> E$46</f>
        <v>Actual Revenue (net)</v>
      </c>
      <c r="F56" s="234">
        <f xml:space="preserve"> F$46</f>
        <v>0</v>
      </c>
      <c r="G56" s="234" t="str">
        <f xml:space="preserve"> G$46</f>
        <v>£m</v>
      </c>
      <c r="H56" s="234">
        <f xml:space="preserve"> H$46</f>
        <v>661.69363639962023</v>
      </c>
      <c r="I56" s="234"/>
      <c r="J56" s="234">
        <f t="shared" ref="J56:S56" si="12" xml:space="preserve"> J$46</f>
        <v>0</v>
      </c>
      <c r="K56" s="234">
        <f t="shared" si="12"/>
        <v>0</v>
      </c>
      <c r="L56" s="234">
        <f t="shared" si="12"/>
        <v>0</v>
      </c>
      <c r="M56" s="234">
        <f t="shared" si="12"/>
        <v>140.64599999999999</v>
      </c>
      <c r="N56" s="234">
        <f t="shared" si="12"/>
        <v>135.733</v>
      </c>
      <c r="O56" s="234">
        <f t="shared" si="12"/>
        <v>129.88800000000001</v>
      </c>
      <c r="P56" s="234">
        <f t="shared" si="12"/>
        <v>126.36</v>
      </c>
      <c r="Q56" s="234">
        <f t="shared" si="12"/>
        <v>129.06663639962019</v>
      </c>
      <c r="R56" s="234">
        <f t="shared" si="12"/>
        <v>0</v>
      </c>
      <c r="S56" s="234">
        <f t="shared" si="12"/>
        <v>0</v>
      </c>
    </row>
    <row r="57" spans="1:19" ht="12.75" hidden="1" customHeight="1" outlineLevel="1">
      <c r="E57" s="401" t="str">
        <f t="shared" ref="E57:S57" si="13" xml:space="preserve"> E$39</f>
        <v>Allowed revenue (reforecast)</v>
      </c>
      <c r="F57" s="402">
        <f t="shared" si="13"/>
        <v>0</v>
      </c>
      <c r="G57" s="401" t="str">
        <f t="shared" si="13"/>
        <v>£m</v>
      </c>
      <c r="H57" s="19">
        <f t="shared" si="13"/>
        <v>675.34855753041256</v>
      </c>
      <c r="I57" s="403">
        <f t="shared" si="13"/>
        <v>0</v>
      </c>
      <c r="J57" s="312">
        <f t="shared" si="13"/>
        <v>0</v>
      </c>
      <c r="K57" s="312">
        <f t="shared" si="13"/>
        <v>0</v>
      </c>
      <c r="L57" s="312">
        <f t="shared" si="13"/>
        <v>0</v>
      </c>
      <c r="M57" s="312">
        <f t="shared" si="13"/>
        <v>139.83227681388794</v>
      </c>
      <c r="N57" s="312">
        <f t="shared" si="13"/>
        <v>142.42642960874525</v>
      </c>
      <c r="O57" s="312">
        <f t="shared" si="13"/>
        <v>122.92517298915068</v>
      </c>
      <c r="P57" s="312">
        <f t="shared" si="13"/>
        <v>125.19948851855528</v>
      </c>
      <c r="Q57" s="312">
        <f t="shared" si="13"/>
        <v>144.96518960007353</v>
      </c>
      <c r="R57" s="312">
        <f t="shared" si="13"/>
        <v>0</v>
      </c>
      <c r="S57" s="312">
        <f t="shared" si="13"/>
        <v>0</v>
      </c>
    </row>
    <row r="58" spans="1:19" ht="12.75" hidden="1" customHeight="1" outlineLevel="1">
      <c r="E58" s="401" t="str">
        <f t="shared" ref="E58:S58" si="14" xml:space="preserve"> E$30</f>
        <v>Allowed revenue (R)</v>
      </c>
      <c r="F58" s="402">
        <f t="shared" si="14"/>
        <v>0</v>
      </c>
      <c r="G58" s="401" t="str">
        <f t="shared" si="14"/>
        <v>£m</v>
      </c>
      <c r="H58" s="19">
        <f t="shared" si="14"/>
        <v>675.18926880326785</v>
      </c>
      <c r="I58" s="403">
        <f t="shared" si="14"/>
        <v>0</v>
      </c>
      <c r="J58" s="312">
        <f t="shared" si="14"/>
        <v>0</v>
      </c>
      <c r="K58" s="312">
        <f t="shared" si="14"/>
        <v>0</v>
      </c>
      <c r="L58" s="312">
        <f t="shared" si="14"/>
        <v>0</v>
      </c>
      <c r="M58" s="312">
        <f t="shared" si="14"/>
        <v>139.9515715014501</v>
      </c>
      <c r="N58" s="312">
        <f t="shared" si="14"/>
        <v>143.24351618812966</v>
      </c>
      <c r="O58" s="312">
        <f t="shared" si="14"/>
        <v>122.46919007154776</v>
      </c>
      <c r="P58" s="312">
        <f t="shared" si="14"/>
        <v>124.37221692566511</v>
      </c>
      <c r="Q58" s="312">
        <f t="shared" si="14"/>
        <v>145.15277411647529</v>
      </c>
      <c r="R58" s="312">
        <f t="shared" si="14"/>
        <v>0</v>
      </c>
      <c r="S58" s="312">
        <f t="shared" si="14"/>
        <v>0</v>
      </c>
    </row>
    <row r="59" spans="1:19" ht="13.9" hidden="1" outlineLevel="1" thickBot="1">
      <c r="E59" s="220" t="s">
        <v>362</v>
      </c>
      <c r="F59" s="220"/>
      <c r="G59" s="220" t="s">
        <v>285</v>
      </c>
      <c r="H59" s="236">
        <f xml:space="preserve"> IFERROR( ( H56 - H57 ) / H58, 0 )</f>
        <v>-2.0223842056901843E-2</v>
      </c>
      <c r="I59" s="236"/>
      <c r="J59" s="236">
        <f t="shared" ref="J59:S59" si="15" xml:space="preserve"> IFERROR( ( J56 - J57 ) / J58, 0 )</f>
        <v>0</v>
      </c>
      <c r="K59" s="236">
        <f xml:space="preserve"> IFERROR( ( K56 - K57 ) / K58, 0 )</f>
        <v>0</v>
      </c>
      <c r="L59" s="236">
        <f t="shared" si="15"/>
        <v>0</v>
      </c>
      <c r="M59" s="236">
        <f t="shared" si="15"/>
        <v>5.8143197491970378E-3</v>
      </c>
      <c r="N59" s="236">
        <f t="shared" si="15"/>
        <v>-4.6727627098698106E-2</v>
      </c>
      <c r="O59" s="236">
        <f t="shared" si="15"/>
        <v>5.6853703423543255E-2</v>
      </c>
      <c r="P59" s="236">
        <f t="shared" si="15"/>
        <v>9.3309543733415181E-3</v>
      </c>
      <c r="Q59" s="236">
        <f t="shared" si="15"/>
        <v>-0.10952979229798131</v>
      </c>
      <c r="R59" s="236">
        <f t="shared" si="15"/>
        <v>0</v>
      </c>
      <c r="S59" s="236">
        <f t="shared" si="15"/>
        <v>0</v>
      </c>
    </row>
    <row r="60" spans="1:19" ht="13.9" hidden="1" outlineLevel="1" thickTop="1">
      <c r="A60" s="229"/>
      <c r="B60" s="230"/>
      <c r="C60" s="231"/>
      <c r="D60" s="232"/>
      <c r="E60" s="228"/>
      <c r="F60" s="228"/>
      <c r="G60" s="228"/>
      <c r="H60" s="233"/>
      <c r="I60" s="233"/>
      <c r="J60" s="233"/>
      <c r="K60" s="233"/>
      <c r="L60" s="233"/>
      <c r="M60" s="233"/>
      <c r="N60" s="233"/>
      <c r="O60" s="233"/>
      <c r="P60" s="233"/>
      <c r="Q60" s="233"/>
      <c r="R60" s="233"/>
      <c r="S60" s="233"/>
    </row>
    <row r="61" spans="1:19" hidden="1" outlineLevel="1">
      <c r="E61" s="4" t="str">
        <f xml:space="preserve"> E$59</f>
        <v>% Net difference (reforecast)</v>
      </c>
      <c r="F61" s="4">
        <f xml:space="preserve"> F$59</f>
        <v>0</v>
      </c>
      <c r="G61" s="4" t="str">
        <f xml:space="preserve"> G$59</f>
        <v>%</v>
      </c>
      <c r="H61" s="192">
        <f xml:space="preserve"> H$59</f>
        <v>-2.0223842056901843E-2</v>
      </c>
      <c r="I61" s="192"/>
      <c r="J61" s="192">
        <f t="shared" ref="J61:S61" si="16" xml:space="preserve"> J$59</f>
        <v>0</v>
      </c>
      <c r="K61" s="192">
        <f t="shared" si="16"/>
        <v>0</v>
      </c>
      <c r="L61" s="192">
        <f t="shared" si="16"/>
        <v>0</v>
      </c>
      <c r="M61" s="192">
        <f t="shared" si="16"/>
        <v>5.8143197491970378E-3</v>
      </c>
      <c r="N61" s="192">
        <f t="shared" si="16"/>
        <v>-4.6727627098698106E-2</v>
      </c>
      <c r="O61" s="192">
        <f t="shared" si="16"/>
        <v>5.6853703423543255E-2</v>
      </c>
      <c r="P61" s="192">
        <f t="shared" si="16"/>
        <v>9.3309543733415181E-3</v>
      </c>
      <c r="Q61" s="192">
        <f t="shared" si="16"/>
        <v>-0.10952979229798131</v>
      </c>
      <c r="R61" s="192">
        <f t="shared" si="16"/>
        <v>0</v>
      </c>
      <c r="S61" s="192">
        <f t="shared" si="16"/>
        <v>0</v>
      </c>
    </row>
    <row r="62" spans="1:19" hidden="1" outlineLevel="1">
      <c r="E62" s="4" t="s">
        <v>363</v>
      </c>
      <c r="G62" s="4" t="s">
        <v>285</v>
      </c>
      <c r="H62" s="192">
        <f xml:space="preserve"> ABS( H61 )</f>
        <v>2.0223842056901843E-2</v>
      </c>
      <c r="I62" s="192"/>
      <c r="J62" s="192">
        <f t="shared" ref="J62:S62" si="17" xml:space="preserve"> ABS( J61 )</f>
        <v>0</v>
      </c>
      <c r="K62" s="192">
        <f t="shared" si="17"/>
        <v>0</v>
      </c>
      <c r="L62" s="192">
        <f t="shared" si="17"/>
        <v>0</v>
      </c>
      <c r="M62" s="192">
        <f t="shared" si="17"/>
        <v>5.8143197491970378E-3</v>
      </c>
      <c r="N62" s="192">
        <f t="shared" si="17"/>
        <v>4.6727627098698106E-2</v>
      </c>
      <c r="O62" s="192">
        <f t="shared" si="17"/>
        <v>5.6853703423543255E-2</v>
      </c>
      <c r="P62" s="192">
        <f t="shared" si="17"/>
        <v>9.3309543733415181E-3</v>
      </c>
      <c r="Q62" s="192">
        <f t="shared" si="17"/>
        <v>0.10952979229798131</v>
      </c>
      <c r="R62" s="192">
        <f t="shared" si="17"/>
        <v>0</v>
      </c>
      <c r="S62" s="192">
        <f t="shared" si="17"/>
        <v>0</v>
      </c>
    </row>
    <row r="63" spans="1:19" hidden="1" outlineLevel="1">
      <c r="H63" s="192"/>
      <c r="I63" s="192"/>
      <c r="J63" s="192"/>
      <c r="K63" s="192"/>
      <c r="L63" s="192"/>
      <c r="M63" s="192"/>
      <c r="N63" s="192"/>
      <c r="O63" s="192"/>
      <c r="P63" s="192"/>
      <c r="Q63" s="192"/>
      <c r="R63" s="192"/>
      <c r="S63" s="192"/>
    </row>
    <row r="64" spans="1:19" hidden="1"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hidden="1"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hidden="1" outlineLevel="1">
      <c r="E66" s="4" t="str">
        <f xml:space="preserve"> E$62</f>
        <v>% Net difference (reforecast) ABS</v>
      </c>
      <c r="F66" s="192">
        <f xml:space="preserve"> F$62</f>
        <v>0</v>
      </c>
      <c r="G66" s="4" t="str">
        <f xml:space="preserve"> G$62</f>
        <v>%</v>
      </c>
      <c r="H66" s="192">
        <f xml:space="preserve"> H$62</f>
        <v>2.0223842056901843E-2</v>
      </c>
      <c r="I66" s="192"/>
      <c r="J66" s="192">
        <f t="shared" ref="J66:S66" si="18" xml:space="preserve"> J$62</f>
        <v>0</v>
      </c>
      <c r="K66" s="192">
        <f t="shared" si="18"/>
        <v>0</v>
      </c>
      <c r="L66" s="192">
        <f t="shared" si="18"/>
        <v>0</v>
      </c>
      <c r="M66" s="192">
        <f t="shared" si="18"/>
        <v>5.8143197491970378E-3</v>
      </c>
      <c r="N66" s="192">
        <f t="shared" si="18"/>
        <v>4.6727627098698106E-2</v>
      </c>
      <c r="O66" s="192">
        <f t="shared" si="18"/>
        <v>5.6853703423543255E-2</v>
      </c>
      <c r="P66" s="192">
        <f t="shared" si="18"/>
        <v>9.3309543733415181E-3</v>
      </c>
      <c r="Q66" s="192">
        <f t="shared" si="18"/>
        <v>0.10952979229798131</v>
      </c>
      <c r="R66" s="192">
        <f t="shared" si="18"/>
        <v>0</v>
      </c>
      <c r="S66" s="192">
        <f t="shared" si="18"/>
        <v>0</v>
      </c>
    </row>
    <row r="67" spans="1:19" ht="13.9" thickBot="1">
      <c r="E67" s="220" t="s">
        <v>364</v>
      </c>
      <c r="F67" s="222">
        <f xml:space="preserve"> IF( AND( H66 &gt;= $F$65, $F$64 = "Yes" ), 1, 0 )</f>
        <v>1</v>
      </c>
      <c r="G67" s="220" t="s">
        <v>365</v>
      </c>
      <c r="H67" s="10"/>
      <c r="J67" s="19"/>
      <c r="K67" s="19"/>
      <c r="L67" s="19"/>
      <c r="M67" s="19"/>
      <c r="N67" s="19"/>
      <c r="O67" s="19"/>
      <c r="P67" s="19"/>
      <c r="Q67" s="19"/>
      <c r="R67" s="19"/>
      <c r="S67" s="19"/>
    </row>
    <row r="68" spans="1:19" ht="13.9" thickTop="1">
      <c r="E68" s="254"/>
      <c r="F68" s="255"/>
      <c r="G68" s="254"/>
      <c r="H68" s="10"/>
      <c r="J68" s="19"/>
      <c r="K68" s="19"/>
      <c r="L68" s="19"/>
      <c r="M68" s="19"/>
      <c r="N68" s="19"/>
      <c r="O68" s="19"/>
      <c r="P68" s="19"/>
      <c r="Q68" s="19"/>
      <c r="R68" s="19"/>
      <c r="S68" s="19"/>
    </row>
    <row r="69" spans="1:19" ht="12.75" customHeight="1">
      <c r="A69" s="58" t="s">
        <v>366</v>
      </c>
      <c r="B69" s="58"/>
      <c r="C69" s="59"/>
      <c r="D69" s="58"/>
      <c r="E69" s="58"/>
      <c r="F69" s="58"/>
      <c r="G69" s="58"/>
      <c r="H69" s="58"/>
      <c r="I69" s="58"/>
      <c r="J69" s="58"/>
      <c r="K69" s="58"/>
      <c r="L69" s="58"/>
      <c r="M69" s="58"/>
      <c r="N69" s="58"/>
      <c r="O69" s="58"/>
      <c r="P69" s="58"/>
      <c r="Q69" s="58"/>
      <c r="R69" s="58"/>
      <c r="S69" s="58"/>
    </row>
    <row r="70" spans="1:19" ht="12.75" customHeight="1" collapsed="1">
      <c r="A70" s="227"/>
      <c r="B70" s="227"/>
      <c r="C70" s="228"/>
      <c r="D70" s="227"/>
      <c r="E70" s="227"/>
      <c r="F70" s="227"/>
      <c r="G70" s="227"/>
      <c r="H70" s="227"/>
      <c r="I70" s="227"/>
      <c r="J70" s="227"/>
      <c r="K70" s="227"/>
      <c r="L70" s="227"/>
      <c r="M70" s="227"/>
      <c r="N70" s="227"/>
      <c r="O70" s="227"/>
      <c r="P70" s="227"/>
      <c r="Q70" s="227"/>
      <c r="R70" s="227"/>
      <c r="S70" s="227"/>
    </row>
    <row r="71" spans="1:19" hidden="1" outlineLevel="1">
      <c r="A71" s="204"/>
      <c r="B71" s="205"/>
      <c r="C71" s="206"/>
      <c r="D71" s="207"/>
      <c r="E71" s="208" t="str">
        <f xml:space="preserve"> Inputs!E$103</f>
        <v>Discount Rate</v>
      </c>
      <c r="F71" s="209">
        <f xml:space="preserve"> Inputs!F$103</f>
        <v>2.92E-2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hidden="1"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hidden="1" outlineLevel="1">
      <c r="A73" s="204"/>
      <c r="B73" s="205"/>
      <c r="C73" s="206"/>
      <c r="D73" s="207"/>
      <c r="E73" s="4" t="str">
        <f xml:space="preserve"> E$67</f>
        <v>Threshold triggered</v>
      </c>
      <c r="F73" s="208">
        <f xml:space="preserve"> F$67</f>
        <v>1</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hidden="1" customHeight="1" outlineLevel="1">
      <c r="E74" s="226" t="str">
        <f xml:space="preserve"> E$52</f>
        <v>Net adjustment</v>
      </c>
      <c r="F74" s="226">
        <f xml:space="preserve"> F$52</f>
        <v>0</v>
      </c>
      <c r="G74" s="226" t="str">
        <f xml:space="preserve"> G$52</f>
        <v>£m</v>
      </c>
      <c r="H74" s="284">
        <f xml:space="preserve"> H$52</f>
        <v>13.495632403647733</v>
      </c>
      <c r="I74" s="234"/>
      <c r="J74" s="284">
        <f t="shared" ref="J74:S74" si="20" xml:space="preserve"> J$52</f>
        <v>0</v>
      </c>
      <c r="K74" s="284">
        <f t="shared" si="20"/>
        <v>0</v>
      </c>
      <c r="L74" s="284">
        <f t="shared" si="20"/>
        <v>0</v>
      </c>
      <c r="M74" s="284">
        <f t="shared" si="20"/>
        <v>-0.69442849854988253</v>
      </c>
      <c r="N74" s="284">
        <f t="shared" si="20"/>
        <v>7.5105161881296567</v>
      </c>
      <c r="O74" s="284">
        <f t="shared" si="20"/>
        <v>-7.418809928452248</v>
      </c>
      <c r="P74" s="284">
        <f t="shared" si="20"/>
        <v>-1.9877830743348852</v>
      </c>
      <c r="Q74" s="284">
        <f t="shared" si="20"/>
        <v>16.086137716855092</v>
      </c>
      <c r="R74" s="284">
        <f t="shared" si="20"/>
        <v>0</v>
      </c>
      <c r="S74" s="284">
        <f t="shared" si="20"/>
        <v>0</v>
      </c>
    </row>
    <row r="75" spans="1:19" s="412" customFormat="1" hidden="1" outlineLevel="1">
      <c r="A75" s="447"/>
      <c r="B75" s="448"/>
      <c r="C75" s="449"/>
      <c r="D75" s="450"/>
      <c r="E75" s="451" t="s">
        <v>367</v>
      </c>
      <c r="F75" s="451"/>
      <c r="G75" s="451" t="s">
        <v>108</v>
      </c>
      <c r="H75" s="294">
        <f>SUM(J75:S75)</f>
        <v>13.590593076032281</v>
      </c>
      <c r="I75" s="452"/>
      <c r="J75" s="294">
        <f xml:space="preserve"> IF( $F$73 = 1, J74 * ( 1 + $F$71 ) ^ J72, J74 )</f>
        <v>0</v>
      </c>
      <c r="K75" s="294">
        <f t="shared" ref="K75:S75" si="21" xml:space="preserve"> IF( $F$73 = 1, K74 * ( 1 + $F$71 ) ^ K72, K74 )</f>
        <v>0</v>
      </c>
      <c r="L75" s="294">
        <f t="shared" si="21"/>
        <v>0</v>
      </c>
      <c r="M75" s="294">
        <f t="shared" si="21"/>
        <v>-0.77915999410630743</v>
      </c>
      <c r="N75" s="294">
        <f t="shared" si="21"/>
        <v>8.1878356957602136</v>
      </c>
      <c r="O75" s="294">
        <f t="shared" si="21"/>
        <v>-7.8583940023712531</v>
      </c>
      <c r="P75" s="294">
        <f t="shared" si="21"/>
        <v>-2.0458263401054637</v>
      </c>
      <c r="Q75" s="294">
        <f t="shared" si="21"/>
        <v>16.086137716855092</v>
      </c>
      <c r="R75" s="294">
        <f t="shared" si="21"/>
        <v>0</v>
      </c>
      <c r="S75" s="294">
        <f t="shared" si="21"/>
        <v>0</v>
      </c>
    </row>
    <row r="76" spans="1:19" hidden="1" outlineLevel="1">
      <c r="A76" s="240"/>
      <c r="B76" s="241"/>
      <c r="C76" s="242"/>
      <c r="D76" s="243"/>
      <c r="E76" s="226"/>
      <c r="F76" s="226"/>
      <c r="G76" s="226"/>
      <c r="H76" s="284"/>
      <c r="I76" s="234"/>
      <c r="J76" s="284"/>
      <c r="K76" s="284"/>
      <c r="L76" s="284"/>
      <c r="M76" s="284"/>
      <c r="N76" s="284"/>
      <c r="O76" s="284"/>
      <c r="P76" s="284"/>
      <c r="Q76" s="284"/>
      <c r="R76" s="284"/>
      <c r="S76" s="284"/>
    </row>
    <row r="77" spans="1:19" hidden="1" outlineLevel="1">
      <c r="A77" s="240"/>
      <c r="B77" s="241"/>
      <c r="C77" s="242"/>
      <c r="D77" s="243"/>
      <c r="E77" s="254" t="str">
        <f t="shared" ref="E77:S77" si="22" xml:space="preserve"> E$75</f>
        <v>Residential retail revenue adjustment (excl. BYA)</v>
      </c>
      <c r="F77" s="347">
        <f t="shared" si="22"/>
        <v>0</v>
      </c>
      <c r="G77" s="254" t="str">
        <f t="shared" si="22"/>
        <v>£m</v>
      </c>
      <c r="H77" s="353">
        <f t="shared" si="22"/>
        <v>13.590593076032281</v>
      </c>
      <c r="I77" s="255">
        <f t="shared" si="22"/>
        <v>0</v>
      </c>
      <c r="J77" s="353">
        <f t="shared" si="22"/>
        <v>0</v>
      </c>
      <c r="K77" s="353">
        <f t="shared" si="22"/>
        <v>0</v>
      </c>
      <c r="L77" s="353">
        <f t="shared" si="22"/>
        <v>0</v>
      </c>
      <c r="M77" s="353">
        <f t="shared" si="22"/>
        <v>-0.77915999410630743</v>
      </c>
      <c r="N77" s="353">
        <f t="shared" si="22"/>
        <v>8.1878356957602136</v>
      </c>
      <c r="O77" s="353">
        <f t="shared" si="22"/>
        <v>-7.8583940023712531</v>
      </c>
      <c r="P77" s="353">
        <f t="shared" si="22"/>
        <v>-2.0458263401054637</v>
      </c>
      <c r="Q77" s="353">
        <f t="shared" si="22"/>
        <v>16.086137716855092</v>
      </c>
      <c r="R77" s="353">
        <f t="shared" si="22"/>
        <v>0</v>
      </c>
      <c r="S77" s="353">
        <f t="shared" si="22"/>
        <v>0</v>
      </c>
    </row>
    <row r="78" spans="1:19" hidden="1"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1.2654387329552359</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1.2654387329552359</v>
      </c>
      <c r="R78" s="285">
        <f t="shared" si="23"/>
        <v>0</v>
      </c>
      <c r="S78" s="285">
        <f t="shared" si="23"/>
        <v>0</v>
      </c>
    </row>
    <row r="79" spans="1:19" ht="13.9" thickBot="1">
      <c r="E79" s="244" t="s">
        <v>368</v>
      </c>
      <c r="F79" s="415">
        <f xml:space="preserve"> H77 + H78</f>
        <v>14.856031808987517</v>
      </c>
      <c r="G79" s="244" t="s">
        <v>108</v>
      </c>
      <c r="H79" s="313"/>
      <c r="I79" s="245"/>
    </row>
    <row r="80" spans="1:19" ht="13.9" thickTop="1">
      <c r="E80" s="352"/>
      <c r="F80" s="202"/>
      <c r="H80" s="19"/>
      <c r="J80" s="19"/>
      <c r="K80" s="19"/>
      <c r="L80" s="19"/>
      <c r="M80" s="19"/>
      <c r="N80" s="19"/>
      <c r="O80" s="19"/>
      <c r="P80" s="19"/>
      <c r="Q80" s="19"/>
      <c r="R80" s="19"/>
      <c r="S80" s="19"/>
    </row>
    <row r="81" spans="1:19" ht="12.75" customHeight="1">
      <c r="A81" s="5" t="s">
        <v>349</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51CB-A9CF-46C5-91BB-B69F6590049B}">
  <sheetPr codeName="Sheet6">
    <tabColor rgb="FF00B0F0"/>
    <outlinePr summaryBelow="0" summaryRight="0"/>
  </sheetPr>
  <dimension ref="A1:AB12"/>
  <sheetViews>
    <sheetView showGridLines="0" zoomScale="80" zoomScaleNormal="80" workbookViewId="0">
      <pane xSplit="9" ySplit="5" topLeftCell="J6" activePane="bottomRight" state="frozen"/>
      <selection pane="bottomRight"/>
      <selection pane="bottomLeft"/>
      <selection pane="topRight"/>
    </sheetView>
  </sheetViews>
  <sheetFormatPr defaultColWidth="0" defaultRowHeight="13.1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1.5703125" style="4" customWidth="1"/>
    <col min="9" max="9" width="4.5703125" style="4" bestFit="1" customWidth="1"/>
    <col min="10" max="19" width="11.5703125" style="4" customWidth="1"/>
    <col min="20" max="28" width="11.5703125" style="4" hidden="1" customWidth="1"/>
    <col min="29" max="16384" width="0" style="4" hidden="1"/>
  </cols>
  <sheetData>
    <row r="1" spans="1:27" s="52" customFormat="1" ht="25.15">
      <c r="A1" s="48" t="e">
        <f ca="1" xml:space="preserve"> RIGHT(CELL("filename", $A$1), LEN(CELL("filename", $A$1)) - SEARCH("]", CELL("filename", $A$1)))</f>
        <v>#VALUE!</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254</v>
      </c>
      <c r="G5" s="3" t="s">
        <v>125</v>
      </c>
      <c r="H5" s="3" t="s">
        <v>255</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366</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4">
        <f xml:space="preserve"> 'Retail (residential)'!F$79</f>
        <v>14.856031808987517</v>
      </c>
      <c r="G9" s="208" t="str">
        <f xml:space="preserve"> 'Retail (residential)'!G$79</f>
        <v>£m</v>
      </c>
      <c r="H9" s="314">
        <f xml:space="preserve"> 'Retail (residential)'!H$79</f>
        <v>0</v>
      </c>
      <c r="I9" s="355">
        <f xml:space="preserve"> 'Retail (residential)'!I$79</f>
        <v>0</v>
      </c>
    </row>
    <row r="10" spans="1:27"/>
    <row r="11" spans="1:27">
      <c r="A11" s="5" t="s">
        <v>349</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9F63-4545-4AC9-8072-BB2A30481D1F}">
  <sheetPr>
    <tabColor rgb="FF00B0F0"/>
  </sheetPr>
  <dimension ref="A1:M8"/>
  <sheetViews>
    <sheetView tabSelected="1" zoomScale="80" zoomScaleNormal="80" workbookViewId="0">
      <selection activeCell="M4" sqref="M4"/>
    </sheetView>
  </sheetViews>
  <sheetFormatPr defaultColWidth="9" defaultRowHeight="13.15"/>
  <cols>
    <col min="1" max="1" width="9" style="552"/>
    <col min="2" max="2" width="29.140625" style="552" customWidth="1"/>
    <col min="3" max="3" width="54.5703125" style="552" customWidth="1"/>
    <col min="4" max="4" width="9" style="552"/>
    <col min="5" max="5" width="18.42578125" style="552" bestFit="1" customWidth="1"/>
    <col min="6" max="12" width="9" style="552"/>
    <col min="13" max="13" width="9.28515625" style="552" bestFit="1" customWidth="1"/>
    <col min="14" max="16384" width="9" style="552"/>
  </cols>
  <sheetData>
    <row r="1" spans="1:13">
      <c r="A1" s="550"/>
      <c r="B1" s="550"/>
      <c r="C1" s="551" t="s">
        <v>369</v>
      </c>
      <c r="D1" s="550"/>
      <c r="E1" s="551"/>
      <c r="F1" s="550"/>
      <c r="G1" s="550"/>
      <c r="H1" s="550"/>
      <c r="I1" s="550"/>
      <c r="J1" s="550"/>
      <c r="K1" s="550"/>
      <c r="L1" s="550"/>
      <c r="M1" s="550"/>
    </row>
    <row r="2" spans="1:13" s="554" customFormat="1">
      <c r="A2" s="553" t="s">
        <v>370</v>
      </c>
      <c r="B2" s="553" t="s">
        <v>371</v>
      </c>
      <c r="C2" s="553" t="s">
        <v>124</v>
      </c>
      <c r="D2" s="553" t="s">
        <v>125</v>
      </c>
      <c r="E2" s="553" t="s">
        <v>372</v>
      </c>
      <c r="F2" s="553" t="s">
        <v>208</v>
      </c>
      <c r="G2" s="553" t="s">
        <v>211</v>
      </c>
      <c r="H2" s="553" t="s">
        <v>213</v>
      </c>
      <c r="I2" s="553" t="s">
        <v>215</v>
      </c>
      <c r="J2" s="553" t="s">
        <v>217</v>
      </c>
      <c r="K2" s="553" t="s">
        <v>219</v>
      </c>
      <c r="L2" s="553" t="s">
        <v>221</v>
      </c>
      <c r="M2" s="553" t="s">
        <v>223</v>
      </c>
    </row>
    <row r="3" spans="1:13">
      <c r="A3" s="550"/>
      <c r="B3" s="550"/>
      <c r="C3" s="550"/>
      <c r="D3" s="550"/>
      <c r="E3" s="550"/>
      <c r="F3" s="550"/>
      <c r="G3" s="550"/>
      <c r="H3" s="550"/>
      <c r="I3" s="550"/>
      <c r="J3" s="550"/>
      <c r="K3" s="550"/>
      <c r="L3" s="550"/>
      <c r="M3" s="550"/>
    </row>
    <row r="4" spans="1:13">
      <c r="A4" s="550" t="s">
        <v>207</v>
      </c>
      <c r="B4" s="552" t="s">
        <v>373</v>
      </c>
      <c r="C4" s="550" t="s">
        <v>374</v>
      </c>
      <c r="D4" s="550" t="s">
        <v>108</v>
      </c>
      <c r="E4" s="550" t="s">
        <v>375</v>
      </c>
      <c r="F4" s="555"/>
      <c r="G4" s="555"/>
      <c r="H4" s="555"/>
      <c r="I4" s="555"/>
      <c r="J4" s="555"/>
      <c r="K4" s="555"/>
      <c r="L4" s="555"/>
      <c r="M4" s="560">
        <f>Output!F9</f>
        <v>14.856031808987517</v>
      </c>
    </row>
    <row r="5" spans="1:13">
      <c r="A5" s="550" t="s">
        <v>207</v>
      </c>
      <c r="B5" s="550" t="s">
        <v>376</v>
      </c>
      <c r="C5" s="550" t="s">
        <v>377</v>
      </c>
      <c r="D5" s="550" t="s">
        <v>378</v>
      </c>
      <c r="E5" s="550" t="s">
        <v>375</v>
      </c>
      <c r="F5" s="552" t="str">
        <f ca="1">CONCATENATE("[…]", TEXT(NOW(),"dd/mm/yyy hh:mm:ss"))</f>
        <v>[…]14/07/2025 16:19:17</v>
      </c>
      <c r="G5" s="552" t="str">
        <f t="shared" ref="G5:L5" ca="1" si="0">CONCATENATE("[…]", TEXT(NOW(),"dd/mm/yyy hh:mm:ss"))</f>
        <v>[…]14/07/2025 16:19:17</v>
      </c>
      <c r="H5" s="552" t="str">
        <f t="shared" ca="1" si="0"/>
        <v>[…]14/07/2025 16:19:17</v>
      </c>
      <c r="I5" s="552" t="str">
        <f t="shared" ca="1" si="0"/>
        <v>[…]14/07/2025 16:19:17</v>
      </c>
      <c r="J5" s="552" t="str">
        <f t="shared" ca="1" si="0"/>
        <v>[…]14/07/2025 16:19:17</v>
      </c>
      <c r="K5" s="552" t="str">
        <f t="shared" ca="1" si="0"/>
        <v>[…]14/07/2025 16:19:17</v>
      </c>
      <c r="L5" s="552" t="str">
        <f t="shared" ca="1" si="0"/>
        <v>[…]14/07/2025 16:19:17</v>
      </c>
    </row>
    <row r="6" spans="1:13" ht="14.45">
      <c r="A6" s="550" t="s">
        <v>207</v>
      </c>
      <c r="B6" s="550" t="s">
        <v>379</v>
      </c>
      <c r="C6" s="550" t="s">
        <v>380</v>
      </c>
      <c r="D6" s="550" t="s">
        <v>378</v>
      </c>
      <c r="E6" s="550" t="s">
        <v>375</v>
      </c>
      <c r="F6" s="556" t="e">
        <f ca="1">MID(CELL("filename"),SEARCH("[",CELL("filename"))+1,SEARCH("]",CELL("filename"))-SEARCH("[",CELL("filename"))-1)</f>
        <v>#VALUE!</v>
      </c>
      <c r="G6" s="556" t="e">
        <f t="shared" ref="G6:M6" ca="1" si="1">MID(CELL("filename"),SEARCH("[",CELL("filename"))+1,SEARCH("]",CELL("filename"))-SEARCH("[",CELL("filename"))-1)</f>
        <v>#VALUE!</v>
      </c>
      <c r="H6" s="556" t="e">
        <f t="shared" ca="1" si="1"/>
        <v>#VALUE!</v>
      </c>
      <c r="I6" s="556" t="e">
        <f t="shared" ca="1" si="1"/>
        <v>#VALUE!</v>
      </c>
      <c r="J6" s="556" t="e">
        <f t="shared" ca="1" si="1"/>
        <v>#VALUE!</v>
      </c>
      <c r="K6" s="556" t="e">
        <f t="shared" ca="1" si="1"/>
        <v>#VALUE!</v>
      </c>
      <c r="L6" s="556" t="e">
        <f t="shared" ca="1" si="1"/>
        <v>#VALUE!</v>
      </c>
      <c r="M6" s="556" t="e">
        <f t="shared" ca="1" si="1"/>
        <v>#VALUE!</v>
      </c>
    </row>
    <row r="7" spans="1:13" ht="14.45">
      <c r="A7" s="550" t="s">
        <v>207</v>
      </c>
      <c r="B7" s="550" t="s">
        <v>381</v>
      </c>
      <c r="C7" s="550" t="s">
        <v>382</v>
      </c>
      <c r="D7" s="550" t="s">
        <v>378</v>
      </c>
      <c r="E7" s="550" t="s">
        <v>375</v>
      </c>
      <c r="F7" s="557">
        <v>0</v>
      </c>
      <c r="G7" s="557">
        <v>0</v>
      </c>
      <c r="H7" s="557">
        <v>0</v>
      </c>
      <c r="I7" s="557">
        <v>0</v>
      </c>
      <c r="J7" s="557">
        <v>0</v>
      </c>
      <c r="K7" s="557">
        <v>0</v>
      </c>
      <c r="L7" s="557">
        <v>0</v>
      </c>
      <c r="M7" s="557">
        <v>0</v>
      </c>
    </row>
    <row r="8" spans="1:13" ht="14.45">
      <c r="A8" s="550" t="s">
        <v>207</v>
      </c>
      <c r="B8" s="550" t="s">
        <v>383</v>
      </c>
      <c r="C8" s="550" t="s">
        <v>384</v>
      </c>
      <c r="D8" s="558" t="s">
        <v>131</v>
      </c>
      <c r="E8" s="550" t="s">
        <v>375</v>
      </c>
      <c r="F8" s="557">
        <v>0</v>
      </c>
      <c r="G8" s="557">
        <v>0</v>
      </c>
      <c r="H8" s="557">
        <v>0</v>
      </c>
      <c r="I8" s="557">
        <v>0</v>
      </c>
      <c r="J8" s="557">
        <v>0</v>
      </c>
      <c r="K8" s="557">
        <v>0</v>
      </c>
      <c r="L8" s="557">
        <v>0</v>
      </c>
      <c r="M8" s="557">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17</Ref>
  </documentManagement>
</p:properties>
</file>

<file path=customXml/itemProps1.xml><?xml version="1.0" encoding="utf-8"?>
<ds:datastoreItem xmlns:ds="http://schemas.openxmlformats.org/officeDocument/2006/customXml" ds:itemID="{600C660C-6AF0-4904-946F-293F6003BD36}"/>
</file>

<file path=customXml/itemProps2.xml><?xml version="1.0" encoding="utf-8"?>
<ds:datastoreItem xmlns:ds="http://schemas.openxmlformats.org/officeDocument/2006/customXml" ds:itemID="{72F2D00B-38D7-4795-B9D8-8F8927316A7D}"/>
</file>

<file path=customXml/itemProps3.xml><?xml version="1.0" encoding="utf-8"?>
<ds:datastoreItem xmlns:ds="http://schemas.openxmlformats.org/officeDocument/2006/customXml" ds:itemID="{BC003839-20EF-4948-A077-CA30020475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Jasdeep Gill</cp:lastModifiedBy>
  <cp:revision>1</cp:revision>
  <dcterms:created xsi:type="dcterms:W3CDTF">2024-12-10T10:24:58Z</dcterms:created>
  <dcterms:modified xsi:type="dcterms:W3CDTF">2025-07-14T15:19:26Z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746400</vt:r8>
  </property>
  <property fmtid="{D5CDD505-2E9C-101B-9397-08002B2CF9AE}" pid="3" name="Meeting">
    <vt:lpwstr/>
  </property>
  <property fmtid="{D5CDD505-2E9C-101B-9397-08002B2CF9AE}" pid="4" name="Folder Audit History">
    <vt:lpwstr/>
  </property>
  <property fmtid="{D5CDD505-2E9C-101B-9397-08002B2CF9AE}" pid="5" name="xd_ProgID">
    <vt:lpwstr/>
  </property>
  <property fmtid="{D5CDD505-2E9C-101B-9397-08002B2CF9AE}" pid="6" name="MediaServiceImageTags">
    <vt:lpwstr/>
  </property>
  <property fmtid="{D5CDD505-2E9C-101B-9397-08002B2CF9AE}" pid="7" name="Stakeholder 2">
    <vt:lpwstr/>
  </property>
  <property fmtid="{D5CDD505-2E9C-101B-9397-08002B2CF9AE}" pid="8" name="ContentTypeId">
    <vt:lpwstr>0x010100A3DE42ADAD40BD40AE77621A8254D38D</vt:lpwstr>
  </property>
  <property fmtid="{D5CDD505-2E9C-101B-9397-08002B2CF9AE}" pid="9" name="Hierarchy">
    <vt:lpwstr/>
  </property>
  <property fmtid="{D5CDD505-2E9C-101B-9397-08002B2CF9AE}" pid="10" name="Collection">
    <vt:lpwstr/>
  </property>
  <property fmtid="{D5CDD505-2E9C-101B-9397-08002B2CF9AE}" pid="11" name="TemplateUrl">
    <vt:lpwstr/>
  </property>
  <property fmtid="{D5CDD505-2E9C-101B-9397-08002B2CF9AE}" pid="12" name="Asset">
    <vt:lpwstr/>
  </property>
  <property fmtid="{D5CDD505-2E9C-101B-9397-08002B2CF9AE}" pid="13" name="Project Code">
    <vt:lpwstr>1896;#Company performance monitoring ＆ engagement|3cbb2248-aeb0-4f5e-8833-d72f52afb8f0</vt:lpwstr>
  </property>
  <property fmtid="{D5CDD505-2E9C-101B-9397-08002B2CF9AE}" pid="14" name="Stakeholder 3">
    <vt:lpwstr/>
  </property>
  <property fmtid="{D5CDD505-2E9C-101B-9397-08002B2CF9AE}" pid="15" name="_CopySource">
    <vt:lpwstr>https://ofwat.sharepoint.com/sites/rms/pr-pr19/FD/CMI/Reconciliation/Models/Residential-Retail-Reconciliation-Model-August-2020.xlsx</vt:lpwstr>
  </property>
  <property fmtid="{D5CDD505-2E9C-101B-9397-08002B2CF9AE}" pid="16" name="Original Role Assignments">
    <vt:lpwstr/>
  </property>
  <property fmtid="{D5CDD505-2E9C-101B-9397-08002B2CF9AE}" pid="17" name="Stakeholder">
    <vt:lpwstr>25;#Water and wastewater companies (WaSCs)|1f450446-47d1-4fe9-8d64-c249a3be1897</vt:lpwstr>
  </property>
  <property fmtid="{D5CDD505-2E9C-101B-9397-08002B2CF9AE}" pid="18" name="Inheritance Broken by Folder Closure">
    <vt:lpwstr/>
  </property>
  <property fmtid="{D5CDD505-2E9C-101B-9397-08002B2CF9AE}" pid="19" name="Security Classification">
    <vt:lpwstr>21;#OFFICIAL|c2540f30-f875-494b-a43f-ebfb5017a6ad</vt:lpwstr>
  </property>
  <property fmtid="{D5CDD505-2E9C-101B-9397-08002B2CF9AE}" pid="20" name="Stakeholder 4">
    <vt:lpwstr/>
  </property>
  <property fmtid="{D5CDD505-2E9C-101B-9397-08002B2CF9AE}" pid="21" name="Folder Status">
    <vt:lpwstr/>
  </property>
  <property fmtid="{D5CDD505-2E9C-101B-9397-08002B2CF9AE}" pid="22" name="Stakeholder 5">
    <vt:lpwstr/>
  </property>
  <property fmtid="{D5CDD505-2E9C-101B-9397-08002B2CF9AE}" pid="23" name="SV_QUERY_LIST_4F35BF76-6C0D-4D9B-82B2-816C12CF3733">
    <vt:lpwstr>empty_477D106A-C0D6-4607-AEBD-E2C9D60EA279</vt:lpwstr>
  </property>
  <property fmtid="{D5CDD505-2E9C-101B-9397-08002B2CF9AE}" pid="24" name="SV_HIDDEN_GRID_QUERY_LIST_4F35BF76-6C0D-4D9B-82B2-816C12CF3733">
    <vt:lpwstr>empty_477D106A-C0D6-4607-AEBD-E2C9D60EA279</vt:lpwstr>
  </property>
  <property fmtid="{D5CDD505-2E9C-101B-9397-08002B2CF9AE}" pid="25" name="Numref">
    <vt:r8>14</vt:r8>
  </property>
  <property fmtid="{D5CDD505-2E9C-101B-9397-08002B2CF9AE}" pid="29" name="Category">
    <vt:lpwstr>Final Version</vt:lpwstr>
  </property>
</Properties>
</file>