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filterPrivacy="1" codeName="ThisWorkbook" defaultThemeVersion="166925"/>
  <xr:revisionPtr revIDLastSave="0" documentId="8_{22E2F847-4F35-4370-A4EF-686136D60D03}" xr6:coauthVersionLast="47" xr6:coauthVersionMax="47" xr10:uidLastSave="{00000000-0000-0000-0000-000000000000}"/>
  <bookViews>
    <workbookView xWindow="-110" yWindow="-110" windowWidth="19420" windowHeight="10420" firstSheet="6" activeTab="6" xr2:uid="{9B8CC4D9-6584-41D2-A51D-174380D601B5}"/>
  </bookViews>
  <sheets>
    <sheet name="Introduction" sheetId="15" r:id="rId1"/>
    <sheet name="4B" sheetId="35" r:id="rId2"/>
    <sheet name="4L" sheetId="30" r:id="rId3"/>
    <sheet name="4M" sheetId="31" r:id="rId4"/>
    <sheet name="7B" sheetId="32" r:id="rId5"/>
    <sheet name="6F" sheetId="33" r:id="rId6"/>
    <sheet name="7F" sheetId="34" r:id="rId7"/>
  </sheets>
  <externalReferences>
    <externalReference r:id="rId8"/>
    <externalReference r:id="rId9"/>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0</definedName>
    <definedName name="_AtRisk_SimSetting_RandomNumberGenerator" hidden="1">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 hidden="1">257</definedName>
    <definedName name="_AtRisk_SimSetting_ShowSimulationProgressWindow">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2" hidden="1">'4L'!$A$7:$BJ$106</definedName>
    <definedName name="_xlnm._FilterDatabase" localSheetId="3" hidden="1">'4M'!$A$10:$CB$94</definedName>
    <definedName name="_xlnm._FilterDatabase" localSheetId="6" hidden="1">'7F'!$A$5:$AF$137</definedName>
    <definedName name="_Order1" hidden="1">255</definedName>
    <definedName name="_Order2" hidden="1">255</definedName>
    <definedName name="Classification_of_treatment_works" localSheetId="1">[1]Lists!$S$5:$S$11</definedName>
    <definedName name="Classification_of_treatment_works">[2]Lists!$S$5:$S$11</definedName>
    <definedName name="F" localSheetId="1" hidden="1">{"bal",#N/A,FALSE,"working papers";"income",#N/A,FALSE,"working papers"}</definedName>
    <definedName name="F" localSheetId="2">{"bal",#N/A,FALSE,"working papers";"income",#N/A,FALSE,"working papers"}</definedName>
    <definedName name="F" localSheetId="3">{"bal",#N/A,FALSE,"working papers";"income",#N/A,FALSE,"working papers"}</definedName>
    <definedName name="F" localSheetId="5" hidden="1">{"bal",#N/A,FALSE,"working papers";"income",#N/A,FALSE,"working papers"}</definedName>
    <definedName name="F" localSheetId="4" hidden="1">{"bal",#N/A,FALSE,"working papers";"income",#N/A,FALSE,"working papers"}</definedName>
    <definedName name="F" localSheetId="6" hidden="1">{"bal",#N/A,FALSE,"working papers";"income",#N/A,FALSE,"working papers"}</definedName>
    <definedName name="F">{"bal",#N/A,FALSE,"working papers";"income",#N/A,FALSE,"working papers"}</definedName>
    <definedName name="fdraf" localSheetId="1" hidden="1">{"bal",#N/A,FALSE,"working papers";"income",#N/A,FALSE,"working papers"}</definedName>
    <definedName name="fdraf" localSheetId="2">{"bal",#N/A,FALSE,"working papers";"income",#N/A,FALSE,"working papers"}</definedName>
    <definedName name="fdraf" localSheetId="3">{"bal",#N/A,FALSE,"working papers";"income",#N/A,FALSE,"working papers"}</definedName>
    <definedName name="fdraf" localSheetId="5" hidden="1">{"bal",#N/A,FALSE,"working papers";"income",#N/A,FALSE,"working papers"}</definedName>
    <definedName name="fdraf" localSheetId="4" hidden="1">{"bal",#N/A,FALSE,"working papers";"income",#N/A,FALSE,"working papers"}</definedName>
    <definedName name="fdraf" localSheetId="6" hidden="1">{"bal",#N/A,FALSE,"working papers";"income",#N/A,FALSE,"working papers"}</definedName>
    <definedName name="fdraf">{"bal",#N/A,FALSE,"working papers";"income",#N/A,FALSE,"working papers"}</definedName>
    <definedName name="Fdraft" localSheetId="1" hidden="1">{"bal",#N/A,FALSE,"working papers";"income",#N/A,FALSE,"working papers"}</definedName>
    <definedName name="Fdraft" localSheetId="2">{"bal",#N/A,FALSE,"working papers";"income",#N/A,FALSE,"working papers"}</definedName>
    <definedName name="Fdraft" localSheetId="3">{"bal",#N/A,FALSE,"working papers";"income",#N/A,FALSE,"working papers"}</definedName>
    <definedName name="Fdraft" localSheetId="5" hidden="1">{"bal",#N/A,FALSE,"working papers";"income",#N/A,FALSE,"working papers"}</definedName>
    <definedName name="Fdraft" localSheetId="4" hidden="1">{"bal",#N/A,FALSE,"working papers";"income",#N/A,FALSE,"working papers"}</definedName>
    <definedName name="Fdraft" localSheetId="6" hidden="1">{"bal",#N/A,FALSE,"working papers";"income",#N/A,FALSE,"working papers"}</definedName>
    <definedName name="Fdraft">{"bal",#N/A,FALSE,"working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localSheetId="1" hidden="1">{"bal",#N/A,FALSE,"working papers";"income",#N/A,FALSE,"working papers"}</definedName>
    <definedName name="new" localSheetId="5" hidden="1">{"bal",#N/A,FALSE,"working papers";"income",#N/A,FALSE,"working papers"}</definedName>
    <definedName name="new" localSheetId="4" hidden="1">{"bal",#N/A,FALSE,"working papers";"income",#N/A,FALSE,"working papers"}</definedName>
    <definedName name="new" localSheetId="6" hidden="1">{"bal",#N/A,FALSE,"working papers";"income",#N/A,FALSE,"working papers"}</definedName>
    <definedName name="new" hidden="1">{"bal",#N/A,FALSE,"working papers";"income",#N/A,FALSE,"working papers"}</definedName>
    <definedName name="_xlnm.Print_Area" localSheetId="1">'4B'!$B$1:$BR$312</definedName>
    <definedName name="_xlnm.Print_Area" localSheetId="2">'4L'!$B$1:$W$107</definedName>
    <definedName name="_xlnm.Print_Area" localSheetId="3">'4M'!$B$1:$AC$95</definedName>
    <definedName name="_xlnm.Print_Area" localSheetId="5">'6F'!$B$1:$AZ$63</definedName>
    <definedName name="_xlnm.Print_Area" localSheetId="4">'7B'!$B$1:$CJ$28</definedName>
    <definedName name="_xlnm.Print_Area" localSheetId="6">'7F'!$A$1:$AF$123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localSheetId="1" hidden="1">7</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localSheetId="1" hidden="1">{"bal",#N/A,FALSE,"working papers";"income",#N/A,FALSE,"working papers"}</definedName>
    <definedName name="wrn.papersdraft" localSheetId="2">{"bal",#N/A,FALSE,"working papers";"income",#N/A,FALSE,"working papers"}</definedName>
    <definedName name="wrn.papersdraft" localSheetId="3">{"bal",#N/A,FALSE,"working papers";"income",#N/A,FALSE,"working papers"}</definedName>
    <definedName name="wrn.papersdraft" localSheetId="5" hidden="1">{"bal",#N/A,FALSE,"working papers";"income",#N/A,FALSE,"working papers"}</definedName>
    <definedName name="wrn.papersdraft" localSheetId="4" hidden="1">{"bal",#N/A,FALSE,"working papers";"income",#N/A,FALSE,"working papers"}</definedName>
    <definedName name="wrn.papersdraft" localSheetId="6" hidden="1">{"bal",#N/A,FALSE,"working papers";"income",#N/A,FALSE,"working papers"}</definedName>
    <definedName name="wrn.papersdraft">{"bal",#N/A,FALSE,"working papers";"income",#N/A,FALSE,"working papers"}</definedName>
    <definedName name="wrn.wpapers." localSheetId="1" hidden="1">{"bal",#N/A,FALSE,"working papers";"income",#N/A,FALSE,"working papers"}</definedName>
    <definedName name="wrn.wpapers." localSheetId="2">{"bal",#N/A,FALSE,"working papers";"income",#N/A,FALSE,"working papers"}</definedName>
    <definedName name="wrn.wpapers." localSheetId="3">{"bal",#N/A,FALSE,"working papers";"income",#N/A,FALSE,"working papers"}</definedName>
    <definedName name="wrn.wpapers." localSheetId="5" hidden="1">{"bal",#N/A,FALSE,"working papers";"income",#N/A,FALSE,"working papers"}</definedName>
    <definedName name="wrn.wpapers." localSheetId="4" hidden="1">{"bal",#N/A,FALSE,"working papers";"income",#N/A,FALSE,"working papers"}</definedName>
    <definedName name="wrn.wpapers." localSheetId="6" hidden="1">{"bal",#N/A,FALSE,"working papers";"income",#N/A,FALSE,"working papers"}</definedName>
    <definedName name="wrn.wpapers." hidden="1">{"bal",#N/A,FALSE,"working papers";"income",#N/A,FALSE,"working papers"}</definedName>
    <definedName name="Z_1B259DF3_2D8D_4DFB_A9C4_F29F1CEBD105_.wvu.PrintArea" localSheetId="3">'4M'!$B$1:$AB$33</definedName>
    <definedName name="Z_69104686_4F2A_41D5_9B15_E00B9826BCA2_.wvu.PrintArea" localSheetId="1" hidden="1">'4B'!$B$3:$AD$312</definedName>
    <definedName name="Z_71BC5093_C9C1_4AA0_864A_AADBDC96B3C1_.wvu.PrintArea" localSheetId="1" hidden="1">'4B'!$B$1:$BR$312</definedName>
    <definedName name="Z_71BC5093_C9C1_4AA0_864A_AADBDC96B3C1_.wvu.PrintArea" localSheetId="2">'4L'!$B$1:$W$106</definedName>
    <definedName name="Z_71BC5093_C9C1_4AA0_864A_AADBDC96B3C1_.wvu.PrintArea" localSheetId="3">'4M'!$B$1:$AC$94</definedName>
    <definedName name="Z_71BC5093_C9C1_4AA0_864A_AADBDC96B3C1_.wvu.PrintArea" localSheetId="4" hidden="1">'7B'!$B$1:$CJ$28</definedName>
    <definedName name="Z_71BC5093_C9C1_4AA0_864A_AADBDC96B3C1_.wvu.Rows" localSheetId="1" hidden="1">'4B'!$314:$1048576,'4B'!$60:$108,'4B'!$110:$127,'4B'!#REF!,'4B'!$132:$180,'4B'!$182:$217,'4B'!#REF!,'4B'!#REF!,'4B'!$222:$270,'4B'!$272:$285,'4B'!#REF!,'4B'!#REF!,'4B'!#REF!,'4B'!#REF!,'4B'!#REF!,'4B'!#REF!,'4B'!#REF!</definedName>
    <definedName name="Z_A8453347_62D5_433C_AC17_73E6B4F2766F_.wvu.PrintArea" localSheetId="1" hidden="1">'4B'!$B$3:$AD$312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2" i="34" l="1"/>
  <c r="Q122" i="34"/>
  <c r="P122" i="34"/>
  <c r="O122" i="34"/>
  <c r="L122" i="34"/>
  <c r="BN291" i="35" l="1"/>
  <c r="AJ291" i="35" s="1"/>
  <c r="BN289" i="35"/>
  <c r="AJ289" i="35" s="1"/>
  <c r="C308" i="35"/>
  <c r="BN286" i="35"/>
  <c r="AJ286" i="35" s="1"/>
  <c r="AD286" i="35"/>
  <c r="AC286" i="35"/>
  <c r="AB286" i="35"/>
  <c r="P286" i="35"/>
  <c r="O286" i="35"/>
  <c r="N286" i="35"/>
  <c r="BN285" i="35"/>
  <c r="BM285" i="35"/>
  <c r="BL285" i="35"/>
  <c r="BK285" i="35"/>
  <c r="BJ285" i="35"/>
  <c r="BI285" i="35"/>
  <c r="BA285" i="35"/>
  <c r="AY285" i="35"/>
  <c r="AX285" i="35"/>
  <c r="AW285" i="35"/>
  <c r="AV285" i="35"/>
  <c r="AU285" i="35"/>
  <c r="AT285" i="35"/>
  <c r="AS285" i="35"/>
  <c r="Y285" i="35"/>
  <c r="W285" i="35"/>
  <c r="Q285" i="35"/>
  <c r="BN284" i="35"/>
  <c r="BM284" i="35"/>
  <c r="BL284" i="35"/>
  <c r="BK284" i="35"/>
  <c r="BJ284" i="35"/>
  <c r="BI284" i="35"/>
  <c r="BA284" i="35"/>
  <c r="AY284" i="35"/>
  <c r="AX284" i="35"/>
  <c r="AW284" i="35"/>
  <c r="AV284" i="35"/>
  <c r="AU284" i="35"/>
  <c r="AT284" i="35"/>
  <c r="AS284" i="35"/>
  <c r="Y284" i="35"/>
  <c r="W284" i="35"/>
  <c r="Q284" i="35"/>
  <c r="BN283" i="35"/>
  <c r="BM283" i="35"/>
  <c r="BL283" i="35"/>
  <c r="BK283" i="35"/>
  <c r="BJ283" i="35"/>
  <c r="BI283" i="35"/>
  <c r="BA283" i="35"/>
  <c r="AY283" i="35"/>
  <c r="AX283" i="35"/>
  <c r="AW283" i="35"/>
  <c r="AV283" i="35"/>
  <c r="AU283" i="35"/>
  <c r="AT283" i="35"/>
  <c r="AS283" i="35"/>
  <c r="Y283" i="35"/>
  <c r="W283" i="35"/>
  <c r="X283" i="35" s="1"/>
  <c r="Q283" i="35"/>
  <c r="BN282" i="35"/>
  <c r="BM282" i="35"/>
  <c r="BL282" i="35"/>
  <c r="BK282" i="35"/>
  <c r="BJ282" i="35"/>
  <c r="BI282" i="35"/>
  <c r="BA282" i="35"/>
  <c r="AY282" i="35"/>
  <c r="AX282" i="35"/>
  <c r="AW282" i="35"/>
  <c r="AV282" i="35"/>
  <c r="AU282" i="35"/>
  <c r="AT282" i="35"/>
  <c r="AS282" i="35"/>
  <c r="Y282" i="35"/>
  <c r="W282" i="35"/>
  <c r="Q282" i="35"/>
  <c r="BN281" i="35"/>
  <c r="BM281" i="35"/>
  <c r="BL281" i="35"/>
  <c r="BK281" i="35"/>
  <c r="BJ281" i="35"/>
  <c r="BI281" i="35"/>
  <c r="BA281" i="35"/>
  <c r="AY281" i="35"/>
  <c r="AX281" i="35"/>
  <c r="AW281" i="35"/>
  <c r="AV281" i="35"/>
  <c r="AU281" i="35"/>
  <c r="AT281" i="35"/>
  <c r="AS281" i="35"/>
  <c r="Y281" i="35"/>
  <c r="W281" i="35"/>
  <c r="Q281" i="35"/>
  <c r="BN280" i="35"/>
  <c r="BM280" i="35"/>
  <c r="BL280" i="35"/>
  <c r="BK280" i="35"/>
  <c r="BJ280" i="35"/>
  <c r="BI280" i="35"/>
  <c r="BA280" i="35"/>
  <c r="AY280" i="35"/>
  <c r="AX280" i="35"/>
  <c r="AW280" i="35"/>
  <c r="AV280" i="35"/>
  <c r="AU280" i="35"/>
  <c r="AT280" i="35"/>
  <c r="AS280" i="35"/>
  <c r="Y280" i="35"/>
  <c r="W280" i="35"/>
  <c r="X280" i="35" s="1"/>
  <c r="Q280" i="35"/>
  <c r="BN279" i="35"/>
  <c r="BM279" i="35"/>
  <c r="BL279" i="35"/>
  <c r="BK279" i="35"/>
  <c r="BJ279" i="35"/>
  <c r="BI279" i="35"/>
  <c r="BA279" i="35"/>
  <c r="AY279" i="35"/>
  <c r="AX279" i="35"/>
  <c r="AW279" i="35"/>
  <c r="AV279" i="35"/>
  <c r="AU279" i="35"/>
  <c r="AT279" i="35"/>
  <c r="AS279" i="35"/>
  <c r="Y279" i="35"/>
  <c r="W279" i="35"/>
  <c r="Q279" i="35"/>
  <c r="BN278" i="35"/>
  <c r="BM278" i="35"/>
  <c r="BL278" i="35"/>
  <c r="BK278" i="35"/>
  <c r="BJ278" i="35"/>
  <c r="BI278" i="35"/>
  <c r="BA278" i="35"/>
  <c r="AY278" i="35"/>
  <c r="AX278" i="35"/>
  <c r="AW278" i="35"/>
  <c r="AV278" i="35"/>
  <c r="AU278" i="35"/>
  <c r="AT278" i="35"/>
  <c r="AS278" i="35"/>
  <c r="Y278" i="35"/>
  <c r="W278" i="35"/>
  <c r="X278" i="35" s="1"/>
  <c r="Q278" i="35"/>
  <c r="BN277" i="35"/>
  <c r="BM277" i="35"/>
  <c r="BL277" i="35"/>
  <c r="BK277" i="35"/>
  <c r="BJ277" i="35"/>
  <c r="BI277" i="35"/>
  <c r="BA277" i="35"/>
  <c r="AY277" i="35"/>
  <c r="AX277" i="35"/>
  <c r="AW277" i="35"/>
  <c r="AV277" i="35"/>
  <c r="AU277" i="35"/>
  <c r="AT277" i="35"/>
  <c r="AS277" i="35"/>
  <c r="Y277" i="35"/>
  <c r="W277" i="35"/>
  <c r="Q277" i="35"/>
  <c r="BN276" i="35"/>
  <c r="BM276" i="35"/>
  <c r="BL276" i="35"/>
  <c r="BK276" i="35"/>
  <c r="BJ276" i="35"/>
  <c r="BI276" i="35"/>
  <c r="BA276" i="35"/>
  <c r="AY276" i="35"/>
  <c r="AX276" i="35"/>
  <c r="AW276" i="35"/>
  <c r="AV276" i="35"/>
  <c r="AU276" i="35"/>
  <c r="AT276" i="35"/>
  <c r="AS276" i="35"/>
  <c r="Y276" i="35"/>
  <c r="W276" i="35"/>
  <c r="Q276" i="35"/>
  <c r="BN275" i="35"/>
  <c r="BM275" i="35"/>
  <c r="BL275" i="35"/>
  <c r="BK275" i="35"/>
  <c r="BJ275" i="35"/>
  <c r="BI275" i="35"/>
  <c r="BA275" i="35"/>
  <c r="AY275" i="35"/>
  <c r="AX275" i="35"/>
  <c r="AW275" i="35"/>
  <c r="AV275" i="35"/>
  <c r="AU275" i="35"/>
  <c r="AT275" i="35"/>
  <c r="AS275" i="35"/>
  <c r="Y275" i="35"/>
  <c r="W275" i="35"/>
  <c r="Q275" i="35"/>
  <c r="BN274" i="35"/>
  <c r="BM274" i="35"/>
  <c r="BL274" i="35"/>
  <c r="BK274" i="35"/>
  <c r="BJ274" i="35"/>
  <c r="BI274" i="35"/>
  <c r="BA274" i="35"/>
  <c r="AY274" i="35"/>
  <c r="AX274" i="35"/>
  <c r="AW274" i="35"/>
  <c r="AV274" i="35"/>
  <c r="AU274" i="35"/>
  <c r="AT274" i="35"/>
  <c r="AS274" i="35"/>
  <c r="Y274" i="35"/>
  <c r="W274" i="35"/>
  <c r="Q274" i="35"/>
  <c r="BN273" i="35"/>
  <c r="BM273" i="35"/>
  <c r="BL273" i="35"/>
  <c r="BK273" i="35"/>
  <c r="BJ273" i="35"/>
  <c r="BI273" i="35"/>
  <c r="BA273" i="35"/>
  <c r="AY273" i="35"/>
  <c r="AX273" i="35"/>
  <c r="AW273" i="35"/>
  <c r="AV273" i="35"/>
  <c r="AU273" i="35"/>
  <c r="AT273" i="35"/>
  <c r="AS273" i="35"/>
  <c r="Y273" i="35"/>
  <c r="W273" i="35"/>
  <c r="Q273" i="35"/>
  <c r="BN272" i="35"/>
  <c r="BM272" i="35"/>
  <c r="BL272" i="35"/>
  <c r="BK272" i="35"/>
  <c r="BJ272" i="35"/>
  <c r="BI272" i="35"/>
  <c r="BA272" i="35"/>
  <c r="AY272" i="35"/>
  <c r="AX272" i="35"/>
  <c r="AW272" i="35"/>
  <c r="AV272" i="35"/>
  <c r="AU272" i="35"/>
  <c r="AT272" i="35"/>
  <c r="AS272" i="35"/>
  <c r="Y272" i="35"/>
  <c r="W272" i="35"/>
  <c r="X272" i="35" s="1"/>
  <c r="Q272" i="35"/>
  <c r="BN271" i="35"/>
  <c r="BM271" i="35"/>
  <c r="BL271" i="35"/>
  <c r="BK271" i="35"/>
  <c r="BJ271" i="35"/>
  <c r="BI271" i="35"/>
  <c r="BA271" i="35"/>
  <c r="AY271" i="35"/>
  <c r="AX271" i="35"/>
  <c r="AW271" i="35"/>
  <c r="AV271" i="35"/>
  <c r="AU271" i="35"/>
  <c r="AT271" i="35"/>
  <c r="AS271" i="35"/>
  <c r="Y271" i="35"/>
  <c r="W271" i="35"/>
  <c r="X271" i="35" s="1"/>
  <c r="Q271" i="35"/>
  <c r="BN270" i="35"/>
  <c r="BM270" i="35"/>
  <c r="BL270" i="35"/>
  <c r="BK270" i="35"/>
  <c r="BJ270" i="35"/>
  <c r="BI270" i="35"/>
  <c r="BA270" i="35"/>
  <c r="AY270" i="35"/>
  <c r="AX270" i="35"/>
  <c r="AW270" i="35"/>
  <c r="AV270" i="35"/>
  <c r="AU270" i="35"/>
  <c r="AT270" i="35"/>
  <c r="AS270" i="35"/>
  <c r="Y270" i="35"/>
  <c r="W270" i="35"/>
  <c r="X270" i="35" s="1"/>
  <c r="Q270" i="35"/>
  <c r="BN269" i="35"/>
  <c r="BM269" i="35"/>
  <c r="BL269" i="35"/>
  <c r="BK269" i="35"/>
  <c r="BJ269" i="35"/>
  <c r="BI269" i="35"/>
  <c r="BA269" i="35"/>
  <c r="AY269" i="35"/>
  <c r="AX269" i="35"/>
  <c r="AW269" i="35"/>
  <c r="AV269" i="35"/>
  <c r="AU269" i="35"/>
  <c r="AT269" i="35"/>
  <c r="AS269" i="35"/>
  <c r="Y269" i="35"/>
  <c r="W269" i="35"/>
  <c r="X269" i="35" s="1"/>
  <c r="Q269" i="35"/>
  <c r="BN268" i="35"/>
  <c r="BM268" i="35"/>
  <c r="BL268" i="35"/>
  <c r="BK268" i="35"/>
  <c r="BJ268" i="35"/>
  <c r="BI268" i="35"/>
  <c r="BA268" i="35"/>
  <c r="AY268" i="35"/>
  <c r="AX268" i="35"/>
  <c r="AW268" i="35"/>
  <c r="AV268" i="35"/>
  <c r="AU268" i="35"/>
  <c r="AT268" i="35"/>
  <c r="AS268" i="35"/>
  <c r="Y268" i="35"/>
  <c r="W268" i="35"/>
  <c r="X268" i="35" s="1"/>
  <c r="Q268" i="35"/>
  <c r="BN267" i="35"/>
  <c r="BM267" i="35"/>
  <c r="BL267" i="35"/>
  <c r="BK267" i="35"/>
  <c r="BJ267" i="35"/>
  <c r="BI267" i="35"/>
  <c r="BA267" i="35"/>
  <c r="AY267" i="35"/>
  <c r="AX267" i="35"/>
  <c r="AW267" i="35"/>
  <c r="AV267" i="35"/>
  <c r="AU267" i="35"/>
  <c r="AT267" i="35"/>
  <c r="AS267" i="35"/>
  <c r="Y267" i="35"/>
  <c r="W267" i="35"/>
  <c r="X267" i="35" s="1"/>
  <c r="Q267" i="35"/>
  <c r="BN266" i="35"/>
  <c r="BM266" i="35"/>
  <c r="BL266" i="35"/>
  <c r="BK266" i="35"/>
  <c r="BJ266" i="35"/>
  <c r="BI266" i="35"/>
  <c r="BA266" i="35"/>
  <c r="AY266" i="35"/>
  <c r="AX266" i="35"/>
  <c r="AW266" i="35"/>
  <c r="AV266" i="35"/>
  <c r="AU266" i="35"/>
  <c r="AT266" i="35"/>
  <c r="AS266" i="35"/>
  <c r="Y266" i="35"/>
  <c r="W266" i="35"/>
  <c r="X266" i="35" s="1"/>
  <c r="Q266" i="35"/>
  <c r="BN265" i="35"/>
  <c r="BM265" i="35"/>
  <c r="BL265" i="35"/>
  <c r="BK265" i="35"/>
  <c r="BJ265" i="35"/>
  <c r="BI265" i="35"/>
  <c r="BA265" i="35"/>
  <c r="AY265" i="35"/>
  <c r="AX265" i="35"/>
  <c r="AW265" i="35"/>
  <c r="AV265" i="35"/>
  <c r="AU265" i="35"/>
  <c r="AT265" i="35"/>
  <c r="AS265" i="35"/>
  <c r="Y265" i="35"/>
  <c r="W265" i="35"/>
  <c r="X265" i="35" s="1"/>
  <c r="Q265" i="35"/>
  <c r="BN264" i="35"/>
  <c r="BM264" i="35"/>
  <c r="BL264" i="35"/>
  <c r="BK264" i="35"/>
  <c r="BJ264" i="35"/>
  <c r="BI264" i="35"/>
  <c r="BA264" i="35"/>
  <c r="AY264" i="35"/>
  <c r="AX264" i="35"/>
  <c r="AW264" i="35"/>
  <c r="AV264" i="35"/>
  <c r="AU264" i="35"/>
  <c r="AT264" i="35"/>
  <c r="AS264" i="35"/>
  <c r="Y264" i="35"/>
  <c r="W264" i="35"/>
  <c r="X264" i="35" s="1"/>
  <c r="Q264" i="35"/>
  <c r="BN263" i="35"/>
  <c r="BM263" i="35"/>
  <c r="BL263" i="35"/>
  <c r="BK263" i="35"/>
  <c r="BJ263" i="35"/>
  <c r="BI263" i="35"/>
  <c r="BA263" i="35"/>
  <c r="AY263" i="35"/>
  <c r="AX263" i="35"/>
  <c r="AW263" i="35"/>
  <c r="AV263" i="35"/>
  <c r="AU263" i="35"/>
  <c r="AT263" i="35"/>
  <c r="AS263" i="35"/>
  <c r="Y263" i="35"/>
  <c r="W263" i="35"/>
  <c r="X263" i="35" s="1"/>
  <c r="Q263" i="35"/>
  <c r="BN262" i="35"/>
  <c r="BM262" i="35"/>
  <c r="BL262" i="35"/>
  <c r="BK262" i="35"/>
  <c r="BJ262" i="35"/>
  <c r="BI262" i="35"/>
  <c r="BA262" i="35"/>
  <c r="AY262" i="35"/>
  <c r="AX262" i="35"/>
  <c r="AW262" i="35"/>
  <c r="AV262" i="35"/>
  <c r="AU262" i="35"/>
  <c r="AT262" i="35"/>
  <c r="AS262" i="35"/>
  <c r="Y262" i="35"/>
  <c r="W262" i="35"/>
  <c r="X262" i="35" s="1"/>
  <c r="Q262" i="35"/>
  <c r="BN261" i="35"/>
  <c r="BM261" i="35"/>
  <c r="BL261" i="35"/>
  <c r="BK261" i="35"/>
  <c r="BJ261" i="35"/>
  <c r="BI261" i="35"/>
  <c r="BA261" i="35"/>
  <c r="AY261" i="35"/>
  <c r="AX261" i="35"/>
  <c r="AW261" i="35"/>
  <c r="AV261" i="35"/>
  <c r="AU261" i="35"/>
  <c r="AT261" i="35"/>
  <c r="AS261" i="35"/>
  <c r="Y261" i="35"/>
  <c r="W261" i="35"/>
  <c r="X261" i="35" s="1"/>
  <c r="Q261" i="35"/>
  <c r="BN260" i="35"/>
  <c r="BM260" i="35"/>
  <c r="BL260" i="35"/>
  <c r="BK260" i="35"/>
  <c r="BJ260" i="35"/>
  <c r="BI260" i="35"/>
  <c r="BA260" i="35"/>
  <c r="AY260" i="35"/>
  <c r="AX260" i="35"/>
  <c r="AW260" i="35"/>
  <c r="AV260" i="35"/>
  <c r="AU260" i="35"/>
  <c r="AT260" i="35"/>
  <c r="AS260" i="35"/>
  <c r="Y260" i="35"/>
  <c r="W260" i="35"/>
  <c r="X260" i="35" s="1"/>
  <c r="Q260" i="35"/>
  <c r="BN259" i="35"/>
  <c r="BM259" i="35"/>
  <c r="BL259" i="35"/>
  <c r="BK259" i="35"/>
  <c r="BJ259" i="35"/>
  <c r="BI259" i="35"/>
  <c r="BA259" i="35"/>
  <c r="AY259" i="35"/>
  <c r="AX259" i="35"/>
  <c r="AW259" i="35"/>
  <c r="AV259" i="35"/>
  <c r="AU259" i="35"/>
  <c r="AT259" i="35"/>
  <c r="AS259" i="35"/>
  <c r="Y259" i="35"/>
  <c r="W259" i="35"/>
  <c r="X259" i="35" s="1"/>
  <c r="Q259" i="35"/>
  <c r="BN258" i="35"/>
  <c r="BM258" i="35"/>
  <c r="BL258" i="35"/>
  <c r="BK258" i="35"/>
  <c r="BJ258" i="35"/>
  <c r="BI258" i="35"/>
  <c r="BA258" i="35"/>
  <c r="AY258" i="35"/>
  <c r="AX258" i="35"/>
  <c r="AW258" i="35"/>
  <c r="AV258" i="35"/>
  <c r="AU258" i="35"/>
  <c r="AT258" i="35"/>
  <c r="AS258" i="35"/>
  <c r="Y258" i="35"/>
  <c r="W258" i="35"/>
  <c r="X258" i="35" s="1"/>
  <c r="Q258" i="35"/>
  <c r="BN257" i="35"/>
  <c r="BM257" i="35"/>
  <c r="BL257" i="35"/>
  <c r="BK257" i="35"/>
  <c r="BJ257" i="35"/>
  <c r="BI257" i="35"/>
  <c r="BA257" i="35"/>
  <c r="AY257" i="35"/>
  <c r="AX257" i="35"/>
  <c r="AW257" i="35"/>
  <c r="AV257" i="35"/>
  <c r="AU257" i="35"/>
  <c r="AT257" i="35"/>
  <c r="AS257" i="35"/>
  <c r="Y257" i="35"/>
  <c r="W257" i="35"/>
  <c r="X257" i="35" s="1"/>
  <c r="Q257" i="35"/>
  <c r="BN256" i="35"/>
  <c r="BM256" i="35"/>
  <c r="BL256" i="35"/>
  <c r="BK256" i="35"/>
  <c r="BJ256" i="35"/>
  <c r="BI256" i="35"/>
  <c r="BA256" i="35"/>
  <c r="AY256" i="35"/>
  <c r="AX256" i="35"/>
  <c r="AW256" i="35"/>
  <c r="AV256" i="35"/>
  <c r="AU256" i="35"/>
  <c r="AT256" i="35"/>
  <c r="AS256" i="35"/>
  <c r="Y256" i="35"/>
  <c r="W256" i="35"/>
  <c r="X256" i="35" s="1"/>
  <c r="Q256" i="35"/>
  <c r="BN255" i="35"/>
  <c r="BM255" i="35"/>
  <c r="BL255" i="35"/>
  <c r="BK255" i="35"/>
  <c r="BJ255" i="35"/>
  <c r="BI255" i="35"/>
  <c r="BA255" i="35"/>
  <c r="AY255" i="35"/>
  <c r="AX255" i="35"/>
  <c r="AW255" i="35"/>
  <c r="AV255" i="35"/>
  <c r="AU255" i="35"/>
  <c r="AT255" i="35"/>
  <c r="AS255" i="35"/>
  <c r="Y255" i="35"/>
  <c r="W255" i="35"/>
  <c r="X255" i="35" s="1"/>
  <c r="Q255" i="35"/>
  <c r="BN254" i="35"/>
  <c r="BM254" i="35"/>
  <c r="BL254" i="35"/>
  <c r="BK254" i="35"/>
  <c r="BJ254" i="35"/>
  <c r="BI254" i="35"/>
  <c r="BA254" i="35"/>
  <c r="AY254" i="35"/>
  <c r="AX254" i="35"/>
  <c r="AW254" i="35"/>
  <c r="AV254" i="35"/>
  <c r="AU254" i="35"/>
  <c r="AT254" i="35"/>
  <c r="AS254" i="35"/>
  <c r="Y254" i="35"/>
  <c r="W254" i="35"/>
  <c r="X254" i="35" s="1"/>
  <c r="Q254" i="35"/>
  <c r="BN253" i="35"/>
  <c r="BM253" i="35"/>
  <c r="BL253" i="35"/>
  <c r="BK253" i="35"/>
  <c r="BJ253" i="35"/>
  <c r="BI253" i="35"/>
  <c r="BA253" i="35"/>
  <c r="AY253" i="35"/>
  <c r="AX253" i="35"/>
  <c r="AW253" i="35"/>
  <c r="AV253" i="35"/>
  <c r="AU253" i="35"/>
  <c r="AT253" i="35"/>
  <c r="AS253" i="35"/>
  <c r="Y253" i="35"/>
  <c r="W253" i="35"/>
  <c r="X253" i="35" s="1"/>
  <c r="Q253" i="35"/>
  <c r="BN252" i="35"/>
  <c r="BM252" i="35"/>
  <c r="BL252" i="35"/>
  <c r="BK252" i="35"/>
  <c r="BJ252" i="35"/>
  <c r="BI252" i="35"/>
  <c r="BA252" i="35"/>
  <c r="AY252" i="35"/>
  <c r="AX252" i="35"/>
  <c r="AW252" i="35"/>
  <c r="AV252" i="35"/>
  <c r="AU252" i="35"/>
  <c r="AT252" i="35"/>
  <c r="AS252" i="35"/>
  <c r="Y252" i="35"/>
  <c r="W252" i="35"/>
  <c r="X252" i="35" s="1"/>
  <c r="Q252" i="35"/>
  <c r="BN251" i="35"/>
  <c r="BM251" i="35"/>
  <c r="BL251" i="35"/>
  <c r="BK251" i="35"/>
  <c r="BJ251" i="35"/>
  <c r="BI251" i="35"/>
  <c r="BA251" i="35"/>
  <c r="AY251" i="35"/>
  <c r="AX251" i="35"/>
  <c r="AW251" i="35"/>
  <c r="AV251" i="35"/>
  <c r="AU251" i="35"/>
  <c r="AT251" i="35"/>
  <c r="AS251" i="35"/>
  <c r="Y251" i="35"/>
  <c r="W251" i="35"/>
  <c r="X251" i="35" s="1"/>
  <c r="Q251" i="35"/>
  <c r="BN250" i="35"/>
  <c r="BM250" i="35"/>
  <c r="BL250" i="35"/>
  <c r="BK250" i="35"/>
  <c r="BJ250" i="35"/>
  <c r="BI250" i="35"/>
  <c r="BA250" i="35"/>
  <c r="AY250" i="35"/>
  <c r="AX250" i="35"/>
  <c r="AW250" i="35"/>
  <c r="AV250" i="35"/>
  <c r="AU250" i="35"/>
  <c r="AT250" i="35"/>
  <c r="AS250" i="35"/>
  <c r="Y250" i="35"/>
  <c r="W250" i="35"/>
  <c r="X250" i="35" s="1"/>
  <c r="Q250" i="35"/>
  <c r="BN249" i="35"/>
  <c r="BM249" i="35"/>
  <c r="BL249" i="35"/>
  <c r="BK249" i="35"/>
  <c r="BJ249" i="35"/>
  <c r="BI249" i="35"/>
  <c r="BA249" i="35"/>
  <c r="AY249" i="35"/>
  <c r="AX249" i="35"/>
  <c r="AW249" i="35"/>
  <c r="AV249" i="35"/>
  <c r="AU249" i="35"/>
  <c r="AT249" i="35"/>
  <c r="AS249" i="35"/>
  <c r="Y249" i="35"/>
  <c r="W249" i="35"/>
  <c r="X249" i="35" s="1"/>
  <c r="Q249" i="35"/>
  <c r="BN248" i="35"/>
  <c r="BM248" i="35"/>
  <c r="BL248" i="35"/>
  <c r="BK248" i="35"/>
  <c r="BJ248" i="35"/>
  <c r="BI248" i="35"/>
  <c r="BA248" i="35"/>
  <c r="AY248" i="35"/>
  <c r="AX248" i="35"/>
  <c r="AW248" i="35"/>
  <c r="AV248" i="35"/>
  <c r="AU248" i="35"/>
  <c r="AT248" i="35"/>
  <c r="AS248" i="35"/>
  <c r="Y248" i="35"/>
  <c r="W248" i="35"/>
  <c r="X248" i="35" s="1"/>
  <c r="Q248" i="35"/>
  <c r="BN247" i="35"/>
  <c r="BM247" i="35"/>
  <c r="BL247" i="35"/>
  <c r="BK247" i="35"/>
  <c r="BJ247" i="35"/>
  <c r="BI247" i="35"/>
  <c r="BA247" i="35"/>
  <c r="AY247" i="35"/>
  <c r="AX247" i="35"/>
  <c r="AW247" i="35"/>
  <c r="AV247" i="35"/>
  <c r="AU247" i="35"/>
  <c r="AT247" i="35"/>
  <c r="AS247" i="35"/>
  <c r="Y247" i="35"/>
  <c r="W247" i="35"/>
  <c r="X247" i="35" s="1"/>
  <c r="Q247" i="35"/>
  <c r="BN246" i="35"/>
  <c r="BM246" i="35"/>
  <c r="BL246" i="35"/>
  <c r="BK246" i="35"/>
  <c r="BJ246" i="35"/>
  <c r="BI246" i="35"/>
  <c r="BA246" i="35"/>
  <c r="AY246" i="35"/>
  <c r="AX246" i="35"/>
  <c r="AW246" i="35"/>
  <c r="AV246" i="35"/>
  <c r="AU246" i="35"/>
  <c r="AT246" i="35"/>
  <c r="AS246" i="35"/>
  <c r="Y246" i="35"/>
  <c r="W246" i="35"/>
  <c r="X246" i="35" s="1"/>
  <c r="Q246" i="35"/>
  <c r="BN245" i="35"/>
  <c r="BM245" i="35"/>
  <c r="BL245" i="35"/>
  <c r="BK245" i="35"/>
  <c r="BJ245" i="35"/>
  <c r="BI245" i="35"/>
  <c r="BA245" i="35"/>
  <c r="AY245" i="35"/>
  <c r="AX245" i="35"/>
  <c r="AW245" i="35"/>
  <c r="AV245" i="35"/>
  <c r="AU245" i="35"/>
  <c r="AT245" i="35"/>
  <c r="AS245" i="35"/>
  <c r="Y245" i="35"/>
  <c r="W245" i="35"/>
  <c r="X245" i="35" s="1"/>
  <c r="Q245" i="35"/>
  <c r="BN244" i="35"/>
  <c r="BM244" i="35"/>
  <c r="BL244" i="35"/>
  <c r="BK244" i="35"/>
  <c r="BJ244" i="35"/>
  <c r="BI244" i="35"/>
  <c r="BA244" i="35"/>
  <c r="AY244" i="35"/>
  <c r="AX244" i="35"/>
  <c r="AW244" i="35"/>
  <c r="AV244" i="35"/>
  <c r="AU244" i="35"/>
  <c r="AT244" i="35"/>
  <c r="AS244" i="35"/>
  <c r="Y244" i="35"/>
  <c r="W244" i="35"/>
  <c r="X244" i="35" s="1"/>
  <c r="Q244" i="35"/>
  <c r="BN243" i="35"/>
  <c r="BM243" i="35"/>
  <c r="BL243" i="35"/>
  <c r="BK243" i="35"/>
  <c r="BJ243" i="35"/>
  <c r="BI243" i="35"/>
  <c r="BA243" i="35"/>
  <c r="AY243" i="35"/>
  <c r="AX243" i="35"/>
  <c r="AW243" i="35"/>
  <c r="AV243" i="35"/>
  <c r="AU243" i="35"/>
  <c r="AT243" i="35"/>
  <c r="AS243" i="35"/>
  <c r="Y243" i="35"/>
  <c r="W243" i="35"/>
  <c r="X243" i="35" s="1"/>
  <c r="Q243" i="35"/>
  <c r="BN242" i="35"/>
  <c r="BM242" i="35"/>
  <c r="BL242" i="35"/>
  <c r="BK242" i="35"/>
  <c r="BJ242" i="35"/>
  <c r="BI242" i="35"/>
  <c r="BA242" i="35"/>
  <c r="AY242" i="35"/>
  <c r="AX242" i="35"/>
  <c r="AW242" i="35"/>
  <c r="AV242" i="35"/>
  <c r="AU242" i="35"/>
  <c r="AT242" i="35"/>
  <c r="AS242" i="35"/>
  <c r="Y242" i="35"/>
  <c r="W242" i="35"/>
  <c r="X242" i="35" s="1"/>
  <c r="Q242" i="35"/>
  <c r="BN241" i="35"/>
  <c r="BM241" i="35"/>
  <c r="BL241" i="35"/>
  <c r="BK241" i="35"/>
  <c r="BJ241" i="35"/>
  <c r="BI241" i="35"/>
  <c r="BA241" i="35"/>
  <c r="AY241" i="35"/>
  <c r="AX241" i="35"/>
  <c r="AW241" i="35"/>
  <c r="AV241" i="35"/>
  <c r="AU241" i="35"/>
  <c r="AT241" i="35"/>
  <c r="AS241" i="35"/>
  <c r="Y241" i="35"/>
  <c r="W241" i="35"/>
  <c r="X241" i="35" s="1"/>
  <c r="Q241" i="35"/>
  <c r="BN240" i="35"/>
  <c r="BM240" i="35"/>
  <c r="BL240" i="35"/>
  <c r="BK240" i="35"/>
  <c r="BJ240" i="35"/>
  <c r="BI240" i="35"/>
  <c r="BA240" i="35"/>
  <c r="AY240" i="35"/>
  <c r="AX240" i="35"/>
  <c r="AW240" i="35"/>
  <c r="AV240" i="35"/>
  <c r="AU240" i="35"/>
  <c r="AT240" i="35"/>
  <c r="AS240" i="35"/>
  <c r="Y240" i="35"/>
  <c r="W240" i="35"/>
  <c r="X240" i="35" s="1"/>
  <c r="Q240" i="35"/>
  <c r="BN239" i="35"/>
  <c r="BM239" i="35"/>
  <c r="BL239" i="35"/>
  <c r="BK239" i="35"/>
  <c r="BJ239" i="35"/>
  <c r="BI239" i="35"/>
  <c r="BA239" i="35"/>
  <c r="AY239" i="35"/>
  <c r="AX239" i="35"/>
  <c r="AW239" i="35"/>
  <c r="AV239" i="35"/>
  <c r="AU239" i="35"/>
  <c r="AT239" i="35"/>
  <c r="AS239" i="35"/>
  <c r="Y239" i="35"/>
  <c r="W239" i="35"/>
  <c r="X239" i="35" s="1"/>
  <c r="Q239" i="35"/>
  <c r="BN238" i="35"/>
  <c r="BM238" i="35"/>
  <c r="BL238" i="35"/>
  <c r="BK238" i="35"/>
  <c r="BJ238" i="35"/>
  <c r="BI238" i="35"/>
  <c r="BA238" i="35"/>
  <c r="AY238" i="35"/>
  <c r="AX238" i="35"/>
  <c r="AW238" i="35"/>
  <c r="AV238" i="35"/>
  <c r="AU238" i="35"/>
  <c r="AT238" i="35"/>
  <c r="AS238" i="35"/>
  <c r="Y238" i="35"/>
  <c r="W238" i="35"/>
  <c r="X238" i="35" s="1"/>
  <c r="Q238" i="35"/>
  <c r="BN237" i="35"/>
  <c r="BM237" i="35"/>
  <c r="BL237" i="35"/>
  <c r="BK237" i="35"/>
  <c r="BJ237" i="35"/>
  <c r="BI237" i="35"/>
  <c r="BA237" i="35"/>
  <c r="AY237" i="35"/>
  <c r="AX237" i="35"/>
  <c r="AW237" i="35"/>
  <c r="AV237" i="35"/>
  <c r="AU237" i="35"/>
  <c r="AT237" i="35"/>
  <c r="AS237" i="35"/>
  <c r="Y237" i="35"/>
  <c r="W237" i="35"/>
  <c r="X237" i="35" s="1"/>
  <c r="Q237" i="35"/>
  <c r="BN236" i="35"/>
  <c r="BM236" i="35"/>
  <c r="BL236" i="35"/>
  <c r="BK236" i="35"/>
  <c r="BJ236" i="35"/>
  <c r="BI236" i="35"/>
  <c r="BA236" i="35"/>
  <c r="AY236" i="35"/>
  <c r="AX236" i="35"/>
  <c r="AW236" i="35"/>
  <c r="AV236" i="35"/>
  <c r="AU236" i="35"/>
  <c r="AT236" i="35"/>
  <c r="AS236" i="35"/>
  <c r="Y236" i="35"/>
  <c r="W236" i="35"/>
  <c r="X236" i="35" s="1"/>
  <c r="Q236" i="35"/>
  <c r="BN235" i="35"/>
  <c r="BM235" i="35"/>
  <c r="BL235" i="35"/>
  <c r="BK235" i="35"/>
  <c r="BJ235" i="35"/>
  <c r="BI235" i="35"/>
  <c r="BA235" i="35"/>
  <c r="AY235" i="35"/>
  <c r="AX235" i="35"/>
  <c r="AW235" i="35"/>
  <c r="AV235" i="35"/>
  <c r="AU235" i="35"/>
  <c r="AT235" i="35"/>
  <c r="AS235" i="35"/>
  <c r="Y235" i="35"/>
  <c r="W235" i="35"/>
  <c r="X235" i="35" s="1"/>
  <c r="Q235" i="35"/>
  <c r="BN234" i="35"/>
  <c r="BM234" i="35"/>
  <c r="BL234" i="35"/>
  <c r="BK234" i="35"/>
  <c r="BJ234" i="35"/>
  <c r="BI234" i="35"/>
  <c r="BA234" i="35"/>
  <c r="AY234" i="35"/>
  <c r="AX234" i="35"/>
  <c r="AW234" i="35"/>
  <c r="AV234" i="35"/>
  <c r="AU234" i="35"/>
  <c r="AT234" i="35"/>
  <c r="AS234" i="35"/>
  <c r="Y234" i="35"/>
  <c r="W234" i="35"/>
  <c r="X234" i="35" s="1"/>
  <c r="Q234" i="35"/>
  <c r="BN233" i="35"/>
  <c r="BM233" i="35"/>
  <c r="BL233" i="35"/>
  <c r="BK233" i="35"/>
  <c r="BJ233" i="35"/>
  <c r="BI233" i="35"/>
  <c r="BA233" i="35"/>
  <c r="AY233" i="35"/>
  <c r="AX233" i="35"/>
  <c r="AW233" i="35"/>
  <c r="AV233" i="35"/>
  <c r="AU233" i="35"/>
  <c r="AT233" i="35"/>
  <c r="AS233" i="35"/>
  <c r="Y233" i="35"/>
  <c r="W233" i="35"/>
  <c r="X233" i="35" s="1"/>
  <c r="Q233" i="35"/>
  <c r="BN232" i="35"/>
  <c r="BM232" i="35"/>
  <c r="BL232" i="35"/>
  <c r="BK232" i="35"/>
  <c r="BJ232" i="35"/>
  <c r="BI232" i="35"/>
  <c r="BA232" i="35"/>
  <c r="AY232" i="35"/>
  <c r="AX232" i="35"/>
  <c r="AW232" i="35"/>
  <c r="AV232" i="35"/>
  <c r="AU232" i="35"/>
  <c r="AT232" i="35"/>
  <c r="AS232" i="35"/>
  <c r="Y232" i="35"/>
  <c r="W232" i="35"/>
  <c r="X232" i="35" s="1"/>
  <c r="Q232" i="35"/>
  <c r="BN231" i="35"/>
  <c r="BM231" i="35"/>
  <c r="BL231" i="35"/>
  <c r="BK231" i="35"/>
  <c r="BJ231" i="35"/>
  <c r="BI231" i="35"/>
  <c r="BA231" i="35"/>
  <c r="AY231" i="35"/>
  <c r="AX231" i="35"/>
  <c r="AW231" i="35"/>
  <c r="AV231" i="35"/>
  <c r="AU231" i="35"/>
  <c r="AT231" i="35"/>
  <c r="AS231" i="35"/>
  <c r="Y231" i="35"/>
  <c r="W231" i="35"/>
  <c r="X231" i="35" s="1"/>
  <c r="Q231" i="35"/>
  <c r="BN230" i="35"/>
  <c r="BM230" i="35"/>
  <c r="BL230" i="35"/>
  <c r="BK230" i="35"/>
  <c r="BJ230" i="35"/>
  <c r="BI230" i="35"/>
  <c r="BA230" i="35"/>
  <c r="AY230" i="35"/>
  <c r="AX230" i="35"/>
  <c r="AW230" i="35"/>
  <c r="AV230" i="35"/>
  <c r="AU230" i="35"/>
  <c r="AT230" i="35"/>
  <c r="AS230" i="35"/>
  <c r="Y230" i="35"/>
  <c r="W230" i="35"/>
  <c r="X230" i="35" s="1"/>
  <c r="Q230" i="35"/>
  <c r="BN229" i="35"/>
  <c r="BM229" i="35"/>
  <c r="BL229" i="35"/>
  <c r="BK229" i="35"/>
  <c r="BJ229" i="35"/>
  <c r="BI229" i="35"/>
  <c r="BA229" i="35"/>
  <c r="AY229" i="35"/>
  <c r="AX229" i="35"/>
  <c r="AW229" i="35"/>
  <c r="AV229" i="35"/>
  <c r="AU229" i="35"/>
  <c r="AT229" i="35"/>
  <c r="AS229" i="35"/>
  <c r="Y229" i="35"/>
  <c r="W229" i="35"/>
  <c r="X229" i="35" s="1"/>
  <c r="Q229" i="35"/>
  <c r="BN228" i="35"/>
  <c r="BM228" i="35"/>
  <c r="BL228" i="35"/>
  <c r="BK228" i="35"/>
  <c r="BJ228" i="35"/>
  <c r="BI228" i="35"/>
  <c r="BA228" i="35"/>
  <c r="AY228" i="35"/>
  <c r="AX228" i="35"/>
  <c r="AW228" i="35"/>
  <c r="AV228" i="35"/>
  <c r="AU228" i="35"/>
  <c r="AT228" i="35"/>
  <c r="AS228" i="35"/>
  <c r="Y228" i="35"/>
  <c r="W228" i="35"/>
  <c r="X228" i="35" s="1"/>
  <c r="Q228" i="35"/>
  <c r="BN227" i="35"/>
  <c r="BM227" i="35"/>
  <c r="BL227" i="35"/>
  <c r="BK227" i="35"/>
  <c r="BJ227" i="35"/>
  <c r="BI227" i="35"/>
  <c r="BA227" i="35"/>
  <c r="AY227" i="35"/>
  <c r="AX227" i="35"/>
  <c r="AW227" i="35"/>
  <c r="AV227" i="35"/>
  <c r="AU227" i="35"/>
  <c r="AT227" i="35"/>
  <c r="AS227" i="35"/>
  <c r="Y227" i="35"/>
  <c r="W227" i="35"/>
  <c r="X227" i="35" s="1"/>
  <c r="Q227" i="35"/>
  <c r="BN226" i="35"/>
  <c r="BM226" i="35"/>
  <c r="BL226" i="35"/>
  <c r="BK226" i="35"/>
  <c r="BJ226" i="35"/>
  <c r="BI226" i="35"/>
  <c r="BA226" i="35"/>
  <c r="AY226" i="35"/>
  <c r="AX226" i="35"/>
  <c r="AW226" i="35"/>
  <c r="AV226" i="35"/>
  <c r="AU226" i="35"/>
  <c r="AT226" i="35"/>
  <c r="AS226" i="35"/>
  <c r="Y226" i="35"/>
  <c r="W226" i="35"/>
  <c r="X226" i="35" s="1"/>
  <c r="Q226" i="35"/>
  <c r="BN225" i="35"/>
  <c r="BM225" i="35"/>
  <c r="BL225" i="35"/>
  <c r="BK225" i="35"/>
  <c r="BJ225" i="35"/>
  <c r="BI225" i="35"/>
  <c r="BA225" i="35"/>
  <c r="AY225" i="35"/>
  <c r="AX225" i="35"/>
  <c r="AW225" i="35"/>
  <c r="AV225" i="35"/>
  <c r="AU225" i="35"/>
  <c r="AT225" i="35"/>
  <c r="AS225" i="35"/>
  <c r="Y225" i="35"/>
  <c r="W225" i="35"/>
  <c r="X225" i="35" s="1"/>
  <c r="Q225" i="35"/>
  <c r="BN224" i="35"/>
  <c r="BM224" i="35"/>
  <c r="BL224" i="35"/>
  <c r="BK224" i="35"/>
  <c r="BJ224" i="35"/>
  <c r="BI224" i="35"/>
  <c r="BA224" i="35"/>
  <c r="AY224" i="35"/>
  <c r="AX224" i="35"/>
  <c r="AW224" i="35"/>
  <c r="AV224" i="35"/>
  <c r="AU224" i="35"/>
  <c r="AT224" i="35"/>
  <c r="AS224" i="35"/>
  <c r="Y224" i="35"/>
  <c r="W224" i="35"/>
  <c r="X224" i="35" s="1"/>
  <c r="Q224" i="35"/>
  <c r="BN223" i="35"/>
  <c r="BM223" i="35"/>
  <c r="BL223" i="35"/>
  <c r="BK223" i="35"/>
  <c r="BJ223" i="35"/>
  <c r="BI223" i="35"/>
  <c r="BA223" i="35"/>
  <c r="AY223" i="35"/>
  <c r="AX223" i="35"/>
  <c r="AW223" i="35"/>
  <c r="AV223" i="35"/>
  <c r="AU223" i="35"/>
  <c r="AT223" i="35"/>
  <c r="AS223" i="35"/>
  <c r="Y223" i="35"/>
  <c r="W223" i="35"/>
  <c r="X223" i="35" s="1"/>
  <c r="Q223" i="35"/>
  <c r="BN222" i="35"/>
  <c r="BM222" i="35"/>
  <c r="BL222" i="35"/>
  <c r="BK222" i="35"/>
  <c r="BJ222" i="35"/>
  <c r="BI222" i="35"/>
  <c r="BA222" i="35"/>
  <c r="AY222" i="35"/>
  <c r="AX222" i="35"/>
  <c r="AW222" i="35"/>
  <c r="AV222" i="35"/>
  <c r="AU222" i="35"/>
  <c r="AT222" i="35"/>
  <c r="AS222" i="35"/>
  <c r="Y222" i="35"/>
  <c r="W222" i="35"/>
  <c r="X222" i="35" s="1"/>
  <c r="Q222" i="35"/>
  <c r="BN221" i="35"/>
  <c r="BM221" i="35"/>
  <c r="BL221" i="35"/>
  <c r="BK221" i="35"/>
  <c r="BJ221" i="35"/>
  <c r="BI221" i="35"/>
  <c r="BA221" i="35"/>
  <c r="AY221" i="35"/>
  <c r="AX221" i="35"/>
  <c r="AW221" i="35"/>
  <c r="AV221" i="35"/>
  <c r="AU221" i="35"/>
  <c r="AT221" i="35"/>
  <c r="AS221" i="35"/>
  <c r="Y221" i="35"/>
  <c r="W221" i="35"/>
  <c r="X221" i="35" s="1"/>
  <c r="Q221" i="35"/>
  <c r="BN218" i="35"/>
  <c r="AJ218" i="35" s="1"/>
  <c r="AD218" i="35"/>
  <c r="AC218" i="35"/>
  <c r="AB218" i="35"/>
  <c r="O218" i="35"/>
  <c r="N218" i="35"/>
  <c r="BN217" i="35"/>
  <c r="BM217" i="35"/>
  <c r="BL217" i="35"/>
  <c r="BK217" i="35"/>
  <c r="BJ217" i="35"/>
  <c r="BI217" i="35"/>
  <c r="BE217" i="35"/>
  <c r="BD217" i="35"/>
  <c r="AY217" i="35"/>
  <c r="AX217" i="35"/>
  <c r="AW217" i="35"/>
  <c r="AV217" i="35"/>
  <c r="AU217" i="35"/>
  <c r="AT217" i="35"/>
  <c r="AS217" i="35"/>
  <c r="W217" i="35"/>
  <c r="X217" i="35" s="1"/>
  <c r="Y217" i="35" s="1"/>
  <c r="Q217" i="35"/>
  <c r="BN216" i="35"/>
  <c r="BM216" i="35"/>
  <c r="BL216" i="35"/>
  <c r="BK216" i="35"/>
  <c r="BJ216" i="35"/>
  <c r="BI216" i="35"/>
  <c r="BE216" i="35"/>
  <c r="BD216" i="35"/>
  <c r="AY216" i="35"/>
  <c r="AX216" i="35"/>
  <c r="AW216" i="35"/>
  <c r="AV216" i="35"/>
  <c r="AU216" i="35"/>
  <c r="AT216" i="35"/>
  <c r="AS216" i="35"/>
  <c r="W216" i="35"/>
  <c r="Q216" i="35"/>
  <c r="BN215" i="35"/>
  <c r="BM215" i="35"/>
  <c r="BL215" i="35"/>
  <c r="BK215" i="35"/>
  <c r="BJ215" i="35"/>
  <c r="BI215" i="35"/>
  <c r="BE215" i="35"/>
  <c r="BD215" i="35"/>
  <c r="AY215" i="35"/>
  <c r="AX215" i="35"/>
  <c r="AW215" i="35"/>
  <c r="AV215" i="35"/>
  <c r="AU215" i="35"/>
  <c r="AT215" i="35"/>
  <c r="AS215" i="35"/>
  <c r="W215" i="35"/>
  <c r="Q215" i="35"/>
  <c r="BN214" i="35"/>
  <c r="BM214" i="35"/>
  <c r="BL214" i="35"/>
  <c r="BK214" i="35"/>
  <c r="BJ214" i="35"/>
  <c r="BI214" i="35"/>
  <c r="BE214" i="35"/>
  <c r="BD214" i="35"/>
  <c r="AY214" i="35"/>
  <c r="AX214" i="35"/>
  <c r="AW214" i="35"/>
  <c r="AV214" i="35"/>
  <c r="AU214" i="35"/>
  <c r="AT214" i="35"/>
  <c r="AS214" i="35"/>
  <c r="W214" i="35"/>
  <c r="Q214" i="35"/>
  <c r="BN213" i="35"/>
  <c r="BM213" i="35"/>
  <c r="BL213" i="35"/>
  <c r="BK213" i="35"/>
  <c r="BJ213" i="35"/>
  <c r="BI213" i="35"/>
  <c r="BE213" i="35"/>
  <c r="BD213" i="35"/>
  <c r="AY213" i="35"/>
  <c r="AX213" i="35"/>
  <c r="AW213" i="35"/>
  <c r="AV213" i="35"/>
  <c r="AU213" i="35"/>
  <c r="AT213" i="35"/>
  <c r="AS213" i="35"/>
  <c r="W213" i="35"/>
  <c r="Q213" i="35"/>
  <c r="BN212" i="35"/>
  <c r="BM212" i="35"/>
  <c r="BL212" i="35"/>
  <c r="BK212" i="35"/>
  <c r="BJ212" i="35"/>
  <c r="BI212" i="35"/>
  <c r="BE212" i="35"/>
  <c r="BD212" i="35"/>
  <c r="AY212" i="35"/>
  <c r="AX212" i="35"/>
  <c r="AW212" i="35"/>
  <c r="AV212" i="35"/>
  <c r="AU212" i="35"/>
  <c r="AT212" i="35"/>
  <c r="AS212" i="35"/>
  <c r="W212" i="35"/>
  <c r="Q212" i="35"/>
  <c r="BN211" i="35"/>
  <c r="BM211" i="35"/>
  <c r="BL211" i="35"/>
  <c r="BK211" i="35"/>
  <c r="BJ211" i="35"/>
  <c r="BI211" i="35"/>
  <c r="BE211" i="35"/>
  <c r="BD211" i="35"/>
  <c r="AY211" i="35"/>
  <c r="AX211" i="35"/>
  <c r="AW211" i="35"/>
  <c r="AV211" i="35"/>
  <c r="AU211" i="35"/>
  <c r="AT211" i="35"/>
  <c r="AS211" i="35"/>
  <c r="W211" i="35"/>
  <c r="Q211" i="35"/>
  <c r="BN210" i="35"/>
  <c r="BM210" i="35"/>
  <c r="BL210" i="35"/>
  <c r="BK210" i="35"/>
  <c r="BJ210" i="35"/>
  <c r="BI210" i="35"/>
  <c r="BE210" i="35"/>
  <c r="BD210" i="35"/>
  <c r="AY210" i="35"/>
  <c r="AX210" i="35"/>
  <c r="AW210" i="35"/>
  <c r="AV210" i="35"/>
  <c r="AU210" i="35"/>
  <c r="AT210" i="35"/>
  <c r="AS210" i="35"/>
  <c r="X210" i="35"/>
  <c r="Y210" i="35" s="1"/>
  <c r="W210" i="35"/>
  <c r="R210" i="35" s="1"/>
  <c r="Q210" i="35"/>
  <c r="BN209" i="35"/>
  <c r="BM209" i="35"/>
  <c r="BL209" i="35"/>
  <c r="BK209" i="35"/>
  <c r="BJ209" i="35"/>
  <c r="BI209" i="35"/>
  <c r="BE209" i="35"/>
  <c r="BD209" i="35"/>
  <c r="AY209" i="35"/>
  <c r="AX209" i="35"/>
  <c r="AW209" i="35"/>
  <c r="AV209" i="35"/>
  <c r="AU209" i="35"/>
  <c r="AT209" i="35"/>
  <c r="AS209" i="35"/>
  <c r="W209" i="35"/>
  <c r="Q209" i="35"/>
  <c r="BN208" i="35"/>
  <c r="BM208" i="35"/>
  <c r="BL208" i="35"/>
  <c r="BK208" i="35"/>
  <c r="BJ208" i="35"/>
  <c r="BI208" i="35"/>
  <c r="BE208" i="35"/>
  <c r="BD208" i="35"/>
  <c r="AY208" i="35"/>
  <c r="AX208" i="35"/>
  <c r="AW208" i="35"/>
  <c r="AV208" i="35"/>
  <c r="AU208" i="35"/>
  <c r="AT208" i="35"/>
  <c r="AS208" i="35"/>
  <c r="W208" i="35"/>
  <c r="Q208" i="35"/>
  <c r="BN207" i="35"/>
  <c r="BM207" i="35"/>
  <c r="BL207" i="35"/>
  <c r="BK207" i="35"/>
  <c r="BJ207" i="35"/>
  <c r="BI207" i="35"/>
  <c r="BE207" i="35"/>
  <c r="BD207" i="35"/>
  <c r="AY207" i="35"/>
  <c r="AX207" i="35"/>
  <c r="AW207" i="35"/>
  <c r="AV207" i="35"/>
  <c r="AU207" i="35"/>
  <c r="AT207" i="35"/>
  <c r="AS207" i="35"/>
  <c r="W207" i="35"/>
  <c r="Q207" i="35"/>
  <c r="BN206" i="35"/>
  <c r="BM206" i="35"/>
  <c r="BL206" i="35"/>
  <c r="BK206" i="35"/>
  <c r="BJ206" i="35"/>
  <c r="BI206" i="35"/>
  <c r="BE206" i="35"/>
  <c r="BD206" i="35"/>
  <c r="AY206" i="35"/>
  <c r="AX206" i="35"/>
  <c r="AW206" i="35"/>
  <c r="AV206" i="35"/>
  <c r="AU206" i="35"/>
  <c r="AT206" i="35"/>
  <c r="AS206" i="35"/>
  <c r="W206" i="35"/>
  <c r="S206" i="35" s="1"/>
  <c r="Q206" i="35"/>
  <c r="BN205" i="35"/>
  <c r="BM205" i="35"/>
  <c r="BL205" i="35"/>
  <c r="BK205" i="35"/>
  <c r="BJ205" i="35"/>
  <c r="BI205" i="35"/>
  <c r="BE205" i="35"/>
  <c r="BD205" i="35"/>
  <c r="AY205" i="35"/>
  <c r="AX205" i="35"/>
  <c r="AW205" i="35"/>
  <c r="AV205" i="35"/>
  <c r="AU205" i="35"/>
  <c r="AT205" i="35"/>
  <c r="AS205" i="35"/>
  <c r="W205" i="35"/>
  <c r="Q205" i="35"/>
  <c r="BN204" i="35"/>
  <c r="BM204" i="35"/>
  <c r="BL204" i="35"/>
  <c r="BK204" i="35"/>
  <c r="BJ204" i="35"/>
  <c r="BI204" i="35"/>
  <c r="BE204" i="35"/>
  <c r="BD204" i="35"/>
  <c r="AY204" i="35"/>
  <c r="AX204" i="35"/>
  <c r="AW204" i="35"/>
  <c r="AV204" i="35"/>
  <c r="AU204" i="35"/>
  <c r="AT204" i="35"/>
  <c r="AS204" i="35"/>
  <c r="W204" i="35"/>
  <c r="Q204" i="35"/>
  <c r="BN203" i="35"/>
  <c r="BM203" i="35"/>
  <c r="BL203" i="35"/>
  <c r="BK203" i="35"/>
  <c r="BJ203" i="35"/>
  <c r="BI203" i="35"/>
  <c r="BE203" i="35"/>
  <c r="BD203" i="35"/>
  <c r="AY203" i="35"/>
  <c r="AX203" i="35"/>
  <c r="AW203" i="35"/>
  <c r="AV203" i="35"/>
  <c r="AU203" i="35"/>
  <c r="AT203" i="35"/>
  <c r="AS203" i="35"/>
  <c r="W203" i="35"/>
  <c r="Q203" i="35"/>
  <c r="BN202" i="35"/>
  <c r="BM202" i="35"/>
  <c r="BL202" i="35"/>
  <c r="BK202" i="35"/>
  <c r="BI202" i="35"/>
  <c r="BE202" i="35"/>
  <c r="BD202" i="35"/>
  <c r="AY202" i="35"/>
  <c r="AX202" i="35"/>
  <c r="AW202" i="35"/>
  <c r="AU202" i="35"/>
  <c r="AT202" i="35"/>
  <c r="AS202" i="35"/>
  <c r="AA202" i="35"/>
  <c r="BJ202" i="35" s="1"/>
  <c r="W202" i="35"/>
  <c r="BN201" i="35"/>
  <c r="BM201" i="35"/>
  <c r="BL201" i="35"/>
  <c r="BK201" i="35"/>
  <c r="BJ201" i="35"/>
  <c r="BI201" i="35"/>
  <c r="BE201" i="35"/>
  <c r="BD201" i="35"/>
  <c r="AY201" i="35"/>
  <c r="AX201" i="35"/>
  <c r="AW201" i="35"/>
  <c r="AU201" i="35"/>
  <c r="AT201" i="35"/>
  <c r="AS201" i="35"/>
  <c r="W201" i="35"/>
  <c r="S201" i="35" s="1"/>
  <c r="BN200" i="35"/>
  <c r="BM200" i="35"/>
  <c r="BL200" i="35"/>
  <c r="BK200" i="35"/>
  <c r="BJ200" i="35"/>
  <c r="BI200" i="35"/>
  <c r="BE200" i="35"/>
  <c r="BD200" i="35"/>
  <c r="AY200" i="35"/>
  <c r="AX200" i="35"/>
  <c r="AW200" i="35"/>
  <c r="AU200" i="35"/>
  <c r="AT200" i="35"/>
  <c r="AS200" i="35"/>
  <c r="W200" i="35"/>
  <c r="Q200" i="35"/>
  <c r="BN199" i="35"/>
  <c r="BM199" i="35"/>
  <c r="BL199" i="35"/>
  <c r="BK199" i="35"/>
  <c r="BJ199" i="35"/>
  <c r="BI199" i="35"/>
  <c r="BE199" i="35"/>
  <c r="BD199" i="35"/>
  <c r="AY199" i="35"/>
  <c r="AX199" i="35"/>
  <c r="AW199" i="35"/>
  <c r="AU199" i="35"/>
  <c r="AT199" i="35"/>
  <c r="AS199" i="35"/>
  <c r="W199" i="35"/>
  <c r="BN198" i="35"/>
  <c r="BM198" i="35"/>
  <c r="BL198" i="35"/>
  <c r="BK198" i="35"/>
  <c r="BJ198" i="35"/>
  <c r="BI198" i="35"/>
  <c r="BE198" i="35"/>
  <c r="BD198" i="35"/>
  <c r="AY198" i="35"/>
  <c r="AX198" i="35"/>
  <c r="AW198" i="35"/>
  <c r="AV198" i="35"/>
  <c r="AU198" i="35"/>
  <c r="AT198" i="35"/>
  <c r="AS198" i="35"/>
  <c r="W198" i="35"/>
  <c r="X198" i="35" s="1"/>
  <c r="Y198" i="35" s="1"/>
  <c r="Q198" i="35"/>
  <c r="BN197" i="35"/>
  <c r="BM197" i="35"/>
  <c r="BL197" i="35"/>
  <c r="BK197" i="35"/>
  <c r="BJ197" i="35"/>
  <c r="BI197" i="35"/>
  <c r="BE197" i="35"/>
  <c r="BD197" i="35"/>
  <c r="AY197" i="35"/>
  <c r="AX197" i="35"/>
  <c r="AW197" i="35"/>
  <c r="AV197" i="35"/>
  <c r="AU197" i="35"/>
  <c r="AT197" i="35"/>
  <c r="AS197" i="35"/>
  <c r="W197" i="35"/>
  <c r="Q197" i="35"/>
  <c r="BN196" i="35"/>
  <c r="BM196" i="35"/>
  <c r="BL196" i="35"/>
  <c r="BK196" i="35"/>
  <c r="BJ196" i="35"/>
  <c r="BI196" i="35"/>
  <c r="BE196" i="35"/>
  <c r="BD196" i="35"/>
  <c r="AY196" i="35"/>
  <c r="AX196" i="35"/>
  <c r="AW196" i="35"/>
  <c r="AV196" i="35"/>
  <c r="AU196" i="35"/>
  <c r="AT196" i="35"/>
  <c r="AS196" i="35"/>
  <c r="W196" i="35"/>
  <c r="Q196" i="35"/>
  <c r="BN195" i="35"/>
  <c r="BM195" i="35"/>
  <c r="BL195" i="35"/>
  <c r="BK195" i="35"/>
  <c r="BJ195" i="35"/>
  <c r="BI195" i="35"/>
  <c r="BE195" i="35"/>
  <c r="BD195" i="35"/>
  <c r="AY195" i="35"/>
  <c r="AX195" i="35"/>
  <c r="AW195" i="35"/>
  <c r="AV195" i="35"/>
  <c r="AU195" i="35"/>
  <c r="AT195" i="35"/>
  <c r="AS195" i="35"/>
  <c r="W195" i="35"/>
  <c r="Q195" i="35"/>
  <c r="BN194" i="35"/>
  <c r="BM194" i="35"/>
  <c r="BL194" i="35"/>
  <c r="BK194" i="35"/>
  <c r="BJ194" i="35"/>
  <c r="BI194" i="35"/>
  <c r="BE194" i="35"/>
  <c r="BD194" i="35"/>
  <c r="AY194" i="35"/>
  <c r="AX194" i="35"/>
  <c r="AW194" i="35"/>
  <c r="AV194" i="35"/>
  <c r="AU194" i="35"/>
  <c r="AT194" i="35"/>
  <c r="AS194" i="35"/>
  <c r="W194" i="35"/>
  <c r="X194" i="35" s="1"/>
  <c r="Y194" i="35" s="1"/>
  <c r="Q194" i="35"/>
  <c r="BN193" i="35"/>
  <c r="BM193" i="35"/>
  <c r="BL193" i="35"/>
  <c r="BK193" i="35"/>
  <c r="BJ193" i="35"/>
  <c r="BI193" i="35"/>
  <c r="BD193" i="35"/>
  <c r="AY193" i="35"/>
  <c r="AX193" i="35"/>
  <c r="AW193" i="35"/>
  <c r="AV193" i="35"/>
  <c r="AU193" i="35"/>
  <c r="AT193" i="35"/>
  <c r="AS193" i="35"/>
  <c r="V193" i="35"/>
  <c r="Q193" i="35"/>
  <c r="BN192" i="35"/>
  <c r="BM192" i="35"/>
  <c r="BL192" i="35"/>
  <c r="BK192" i="35"/>
  <c r="BJ192" i="35"/>
  <c r="BI192" i="35"/>
  <c r="BE192" i="35"/>
  <c r="BD192" i="35"/>
  <c r="AY192" i="35"/>
  <c r="AX192" i="35"/>
  <c r="AW192" i="35"/>
  <c r="AV192" i="35"/>
  <c r="AU192" i="35"/>
  <c r="AT192" i="35"/>
  <c r="AS192" i="35"/>
  <c r="W192" i="35"/>
  <c r="Q192" i="35"/>
  <c r="BN191" i="35"/>
  <c r="BM191" i="35"/>
  <c r="BL191" i="35"/>
  <c r="BK191" i="35"/>
  <c r="BJ191" i="35"/>
  <c r="BI191" i="35"/>
  <c r="BE191" i="35"/>
  <c r="BD191" i="35"/>
  <c r="AY191" i="35"/>
  <c r="AX191" i="35"/>
  <c r="AW191" i="35"/>
  <c r="AV191" i="35"/>
  <c r="AU191" i="35"/>
  <c r="AT191" i="35"/>
  <c r="AS191" i="35"/>
  <c r="W191" i="35"/>
  <c r="Q191" i="35"/>
  <c r="BN190" i="35"/>
  <c r="BM190" i="35"/>
  <c r="BL190" i="35"/>
  <c r="BK190" i="35"/>
  <c r="BJ190" i="35"/>
  <c r="BI190" i="35"/>
  <c r="BE190" i="35"/>
  <c r="BD190" i="35"/>
  <c r="AY190" i="35"/>
  <c r="AX190" i="35"/>
  <c r="AW190" i="35"/>
  <c r="AV190" i="35"/>
  <c r="AU190" i="35"/>
  <c r="AT190" i="35"/>
  <c r="AS190" i="35"/>
  <c r="W190" i="35"/>
  <c r="X190" i="35" s="1"/>
  <c r="Y190" i="35" s="1"/>
  <c r="Q190" i="35"/>
  <c r="BN189" i="35"/>
  <c r="BM189" i="35"/>
  <c r="BL189" i="35"/>
  <c r="BK189" i="35"/>
  <c r="BJ189" i="35"/>
  <c r="BI189" i="35"/>
  <c r="BE189" i="35"/>
  <c r="BD189" i="35"/>
  <c r="AY189" i="35"/>
  <c r="AX189" i="35"/>
  <c r="AW189" i="35"/>
  <c r="AV189" i="35"/>
  <c r="AU189" i="35"/>
  <c r="AT189" i="35"/>
  <c r="AS189" i="35"/>
  <c r="W189" i="35"/>
  <c r="Q189" i="35"/>
  <c r="BN188" i="35"/>
  <c r="BM188" i="35"/>
  <c r="BL188" i="35"/>
  <c r="BK188" i="35"/>
  <c r="BJ188" i="35"/>
  <c r="BI188" i="35"/>
  <c r="BE188" i="35"/>
  <c r="BD188" i="35"/>
  <c r="AY188" i="35"/>
  <c r="AX188" i="35"/>
  <c r="AW188" i="35"/>
  <c r="AV188" i="35"/>
  <c r="AU188" i="35"/>
  <c r="AT188" i="35"/>
  <c r="AS188" i="35"/>
  <c r="W188" i="35"/>
  <c r="Q188" i="35"/>
  <c r="BN187" i="35"/>
  <c r="BM187" i="35"/>
  <c r="BL187" i="35"/>
  <c r="BK187" i="35"/>
  <c r="BJ187" i="35"/>
  <c r="BI187" i="35"/>
  <c r="BE187" i="35"/>
  <c r="BD187" i="35"/>
  <c r="AY187" i="35"/>
  <c r="AX187" i="35"/>
  <c r="AW187" i="35"/>
  <c r="AV187" i="35"/>
  <c r="AU187" i="35"/>
  <c r="AT187" i="35"/>
  <c r="AS187" i="35"/>
  <c r="X187" i="35"/>
  <c r="Y187" i="35" s="1"/>
  <c r="W187" i="35"/>
  <c r="S187" i="35" s="1"/>
  <c r="Q187" i="35"/>
  <c r="BN186" i="35"/>
  <c r="BM186" i="35"/>
  <c r="BL186" i="35"/>
  <c r="BK186" i="35"/>
  <c r="BJ186" i="35"/>
  <c r="BI186" i="35"/>
  <c r="BE186" i="35"/>
  <c r="BD186" i="35"/>
  <c r="AY186" i="35"/>
  <c r="AX186" i="35"/>
  <c r="AW186" i="35"/>
  <c r="AV186" i="35"/>
  <c r="AU186" i="35"/>
  <c r="AT186" i="35"/>
  <c r="AS186" i="35"/>
  <c r="W186" i="35"/>
  <c r="S186" i="35" s="1"/>
  <c r="Q186" i="35"/>
  <c r="BN185" i="35"/>
  <c r="BM185" i="35"/>
  <c r="BL185" i="35"/>
  <c r="BK185" i="35"/>
  <c r="BJ185" i="35"/>
  <c r="BI185" i="35"/>
  <c r="BE185" i="35"/>
  <c r="BD185" i="35"/>
  <c r="AY185" i="35"/>
  <c r="AX185" i="35"/>
  <c r="AW185" i="35"/>
  <c r="AV185" i="35"/>
  <c r="AU185" i="35"/>
  <c r="AT185" i="35"/>
  <c r="AS185" i="35"/>
  <c r="W185" i="35"/>
  <c r="X185" i="35" s="1"/>
  <c r="Y185" i="35" s="1"/>
  <c r="Q185" i="35"/>
  <c r="BN184" i="35"/>
  <c r="BM184" i="35"/>
  <c r="BL184" i="35"/>
  <c r="BK184" i="35"/>
  <c r="BJ184" i="35"/>
  <c r="BI184" i="35"/>
  <c r="BE184" i="35"/>
  <c r="BD184" i="35"/>
  <c r="AY184" i="35"/>
  <c r="AX184" i="35"/>
  <c r="AW184" i="35"/>
  <c r="AV184" i="35"/>
  <c r="AU184" i="35"/>
  <c r="AT184" i="35"/>
  <c r="AS184" i="35"/>
  <c r="W184" i="35"/>
  <c r="Q184" i="35"/>
  <c r="BN183" i="35"/>
  <c r="BM183" i="35"/>
  <c r="BL183" i="35"/>
  <c r="BK183" i="35"/>
  <c r="BJ183" i="35"/>
  <c r="BI183" i="35"/>
  <c r="BE183" i="35"/>
  <c r="BD183" i="35"/>
  <c r="AY183" i="35"/>
  <c r="AX183" i="35"/>
  <c r="AW183" i="35"/>
  <c r="AV183" i="35"/>
  <c r="AU183" i="35"/>
  <c r="AT183" i="35"/>
  <c r="AS183" i="35"/>
  <c r="W183" i="35"/>
  <c r="Q183" i="35"/>
  <c r="BN182" i="35"/>
  <c r="BM182" i="35"/>
  <c r="BL182" i="35"/>
  <c r="BK182" i="35"/>
  <c r="BJ182" i="35"/>
  <c r="BI182" i="35"/>
  <c r="BE182" i="35"/>
  <c r="BD182" i="35"/>
  <c r="AY182" i="35"/>
  <c r="AX182" i="35"/>
  <c r="AW182" i="35"/>
  <c r="AV182" i="35"/>
  <c r="AU182" i="35"/>
  <c r="AT182" i="35"/>
  <c r="AS182" i="35"/>
  <c r="W182" i="35"/>
  <c r="Q182" i="35"/>
  <c r="BN181" i="35"/>
  <c r="BM181" i="35"/>
  <c r="BL181" i="35"/>
  <c r="BK181" i="35"/>
  <c r="BJ181" i="35"/>
  <c r="BI181" i="35"/>
  <c r="BE181" i="35"/>
  <c r="BD181" i="35"/>
  <c r="AY181" i="35"/>
  <c r="AX181" i="35"/>
  <c r="AW181" i="35"/>
  <c r="AV181" i="35"/>
  <c r="AU181" i="35"/>
  <c r="AT181" i="35"/>
  <c r="AS181" i="35"/>
  <c r="W181" i="35"/>
  <c r="X181" i="35" s="1"/>
  <c r="Y181" i="35" s="1"/>
  <c r="Q181" i="35"/>
  <c r="BN180" i="35"/>
  <c r="BM180" i="35"/>
  <c r="BL180" i="35"/>
  <c r="BK180" i="35"/>
  <c r="BJ180" i="35"/>
  <c r="BI180" i="35"/>
  <c r="BE180" i="35"/>
  <c r="BD180" i="35"/>
  <c r="AY180" i="35"/>
  <c r="AX180" i="35"/>
  <c r="AW180" i="35"/>
  <c r="AV180" i="35"/>
  <c r="AU180" i="35"/>
  <c r="AT180" i="35"/>
  <c r="AS180" i="35"/>
  <c r="W180" i="35"/>
  <c r="Q180" i="35"/>
  <c r="BN179" i="35"/>
  <c r="BM179" i="35"/>
  <c r="BL179" i="35"/>
  <c r="BK179" i="35"/>
  <c r="BJ179" i="35"/>
  <c r="BI179" i="35"/>
  <c r="BE179" i="35"/>
  <c r="BD179" i="35"/>
  <c r="AY179" i="35"/>
  <c r="AX179" i="35"/>
  <c r="AW179" i="35"/>
  <c r="AV179" i="35"/>
  <c r="AU179" i="35"/>
  <c r="AT179" i="35"/>
  <c r="AS179" i="35"/>
  <c r="W179" i="35"/>
  <c r="X179" i="35" s="1"/>
  <c r="Y179" i="35" s="1"/>
  <c r="Q179" i="35"/>
  <c r="BN178" i="35"/>
  <c r="BM178" i="35"/>
  <c r="BL178" i="35"/>
  <c r="BK178" i="35"/>
  <c r="BJ178" i="35"/>
  <c r="BI178" i="35"/>
  <c r="BE178" i="35"/>
  <c r="BD178" i="35"/>
  <c r="AY178" i="35"/>
  <c r="AX178" i="35"/>
  <c r="AW178" i="35"/>
  <c r="AV178" i="35"/>
  <c r="AU178" i="35"/>
  <c r="AT178" i="35"/>
  <c r="AS178" i="35"/>
  <c r="W178" i="35"/>
  <c r="X178" i="35" s="1"/>
  <c r="Y178" i="35" s="1"/>
  <c r="Q178" i="35"/>
  <c r="BN177" i="35"/>
  <c r="BM177" i="35"/>
  <c r="BL177" i="35"/>
  <c r="BK177" i="35"/>
  <c r="BJ177" i="35"/>
  <c r="BI177" i="35"/>
  <c r="BE177" i="35"/>
  <c r="BD177" i="35"/>
  <c r="AY177" i="35"/>
  <c r="AX177" i="35"/>
  <c r="AW177" i="35"/>
  <c r="AV177" i="35"/>
  <c r="AU177" i="35"/>
  <c r="AT177" i="35"/>
  <c r="AS177" i="35"/>
  <c r="W177" i="35"/>
  <c r="X177" i="35" s="1"/>
  <c r="Y177" i="35" s="1"/>
  <c r="Q177" i="35"/>
  <c r="BN176" i="35"/>
  <c r="BM176" i="35"/>
  <c r="BL176" i="35"/>
  <c r="BK176" i="35"/>
  <c r="BJ176" i="35"/>
  <c r="BI176" i="35"/>
  <c r="BE176" i="35"/>
  <c r="BD176" i="35"/>
  <c r="AY176" i="35"/>
  <c r="AX176" i="35"/>
  <c r="AW176" i="35"/>
  <c r="AV176" i="35"/>
  <c r="AU176" i="35"/>
  <c r="AT176" i="35"/>
  <c r="AS176" i="35"/>
  <c r="W176" i="35"/>
  <c r="Q176" i="35"/>
  <c r="BN175" i="35"/>
  <c r="BM175" i="35"/>
  <c r="BL175" i="35"/>
  <c r="BK175" i="35"/>
  <c r="BJ175" i="35"/>
  <c r="BI175" i="35"/>
  <c r="BE175" i="35"/>
  <c r="BD175" i="35"/>
  <c r="AY175" i="35"/>
  <c r="AX175" i="35"/>
  <c r="AW175" i="35"/>
  <c r="AV175" i="35"/>
  <c r="AU175" i="35"/>
  <c r="AT175" i="35"/>
  <c r="AS175" i="35"/>
  <c r="W175" i="35"/>
  <c r="X175" i="35" s="1"/>
  <c r="Y175" i="35" s="1"/>
  <c r="R175" i="35"/>
  <c r="Q175" i="35"/>
  <c r="BN174" i="35"/>
  <c r="BM174" i="35"/>
  <c r="BL174" i="35"/>
  <c r="BK174" i="35"/>
  <c r="BJ174" i="35"/>
  <c r="BI174" i="35"/>
  <c r="BE174" i="35"/>
  <c r="BD174" i="35"/>
  <c r="AY174" i="35"/>
  <c r="AX174" i="35"/>
  <c r="AW174" i="35"/>
  <c r="AV174" i="35"/>
  <c r="AU174" i="35"/>
  <c r="AT174" i="35"/>
  <c r="AS174" i="35"/>
  <c r="W174" i="35"/>
  <c r="X174" i="35" s="1"/>
  <c r="Y174" i="35" s="1"/>
  <c r="Q174" i="35"/>
  <c r="BN173" i="35"/>
  <c r="BM173" i="35"/>
  <c r="BL173" i="35"/>
  <c r="BK173" i="35"/>
  <c r="BJ173" i="35"/>
  <c r="BI173" i="35"/>
  <c r="BE173" i="35"/>
  <c r="BD173" i="35"/>
  <c r="AY173" i="35"/>
  <c r="AX173" i="35"/>
  <c r="AW173" i="35"/>
  <c r="AV173" i="35"/>
  <c r="AU173" i="35"/>
  <c r="AT173" i="35"/>
  <c r="AS173" i="35"/>
  <c r="W173" i="35"/>
  <c r="X173" i="35" s="1"/>
  <c r="Y173" i="35" s="1"/>
  <c r="Q173" i="35"/>
  <c r="BN172" i="35"/>
  <c r="BM172" i="35"/>
  <c r="BL172" i="35"/>
  <c r="BK172" i="35"/>
  <c r="BJ172" i="35"/>
  <c r="BI172" i="35"/>
  <c r="BE172" i="35"/>
  <c r="BD172" i="35"/>
  <c r="AY172" i="35"/>
  <c r="AX172" i="35"/>
  <c r="AW172" i="35"/>
  <c r="AV172" i="35"/>
  <c r="AU172" i="35"/>
  <c r="AT172" i="35"/>
  <c r="AS172" i="35"/>
  <c r="W172" i="35"/>
  <c r="Q172" i="35"/>
  <c r="BN171" i="35"/>
  <c r="BM171" i="35"/>
  <c r="BL171" i="35"/>
  <c r="BK171" i="35"/>
  <c r="BJ171" i="35"/>
  <c r="BI171" i="35"/>
  <c r="BE171" i="35"/>
  <c r="BD171" i="35"/>
  <c r="AY171" i="35"/>
  <c r="AX171" i="35"/>
  <c r="AW171" i="35"/>
  <c r="AV171" i="35"/>
  <c r="AU171" i="35"/>
  <c r="AT171" i="35"/>
  <c r="AS171" i="35"/>
  <c r="W171" i="35"/>
  <c r="Q171" i="35"/>
  <c r="BN170" i="35"/>
  <c r="BM170" i="35"/>
  <c r="BL170" i="35"/>
  <c r="BK170" i="35"/>
  <c r="BJ170" i="35"/>
  <c r="BI170" i="35"/>
  <c r="BE170" i="35"/>
  <c r="BD170" i="35"/>
  <c r="AY170" i="35"/>
  <c r="AX170" i="35"/>
  <c r="AW170" i="35"/>
  <c r="AV170" i="35"/>
  <c r="AU170" i="35"/>
  <c r="AT170" i="35"/>
  <c r="AS170" i="35"/>
  <c r="W170" i="35"/>
  <c r="Q170" i="35"/>
  <c r="BN169" i="35"/>
  <c r="BM169" i="35"/>
  <c r="BL169" i="35"/>
  <c r="BK169" i="35"/>
  <c r="BJ169" i="35"/>
  <c r="BI169" i="35"/>
  <c r="BE169" i="35"/>
  <c r="BD169" i="35"/>
  <c r="AY169" i="35"/>
  <c r="AX169" i="35"/>
  <c r="AW169" i="35"/>
  <c r="AV169" i="35"/>
  <c r="AU169" i="35"/>
  <c r="AT169" i="35"/>
  <c r="AS169" i="35"/>
  <c r="W169" i="35"/>
  <c r="X169" i="35" s="1"/>
  <c r="Y169" i="35" s="1"/>
  <c r="Q169" i="35"/>
  <c r="BN168" i="35"/>
  <c r="BM168" i="35"/>
  <c r="BL168" i="35"/>
  <c r="BK168" i="35"/>
  <c r="BJ168" i="35"/>
  <c r="BI168" i="35"/>
  <c r="BE168" i="35"/>
  <c r="BD168" i="35"/>
  <c r="AY168" i="35"/>
  <c r="AX168" i="35"/>
  <c r="AW168" i="35"/>
  <c r="AV168" i="35"/>
  <c r="AU168" i="35"/>
  <c r="AT168" i="35"/>
  <c r="AS168" i="35"/>
  <c r="W168" i="35"/>
  <c r="Q168" i="35"/>
  <c r="BN167" i="35"/>
  <c r="BM167" i="35"/>
  <c r="BL167" i="35"/>
  <c r="BK167" i="35"/>
  <c r="BJ167" i="35"/>
  <c r="BI167" i="35"/>
  <c r="BE167" i="35"/>
  <c r="BD167" i="35"/>
  <c r="AY167" i="35"/>
  <c r="AX167" i="35"/>
  <c r="AW167" i="35"/>
  <c r="AV167" i="35"/>
  <c r="AU167" i="35"/>
  <c r="AT167" i="35"/>
  <c r="AS167" i="35"/>
  <c r="X167" i="35"/>
  <c r="Y167" i="35" s="1"/>
  <c r="W167" i="35"/>
  <c r="S167" i="35" s="1"/>
  <c r="R167" i="35"/>
  <c r="Q167" i="35"/>
  <c r="BN166" i="35"/>
  <c r="BM166" i="35"/>
  <c r="BL166" i="35"/>
  <c r="BK166" i="35"/>
  <c r="BJ166" i="35"/>
  <c r="BI166" i="35"/>
  <c r="BE166" i="35"/>
  <c r="BD166" i="35"/>
  <c r="AY166" i="35"/>
  <c r="AX166" i="35"/>
  <c r="AW166" i="35"/>
  <c r="AV166" i="35"/>
  <c r="AU166" i="35"/>
  <c r="AT166" i="35"/>
  <c r="AS166" i="35"/>
  <c r="W166" i="35"/>
  <c r="X166" i="35" s="1"/>
  <c r="Y166" i="35" s="1"/>
  <c r="Q166" i="35"/>
  <c r="BN165" i="35"/>
  <c r="BM165" i="35"/>
  <c r="BL165" i="35"/>
  <c r="BK165" i="35"/>
  <c r="BJ165" i="35"/>
  <c r="BI165" i="35"/>
  <c r="BE165" i="35"/>
  <c r="BD165" i="35"/>
  <c r="AY165" i="35"/>
  <c r="AX165" i="35"/>
  <c r="AW165" i="35"/>
  <c r="AV165" i="35"/>
  <c r="AU165" i="35"/>
  <c r="AT165" i="35"/>
  <c r="AS165" i="35"/>
  <c r="W165" i="35"/>
  <c r="Q165" i="35"/>
  <c r="BN164" i="35"/>
  <c r="BM164" i="35"/>
  <c r="BL164" i="35"/>
  <c r="BK164" i="35"/>
  <c r="BJ164" i="35"/>
  <c r="BI164" i="35"/>
  <c r="BE164" i="35"/>
  <c r="BD164" i="35"/>
  <c r="AY164" i="35"/>
  <c r="AX164" i="35"/>
  <c r="AW164" i="35"/>
  <c r="AV164" i="35"/>
  <c r="AU164" i="35"/>
  <c r="AT164" i="35"/>
  <c r="AS164" i="35"/>
  <c r="W164" i="35"/>
  <c r="R164" i="35" s="1"/>
  <c r="Q164" i="35"/>
  <c r="BN163" i="35"/>
  <c r="BM163" i="35"/>
  <c r="BL163" i="35"/>
  <c r="BK163" i="35"/>
  <c r="BJ163" i="35"/>
  <c r="BI163" i="35"/>
  <c r="BE163" i="35"/>
  <c r="BD163" i="35"/>
  <c r="AY163" i="35"/>
  <c r="AX163" i="35"/>
  <c r="AW163" i="35"/>
  <c r="AV163" i="35"/>
  <c r="AU163" i="35"/>
  <c r="AT163" i="35"/>
  <c r="AS163" i="35"/>
  <c r="W163" i="35"/>
  <c r="Q163" i="35"/>
  <c r="BN162" i="35"/>
  <c r="BM162" i="35"/>
  <c r="BL162" i="35"/>
  <c r="BK162" i="35"/>
  <c r="BJ162" i="35"/>
  <c r="BI162" i="35"/>
  <c r="BE162" i="35"/>
  <c r="BD162" i="35"/>
  <c r="AY162" i="35"/>
  <c r="AX162" i="35"/>
  <c r="AW162" i="35"/>
  <c r="AV162" i="35"/>
  <c r="AU162" i="35"/>
  <c r="AT162" i="35"/>
  <c r="AS162" i="35"/>
  <c r="W162" i="35"/>
  <c r="X162" i="35" s="1"/>
  <c r="Y162" i="35" s="1"/>
  <c r="Q162" i="35"/>
  <c r="BN161" i="35"/>
  <c r="BM161" i="35"/>
  <c r="BL161" i="35"/>
  <c r="BK161" i="35"/>
  <c r="BJ161" i="35"/>
  <c r="BI161" i="35"/>
  <c r="BE161" i="35"/>
  <c r="BD161" i="35"/>
  <c r="AY161" i="35"/>
  <c r="AX161" i="35"/>
  <c r="AW161" i="35"/>
  <c r="AV161" i="35"/>
  <c r="AU161" i="35"/>
  <c r="AT161" i="35"/>
  <c r="AS161" i="35"/>
  <c r="W161" i="35"/>
  <c r="Q161" i="35"/>
  <c r="BN160" i="35"/>
  <c r="BM160" i="35"/>
  <c r="BL160" i="35"/>
  <c r="BK160" i="35"/>
  <c r="BJ160" i="35"/>
  <c r="BI160" i="35"/>
  <c r="BE160" i="35"/>
  <c r="BD160" i="35"/>
  <c r="AY160" i="35"/>
  <c r="AX160" i="35"/>
  <c r="AW160" i="35"/>
  <c r="AV160" i="35"/>
  <c r="AU160" i="35"/>
  <c r="AT160" i="35"/>
  <c r="AS160" i="35"/>
  <c r="W160" i="35"/>
  <c r="Q160" i="35"/>
  <c r="BN159" i="35"/>
  <c r="BM159" i="35"/>
  <c r="BL159" i="35"/>
  <c r="BK159" i="35"/>
  <c r="BJ159" i="35"/>
  <c r="BI159" i="35"/>
  <c r="BE159" i="35"/>
  <c r="BD159" i="35"/>
  <c r="AY159" i="35"/>
  <c r="AX159" i="35"/>
  <c r="AW159" i="35"/>
  <c r="AV159" i="35"/>
  <c r="AU159" i="35"/>
  <c r="AT159" i="35"/>
  <c r="AS159" i="35"/>
  <c r="W159" i="35"/>
  <c r="X159" i="35" s="1"/>
  <c r="Y159" i="35" s="1"/>
  <c r="Q159" i="35"/>
  <c r="BN158" i="35"/>
  <c r="BM158" i="35"/>
  <c r="BL158" i="35"/>
  <c r="BK158" i="35"/>
  <c r="BJ158" i="35"/>
  <c r="BI158" i="35"/>
  <c r="BE158" i="35"/>
  <c r="BD158" i="35"/>
  <c r="AY158" i="35"/>
  <c r="AX158" i="35"/>
  <c r="AW158" i="35"/>
  <c r="AV158" i="35"/>
  <c r="AU158" i="35"/>
  <c r="AT158" i="35"/>
  <c r="AS158" i="35"/>
  <c r="W158" i="35"/>
  <c r="X158" i="35" s="1"/>
  <c r="Y158" i="35" s="1"/>
  <c r="Q158" i="35"/>
  <c r="BN157" i="35"/>
  <c r="BM157" i="35"/>
  <c r="BL157" i="35"/>
  <c r="BK157" i="35"/>
  <c r="BJ157" i="35"/>
  <c r="BI157" i="35"/>
  <c r="BE157" i="35"/>
  <c r="BD157" i="35"/>
  <c r="AY157" i="35"/>
  <c r="AX157" i="35"/>
  <c r="AW157" i="35"/>
  <c r="AV157" i="35"/>
  <c r="AU157" i="35"/>
  <c r="AT157" i="35"/>
  <c r="AS157" i="35"/>
  <c r="W157" i="35"/>
  <c r="Q157" i="35"/>
  <c r="BN156" i="35"/>
  <c r="BM156" i="35"/>
  <c r="BL156" i="35"/>
  <c r="BK156" i="35"/>
  <c r="BJ156" i="35"/>
  <c r="BI156" i="35"/>
  <c r="BE156" i="35"/>
  <c r="BD156" i="35"/>
  <c r="AY156" i="35"/>
  <c r="AX156" i="35"/>
  <c r="AW156" i="35"/>
  <c r="AV156" i="35"/>
  <c r="AU156" i="35"/>
  <c r="AT156" i="35"/>
  <c r="AS156" i="35"/>
  <c r="W156" i="35"/>
  <c r="S156" i="35" s="1"/>
  <c r="R156" i="35"/>
  <c r="Q156" i="35"/>
  <c r="BN155" i="35"/>
  <c r="BM155" i="35"/>
  <c r="BL155" i="35"/>
  <c r="BK155" i="35"/>
  <c r="BJ155" i="35"/>
  <c r="BI155" i="35"/>
  <c r="BE155" i="35"/>
  <c r="BD155" i="35"/>
  <c r="AY155" i="35"/>
  <c r="AX155" i="35"/>
  <c r="AW155" i="35"/>
  <c r="AV155" i="35"/>
  <c r="AU155" i="35"/>
  <c r="AT155" i="35"/>
  <c r="AS155" i="35"/>
  <c r="W155" i="35"/>
  <c r="S155" i="35" s="1"/>
  <c r="Q155" i="35"/>
  <c r="BN154" i="35"/>
  <c r="BM154" i="35"/>
  <c r="BL154" i="35"/>
  <c r="BK154" i="35"/>
  <c r="BJ154" i="35"/>
  <c r="BI154" i="35"/>
  <c r="BE154" i="35"/>
  <c r="BD154" i="35"/>
  <c r="AY154" i="35"/>
  <c r="AX154" i="35"/>
  <c r="AW154" i="35"/>
  <c r="AV154" i="35"/>
  <c r="AU154" i="35"/>
  <c r="AT154" i="35"/>
  <c r="AS154" i="35"/>
  <c r="W154" i="35"/>
  <c r="X154" i="35" s="1"/>
  <c r="Y154" i="35" s="1"/>
  <c r="Q154" i="35"/>
  <c r="BN153" i="35"/>
  <c r="BM153" i="35"/>
  <c r="BL153" i="35"/>
  <c r="BK153" i="35"/>
  <c r="BJ153" i="35"/>
  <c r="BI153" i="35"/>
  <c r="BE153" i="35"/>
  <c r="BD153" i="35"/>
  <c r="AY153" i="35"/>
  <c r="AX153" i="35"/>
  <c r="AW153" i="35"/>
  <c r="AV153" i="35"/>
  <c r="AU153" i="35"/>
  <c r="AT153" i="35"/>
  <c r="AS153" i="35"/>
  <c r="W153" i="35"/>
  <c r="Q153" i="35"/>
  <c r="BN152" i="35"/>
  <c r="BM152" i="35"/>
  <c r="BL152" i="35"/>
  <c r="BK152" i="35"/>
  <c r="BJ152" i="35"/>
  <c r="BI152" i="35"/>
  <c r="BE152" i="35"/>
  <c r="BD152" i="35"/>
  <c r="AY152" i="35"/>
  <c r="AX152" i="35"/>
  <c r="AW152" i="35"/>
  <c r="AV152" i="35"/>
  <c r="AU152" i="35"/>
  <c r="AT152" i="35"/>
  <c r="AS152" i="35"/>
  <c r="W152" i="35"/>
  <c r="S152" i="35" s="1"/>
  <c r="Q152" i="35"/>
  <c r="BN151" i="35"/>
  <c r="BM151" i="35"/>
  <c r="BL151" i="35"/>
  <c r="BK151" i="35"/>
  <c r="BJ151" i="35"/>
  <c r="BI151" i="35"/>
  <c r="BE151" i="35"/>
  <c r="BD151" i="35"/>
  <c r="AY151" i="35"/>
  <c r="AX151" i="35"/>
  <c r="AW151" i="35"/>
  <c r="AV151" i="35"/>
  <c r="AU151" i="35"/>
  <c r="AT151" i="35"/>
  <c r="AS151" i="35"/>
  <c r="W151" i="35"/>
  <c r="S151" i="35" s="1"/>
  <c r="Q151" i="35"/>
  <c r="BN150" i="35"/>
  <c r="BM150" i="35"/>
  <c r="BL150" i="35"/>
  <c r="BK150" i="35"/>
  <c r="BJ150" i="35"/>
  <c r="BI150" i="35"/>
  <c r="BE150" i="35"/>
  <c r="BD150" i="35"/>
  <c r="AY150" i="35"/>
  <c r="AX150" i="35"/>
  <c r="AW150" i="35"/>
  <c r="AV150" i="35"/>
  <c r="AU150" i="35"/>
  <c r="AT150" i="35"/>
  <c r="AS150" i="35"/>
  <c r="W150" i="35"/>
  <c r="X150" i="35" s="1"/>
  <c r="Y150" i="35" s="1"/>
  <c r="Q150" i="35"/>
  <c r="BN149" i="35"/>
  <c r="BM149" i="35"/>
  <c r="BL149" i="35"/>
  <c r="BK149" i="35"/>
  <c r="BJ149" i="35"/>
  <c r="BI149" i="35"/>
  <c r="BE149" i="35"/>
  <c r="BD149" i="35"/>
  <c r="AY149" i="35"/>
  <c r="AX149" i="35"/>
  <c r="AW149" i="35"/>
  <c r="AV149" i="35"/>
  <c r="AU149" i="35"/>
  <c r="AT149" i="35"/>
  <c r="AS149" i="35"/>
  <c r="W149" i="35"/>
  <c r="Q149" i="35"/>
  <c r="BN148" i="35"/>
  <c r="BM148" i="35"/>
  <c r="BL148" i="35"/>
  <c r="BK148" i="35"/>
  <c r="BJ148" i="35"/>
  <c r="BI148" i="35"/>
  <c r="BD148" i="35"/>
  <c r="AY148" i="35"/>
  <c r="AX148" i="35"/>
  <c r="AW148" i="35"/>
  <c r="AV148" i="35"/>
  <c r="AU148" i="35"/>
  <c r="AT148" i="35"/>
  <c r="AS148" i="35"/>
  <c r="V148" i="35"/>
  <c r="BE148" i="35" s="1"/>
  <c r="Q148" i="35"/>
  <c r="BN147" i="35"/>
  <c r="BM147" i="35"/>
  <c r="BL147" i="35"/>
  <c r="BK147" i="35"/>
  <c r="BJ147" i="35"/>
  <c r="BI147" i="35"/>
  <c r="BD147" i="35"/>
  <c r="AY147" i="35"/>
  <c r="AX147" i="35"/>
  <c r="AW147" i="35"/>
  <c r="AV147" i="35"/>
  <c r="AU147" i="35"/>
  <c r="AT147" i="35"/>
  <c r="AS147" i="35"/>
  <c r="V147" i="35"/>
  <c r="BE147" i="35" s="1"/>
  <c r="Q147" i="35"/>
  <c r="BN146" i="35"/>
  <c r="BM146" i="35"/>
  <c r="BL146" i="35"/>
  <c r="BK146" i="35"/>
  <c r="BJ146" i="35"/>
  <c r="BI146" i="35"/>
  <c r="BD146" i="35"/>
  <c r="AY146" i="35"/>
  <c r="AX146" i="35"/>
  <c r="AW146" i="35"/>
  <c r="AV146" i="35"/>
  <c r="AU146" i="35"/>
  <c r="AT146" i="35"/>
  <c r="AS146" i="35"/>
  <c r="V146" i="35"/>
  <c r="W146" i="35" s="1"/>
  <c r="S146" i="35" s="1"/>
  <c r="Q146" i="35"/>
  <c r="BN145" i="35"/>
  <c r="BM145" i="35"/>
  <c r="BL145" i="35"/>
  <c r="BK145" i="35"/>
  <c r="BJ145" i="35"/>
  <c r="BI145" i="35"/>
  <c r="BD145" i="35"/>
  <c r="AY145" i="35"/>
  <c r="AX145" i="35"/>
  <c r="AW145" i="35"/>
  <c r="AV145" i="35"/>
  <c r="AU145" i="35"/>
  <c r="AT145" i="35"/>
  <c r="AS145" i="35"/>
  <c r="V145" i="35"/>
  <c r="BE145" i="35" s="1"/>
  <c r="Q145" i="35"/>
  <c r="BN144" i="35"/>
  <c r="BM144" i="35"/>
  <c r="BL144" i="35"/>
  <c r="BK144" i="35"/>
  <c r="BJ144" i="35"/>
  <c r="BI144" i="35"/>
  <c r="BE144" i="35"/>
  <c r="BD144" i="35"/>
  <c r="AY144" i="35"/>
  <c r="AX144" i="35"/>
  <c r="AW144" i="35"/>
  <c r="AV144" i="35"/>
  <c r="AU144" i="35"/>
  <c r="AT144" i="35"/>
  <c r="AS144" i="35"/>
  <c r="V144" i="35"/>
  <c r="W144" i="35" s="1"/>
  <c r="R144" i="35"/>
  <c r="Q144" i="35"/>
  <c r="BN143" i="35"/>
  <c r="BM143" i="35"/>
  <c r="BL143" i="35"/>
  <c r="BK143" i="35"/>
  <c r="BJ143" i="35"/>
  <c r="BI143" i="35"/>
  <c r="BE143" i="35"/>
  <c r="BD143" i="35"/>
  <c r="AY143" i="35"/>
  <c r="AX143" i="35"/>
  <c r="AW143" i="35"/>
  <c r="AV143" i="35"/>
  <c r="AU143" i="35"/>
  <c r="AT143" i="35"/>
  <c r="AS143" i="35"/>
  <c r="W143" i="35"/>
  <c r="X143" i="35" s="1"/>
  <c r="Y143" i="35" s="1"/>
  <c r="Q143" i="35"/>
  <c r="BN142" i="35"/>
  <c r="BM142" i="35"/>
  <c r="BL142" i="35"/>
  <c r="BK142" i="35"/>
  <c r="BJ142" i="35"/>
  <c r="BI142" i="35"/>
  <c r="BD142" i="35"/>
  <c r="AY142" i="35"/>
  <c r="AX142" i="35"/>
  <c r="AW142" i="35"/>
  <c r="AV142" i="35"/>
  <c r="AU142" i="35"/>
  <c r="AT142" i="35"/>
  <c r="AS142" i="35"/>
  <c r="V142" i="35"/>
  <c r="Q142" i="35"/>
  <c r="BN141" i="35"/>
  <c r="BM141" i="35"/>
  <c r="BL141" i="35"/>
  <c r="BK141" i="35"/>
  <c r="BJ141" i="35"/>
  <c r="BI141" i="35"/>
  <c r="BD141" i="35"/>
  <c r="AY141" i="35"/>
  <c r="AX141" i="35"/>
  <c r="AW141" i="35"/>
  <c r="AV141" i="35"/>
  <c r="AU141" i="35"/>
  <c r="AT141" i="35"/>
  <c r="AS141" i="35"/>
  <c r="V141" i="35"/>
  <c r="BE141" i="35" s="1"/>
  <c r="Q141" i="35"/>
  <c r="BN140" i="35"/>
  <c r="BM140" i="35"/>
  <c r="BL140" i="35"/>
  <c r="BK140" i="35"/>
  <c r="BJ140" i="35"/>
  <c r="BI140" i="35"/>
  <c r="BD140" i="35"/>
  <c r="AY140" i="35"/>
  <c r="AX140" i="35"/>
  <c r="AW140" i="35"/>
  <c r="AV140" i="35"/>
  <c r="AU140" i="35"/>
  <c r="AT140" i="35"/>
  <c r="AS140" i="35"/>
  <c r="V140" i="35"/>
  <c r="BE140" i="35" s="1"/>
  <c r="Q140" i="35"/>
  <c r="BN139" i="35"/>
  <c r="BM139" i="35"/>
  <c r="BL139" i="35"/>
  <c r="BK139" i="35"/>
  <c r="BJ139" i="35"/>
  <c r="BI139" i="35"/>
  <c r="BD139" i="35"/>
  <c r="AY139" i="35"/>
  <c r="AX139" i="35"/>
  <c r="AW139" i="35"/>
  <c r="AV139" i="35"/>
  <c r="AU139" i="35"/>
  <c r="AT139" i="35"/>
  <c r="AS139" i="35"/>
  <c r="V139" i="35"/>
  <c r="W139" i="35" s="1"/>
  <c r="S139" i="35" s="1"/>
  <c r="Q139" i="35"/>
  <c r="BN138" i="35"/>
  <c r="BM138" i="35"/>
  <c r="BL138" i="35"/>
  <c r="BK138" i="35"/>
  <c r="BJ138" i="35"/>
  <c r="BI138" i="35"/>
  <c r="BE138" i="35"/>
  <c r="BD138" i="35"/>
  <c r="AY138" i="35"/>
  <c r="AX138" i="35"/>
  <c r="AW138" i="35"/>
  <c r="AV138" i="35"/>
  <c r="AU138" i="35"/>
  <c r="AT138" i="35"/>
  <c r="AS138" i="35"/>
  <c r="W138" i="35"/>
  <c r="X138" i="35" s="1"/>
  <c r="Y138" i="35" s="1"/>
  <c r="Q138" i="35"/>
  <c r="BN137" i="35"/>
  <c r="BM137" i="35"/>
  <c r="BL137" i="35"/>
  <c r="BK137" i="35"/>
  <c r="BJ137" i="35"/>
  <c r="BI137" i="35"/>
  <c r="BD137" i="35"/>
  <c r="AX137" i="35"/>
  <c r="AW137" i="35"/>
  <c r="AV137" i="35"/>
  <c r="AU137" i="35"/>
  <c r="AT137" i="35"/>
  <c r="AS137" i="35"/>
  <c r="V137" i="35"/>
  <c r="W137" i="35" s="1"/>
  <c r="Q137" i="35"/>
  <c r="P137" i="35"/>
  <c r="AY137" i="35" s="1"/>
  <c r="BN136" i="35"/>
  <c r="BM136" i="35"/>
  <c r="BL136" i="35"/>
  <c r="BK136" i="35"/>
  <c r="BJ136" i="35"/>
  <c r="BI136" i="35"/>
  <c r="BD136" i="35"/>
  <c r="AX136" i="35"/>
  <c r="AW136" i="35"/>
  <c r="AV136" i="35"/>
  <c r="AU136" i="35"/>
  <c r="AT136" i="35"/>
  <c r="AS136" i="35"/>
  <c r="V136" i="35"/>
  <c r="W136" i="35" s="1"/>
  <c r="Q136" i="35"/>
  <c r="P136" i="35"/>
  <c r="AY136" i="35" s="1"/>
  <c r="BN135" i="35"/>
  <c r="BM135" i="35"/>
  <c r="BL135" i="35"/>
  <c r="BK135" i="35"/>
  <c r="BJ135" i="35"/>
  <c r="BI135" i="35"/>
  <c r="BD135" i="35"/>
  <c r="AX135" i="35"/>
  <c r="AW135" i="35"/>
  <c r="AV135" i="35"/>
  <c r="AU135" i="35"/>
  <c r="AT135" i="35"/>
  <c r="AS135" i="35"/>
  <c r="V135" i="35"/>
  <c r="W135" i="35" s="1"/>
  <c r="Q135" i="35"/>
  <c r="P135" i="35"/>
  <c r="BN134" i="35"/>
  <c r="BM134" i="35"/>
  <c r="BL134" i="35"/>
  <c r="BK134" i="35"/>
  <c r="BJ134" i="35"/>
  <c r="BI134" i="35"/>
  <c r="BE134" i="35"/>
  <c r="BD134" i="35"/>
  <c r="AY134" i="35"/>
  <c r="AX134" i="35"/>
  <c r="AW134" i="35"/>
  <c r="AV134" i="35"/>
  <c r="AU134" i="35"/>
  <c r="AT134" i="35"/>
  <c r="AS134" i="35"/>
  <c r="W134" i="35"/>
  <c r="R134" i="35" s="1"/>
  <c r="S134" i="35"/>
  <c r="Q134" i="35"/>
  <c r="BN133" i="35"/>
  <c r="BM133" i="35"/>
  <c r="BL133" i="35"/>
  <c r="BK133" i="35"/>
  <c r="BJ133" i="35"/>
  <c r="BI133" i="35"/>
  <c r="BE133" i="35"/>
  <c r="BD133" i="35"/>
  <c r="AY133" i="35"/>
  <c r="AX133" i="35"/>
  <c r="AW133" i="35"/>
  <c r="AV133" i="35"/>
  <c r="AU133" i="35"/>
  <c r="AT133" i="35"/>
  <c r="AS133" i="35"/>
  <c r="W133" i="35"/>
  <c r="S133" i="35" s="1"/>
  <c r="Q133" i="35"/>
  <c r="BN132" i="35"/>
  <c r="BM132" i="35"/>
  <c r="BL132" i="35"/>
  <c r="BK132" i="35"/>
  <c r="BJ132" i="35"/>
  <c r="BI132" i="35"/>
  <c r="BD132" i="35"/>
  <c r="AY132" i="35"/>
  <c r="AX132" i="35"/>
  <c r="AW132" i="35"/>
  <c r="AV132" i="35"/>
  <c r="AU132" i="35"/>
  <c r="AT132" i="35"/>
  <c r="AS132" i="35"/>
  <c r="V132" i="35"/>
  <c r="BE132" i="35" s="1"/>
  <c r="Q132" i="35"/>
  <c r="BN131" i="35"/>
  <c r="BM131" i="35"/>
  <c r="BL131" i="35"/>
  <c r="BK131" i="35"/>
  <c r="BJ131" i="35"/>
  <c r="BI131" i="35"/>
  <c r="BD131" i="35"/>
  <c r="AY131" i="35"/>
  <c r="AX131" i="35"/>
  <c r="AW131" i="35"/>
  <c r="AV131" i="35"/>
  <c r="AU131" i="35"/>
  <c r="AT131" i="35"/>
  <c r="AS131" i="35"/>
  <c r="V131" i="35"/>
  <c r="W131" i="35" s="1"/>
  <c r="S131" i="35" s="1"/>
  <c r="Q131" i="35"/>
  <c r="BN128" i="35"/>
  <c r="AJ128" i="35" s="1"/>
  <c r="AD128" i="35"/>
  <c r="AD291" i="35" s="1"/>
  <c r="AC128" i="35"/>
  <c r="AB128" i="35"/>
  <c r="P128" i="35"/>
  <c r="O128" i="35"/>
  <c r="N128" i="35"/>
  <c r="BN127" i="35"/>
  <c r="BM127" i="35"/>
  <c r="BL127" i="35"/>
  <c r="BK127" i="35"/>
  <c r="BJ127" i="35"/>
  <c r="BI127" i="35"/>
  <c r="BF127" i="35"/>
  <c r="AY127" i="35"/>
  <c r="AX127" i="35"/>
  <c r="AW127" i="35"/>
  <c r="AV127" i="35"/>
  <c r="AU127" i="35"/>
  <c r="AT127" i="35"/>
  <c r="AS127" i="35"/>
  <c r="X127" i="35"/>
  <c r="Y127" i="35" s="1"/>
  <c r="S127" i="35"/>
  <c r="R127" i="35"/>
  <c r="Q127" i="35"/>
  <c r="BN126" i="35"/>
  <c r="BM126" i="35"/>
  <c r="BL126" i="35"/>
  <c r="BK126" i="35"/>
  <c r="BJ126" i="35"/>
  <c r="BI126" i="35"/>
  <c r="BF126" i="35"/>
  <c r="AY126" i="35"/>
  <c r="AX126" i="35"/>
  <c r="AW126" i="35"/>
  <c r="AV126" i="35"/>
  <c r="AU126" i="35"/>
  <c r="AT126" i="35"/>
  <c r="AS126" i="35"/>
  <c r="X126" i="35"/>
  <c r="Y126" i="35" s="1"/>
  <c r="S126" i="35"/>
  <c r="R126" i="35"/>
  <c r="Q126" i="35"/>
  <c r="BN125" i="35"/>
  <c r="BM125" i="35"/>
  <c r="BL125" i="35"/>
  <c r="BK125" i="35"/>
  <c r="BJ125" i="35"/>
  <c r="BI125" i="35"/>
  <c r="BF125" i="35"/>
  <c r="AY125" i="35"/>
  <c r="AX125" i="35"/>
  <c r="AW125" i="35"/>
  <c r="AV125" i="35"/>
  <c r="AU125" i="35"/>
  <c r="AT125" i="35"/>
  <c r="AS125" i="35"/>
  <c r="X125" i="35"/>
  <c r="Y125" i="35" s="1"/>
  <c r="S125" i="35"/>
  <c r="R125" i="35"/>
  <c r="Q125" i="35"/>
  <c r="BN124" i="35"/>
  <c r="BM124" i="35"/>
  <c r="BL124" i="35"/>
  <c r="BK124" i="35"/>
  <c r="BJ124" i="35"/>
  <c r="BI124" i="35"/>
  <c r="BF124" i="35"/>
  <c r="AY124" i="35"/>
  <c r="AX124" i="35"/>
  <c r="AW124" i="35"/>
  <c r="AV124" i="35"/>
  <c r="AU124" i="35"/>
  <c r="AT124" i="35"/>
  <c r="AS124" i="35"/>
  <c r="Y124" i="35"/>
  <c r="X124" i="35"/>
  <c r="S124" i="35"/>
  <c r="R124" i="35"/>
  <c r="Q124" i="35"/>
  <c r="BN123" i="35"/>
  <c r="BM123" i="35"/>
  <c r="BL123" i="35"/>
  <c r="BK123" i="35"/>
  <c r="BJ123" i="35"/>
  <c r="BI123" i="35"/>
  <c r="BF123" i="35"/>
  <c r="AY123" i="35"/>
  <c r="AX123" i="35"/>
  <c r="AW123" i="35"/>
  <c r="AV123" i="35"/>
  <c r="AU123" i="35"/>
  <c r="AT123" i="35"/>
  <c r="AS123" i="35"/>
  <c r="X123" i="35"/>
  <c r="Y123" i="35" s="1"/>
  <c r="S123" i="35"/>
  <c r="R123" i="35"/>
  <c r="Q123" i="35"/>
  <c r="BN122" i="35"/>
  <c r="BM122" i="35"/>
  <c r="BL122" i="35"/>
  <c r="BK122" i="35"/>
  <c r="BJ122" i="35"/>
  <c r="BI122" i="35"/>
  <c r="BF122" i="35"/>
  <c r="AY122" i="35"/>
  <c r="AX122" i="35"/>
  <c r="AW122" i="35"/>
  <c r="AV122" i="35"/>
  <c r="AU122" i="35"/>
  <c r="AT122" i="35"/>
  <c r="AS122" i="35"/>
  <c r="X122" i="35"/>
  <c r="Y122" i="35" s="1"/>
  <c r="S122" i="35"/>
  <c r="R122" i="35"/>
  <c r="Q122" i="35"/>
  <c r="BN121" i="35"/>
  <c r="BM121" i="35"/>
  <c r="BL121" i="35"/>
  <c r="BK121" i="35"/>
  <c r="BJ121" i="35"/>
  <c r="BI121" i="35"/>
  <c r="BF121" i="35"/>
  <c r="AY121" i="35"/>
  <c r="AX121" i="35"/>
  <c r="AW121" i="35"/>
  <c r="AV121" i="35"/>
  <c r="AU121" i="35"/>
  <c r="AT121" i="35"/>
  <c r="AS121" i="35"/>
  <c r="X121" i="35"/>
  <c r="Y121" i="35" s="1"/>
  <c r="S121" i="35"/>
  <c r="R121" i="35"/>
  <c r="Q121" i="35"/>
  <c r="BN120" i="35"/>
  <c r="BM120" i="35"/>
  <c r="BL120" i="35"/>
  <c r="BK120" i="35"/>
  <c r="BJ120" i="35"/>
  <c r="BI120" i="35"/>
  <c r="BF120" i="35"/>
  <c r="AY120" i="35"/>
  <c r="AX120" i="35"/>
  <c r="AW120" i="35"/>
  <c r="AV120" i="35"/>
  <c r="AU120" i="35"/>
  <c r="AT120" i="35"/>
  <c r="AS120" i="35"/>
  <c r="X120" i="35"/>
  <c r="Y120" i="35" s="1"/>
  <c r="S120" i="35"/>
  <c r="R120" i="35"/>
  <c r="Q120" i="35"/>
  <c r="BN119" i="35"/>
  <c r="BM119" i="35"/>
  <c r="BL119" i="35"/>
  <c r="BK119" i="35"/>
  <c r="BJ119" i="35"/>
  <c r="BI119" i="35"/>
  <c r="BF119" i="35"/>
  <c r="AY119" i="35"/>
  <c r="AX119" i="35"/>
  <c r="AW119" i="35"/>
  <c r="AV119" i="35"/>
  <c r="AU119" i="35"/>
  <c r="AT119" i="35"/>
  <c r="AS119" i="35"/>
  <c r="X119" i="35"/>
  <c r="Y119" i="35" s="1"/>
  <c r="S119" i="35"/>
  <c r="R119" i="35"/>
  <c r="Q119" i="35"/>
  <c r="BN118" i="35"/>
  <c r="BM118" i="35"/>
  <c r="BL118" i="35"/>
  <c r="BK118" i="35"/>
  <c r="BJ118" i="35"/>
  <c r="BI118" i="35"/>
  <c r="BF118" i="35"/>
  <c r="AY118" i="35"/>
  <c r="AX118" i="35"/>
  <c r="AW118" i="35"/>
  <c r="AV118" i="35"/>
  <c r="AU118" i="35"/>
  <c r="AT118" i="35"/>
  <c r="AS118" i="35"/>
  <c r="X118" i="35"/>
  <c r="Y118" i="35" s="1"/>
  <c r="S118" i="35"/>
  <c r="R118" i="35"/>
  <c r="Q118" i="35"/>
  <c r="BN117" i="35"/>
  <c r="BM117" i="35"/>
  <c r="BL117" i="35"/>
  <c r="BK117" i="35"/>
  <c r="BJ117" i="35"/>
  <c r="BI117" i="35"/>
  <c r="BF117" i="35"/>
  <c r="AY117" i="35"/>
  <c r="AX117" i="35"/>
  <c r="AW117" i="35"/>
  <c r="AV117" i="35"/>
  <c r="AU117" i="35"/>
  <c r="AT117" i="35"/>
  <c r="AS117" i="35"/>
  <c r="X117" i="35"/>
  <c r="Y117" i="35" s="1"/>
  <c r="S117" i="35"/>
  <c r="R117" i="35"/>
  <c r="Q117" i="35"/>
  <c r="BN116" i="35"/>
  <c r="BM116" i="35"/>
  <c r="BL116" i="35"/>
  <c r="BK116" i="35"/>
  <c r="BJ116" i="35"/>
  <c r="BI116" i="35"/>
  <c r="BF116" i="35"/>
  <c r="AY116" i="35"/>
  <c r="AX116" i="35"/>
  <c r="AW116" i="35"/>
  <c r="AV116" i="35"/>
  <c r="AU116" i="35"/>
  <c r="AT116" i="35"/>
  <c r="AS116" i="35"/>
  <c r="X116" i="35"/>
  <c r="Y116" i="35" s="1"/>
  <c r="S116" i="35"/>
  <c r="R116" i="35"/>
  <c r="Q116" i="35"/>
  <c r="BN115" i="35"/>
  <c r="BM115" i="35"/>
  <c r="BL115" i="35"/>
  <c r="BK115" i="35"/>
  <c r="BJ115" i="35"/>
  <c r="BI115" i="35"/>
  <c r="BF115" i="35"/>
  <c r="AY115" i="35"/>
  <c r="AX115" i="35"/>
  <c r="AW115" i="35"/>
  <c r="AV115" i="35"/>
  <c r="AU115" i="35"/>
  <c r="AT115" i="35"/>
  <c r="AS115" i="35"/>
  <c r="X115" i="35"/>
  <c r="Y115" i="35" s="1"/>
  <c r="S115" i="35"/>
  <c r="R115" i="35"/>
  <c r="Q115" i="35"/>
  <c r="BN114" i="35"/>
  <c r="BM114" i="35"/>
  <c r="BL114" i="35"/>
  <c r="BK114" i="35"/>
  <c r="BJ114" i="35"/>
  <c r="BI114" i="35"/>
  <c r="BF114" i="35"/>
  <c r="AY114" i="35"/>
  <c r="AX114" i="35"/>
  <c r="AW114" i="35"/>
  <c r="AV114" i="35"/>
  <c r="AU114" i="35"/>
  <c r="AT114" i="35"/>
  <c r="AS114" i="35"/>
  <c r="X114" i="35"/>
  <c r="Y114" i="35" s="1"/>
  <c r="S114" i="35"/>
  <c r="R114" i="35"/>
  <c r="Q114" i="35"/>
  <c r="BN113" i="35"/>
  <c r="BM113" i="35"/>
  <c r="BL113" i="35"/>
  <c r="BK113" i="35"/>
  <c r="BJ113" i="35"/>
  <c r="BI113" i="35"/>
  <c r="BF113" i="35"/>
  <c r="AY113" i="35"/>
  <c r="AX113" i="35"/>
  <c r="AW113" i="35"/>
  <c r="AV113" i="35"/>
  <c r="AU113" i="35"/>
  <c r="AT113" i="35"/>
  <c r="AS113" i="35"/>
  <c r="X113" i="35"/>
  <c r="Y113" i="35" s="1"/>
  <c r="S113" i="35"/>
  <c r="R113" i="35"/>
  <c r="Q113" i="35"/>
  <c r="BN112" i="35"/>
  <c r="BM112" i="35"/>
  <c r="BL112" i="35"/>
  <c r="BK112" i="35"/>
  <c r="BJ112" i="35"/>
  <c r="BI112" i="35"/>
  <c r="BF112" i="35"/>
  <c r="AY112" i="35"/>
  <c r="AX112" i="35"/>
  <c r="AW112" i="35"/>
  <c r="AV112" i="35"/>
  <c r="AU112" i="35"/>
  <c r="AT112" i="35"/>
  <c r="AS112" i="35"/>
  <c r="X112" i="35"/>
  <c r="Y112" i="35" s="1"/>
  <c r="S112" i="35"/>
  <c r="R112" i="35"/>
  <c r="Q112" i="35"/>
  <c r="BN111" i="35"/>
  <c r="BM111" i="35"/>
  <c r="BL111" i="35"/>
  <c r="BK111" i="35"/>
  <c r="BJ111" i="35"/>
  <c r="BI111" i="35"/>
  <c r="BF111" i="35"/>
  <c r="AY111" i="35"/>
  <c r="AX111" i="35"/>
  <c r="AW111" i="35"/>
  <c r="AV111" i="35"/>
  <c r="AU111" i="35"/>
  <c r="AT111" i="35"/>
  <c r="AS111" i="35"/>
  <c r="X111" i="35"/>
  <c r="Y111" i="35" s="1"/>
  <c r="S111" i="35"/>
  <c r="R111" i="35"/>
  <c r="Q111" i="35"/>
  <c r="BN110" i="35"/>
  <c r="BM110" i="35"/>
  <c r="BL110" i="35"/>
  <c r="BK110" i="35"/>
  <c r="BJ110" i="35"/>
  <c r="BI110" i="35"/>
  <c r="BF110" i="35"/>
  <c r="AY110" i="35"/>
  <c r="AX110" i="35"/>
  <c r="AW110" i="35"/>
  <c r="AV110" i="35"/>
  <c r="AU110" i="35"/>
  <c r="AT110" i="35"/>
  <c r="AS110" i="35"/>
  <c r="X110" i="35"/>
  <c r="Y110" i="35" s="1"/>
  <c r="S110" i="35"/>
  <c r="R110" i="35"/>
  <c r="Q110" i="35"/>
  <c r="BN109" i="35"/>
  <c r="BM109" i="35"/>
  <c r="BL109" i="35"/>
  <c r="BK109" i="35"/>
  <c r="BJ109" i="35"/>
  <c r="BI109" i="35"/>
  <c r="BF109" i="35"/>
  <c r="AY109" i="35"/>
  <c r="AX109" i="35"/>
  <c r="AW109" i="35"/>
  <c r="AV109" i="35"/>
  <c r="AU109" i="35"/>
  <c r="AT109" i="35"/>
  <c r="AS109" i="35"/>
  <c r="X109" i="35"/>
  <c r="Y109" i="35" s="1"/>
  <c r="S109" i="35"/>
  <c r="R109" i="35"/>
  <c r="Q109" i="35"/>
  <c r="BN108" i="35"/>
  <c r="BM108" i="35"/>
  <c r="BL108" i="35"/>
  <c r="BK108" i="35"/>
  <c r="BJ108" i="35"/>
  <c r="BI108" i="35"/>
  <c r="BF108" i="35"/>
  <c r="AY108" i="35"/>
  <c r="AX108" i="35"/>
  <c r="AW108" i="35"/>
  <c r="AV108" i="35"/>
  <c r="AU108" i="35"/>
  <c r="AT108" i="35"/>
  <c r="AS108" i="35"/>
  <c r="X108" i="35"/>
  <c r="Y108" i="35" s="1"/>
  <c r="S108" i="35"/>
  <c r="R108" i="35"/>
  <c r="Q108" i="35"/>
  <c r="BN107" i="35"/>
  <c r="BM107" i="35"/>
  <c r="BL107" i="35"/>
  <c r="BK107" i="35"/>
  <c r="BJ107" i="35"/>
  <c r="BI107" i="35"/>
  <c r="BF107" i="35"/>
  <c r="AY107" i="35"/>
  <c r="AX107" i="35"/>
  <c r="AW107" i="35"/>
  <c r="AV107" i="35"/>
  <c r="AU107" i="35"/>
  <c r="AT107" i="35"/>
  <c r="AS107" i="35"/>
  <c r="Y107" i="35"/>
  <c r="X107" i="35"/>
  <c r="S107" i="35"/>
  <c r="R107" i="35"/>
  <c r="Q107" i="35"/>
  <c r="BN106" i="35"/>
  <c r="BM106" i="35"/>
  <c r="BL106" i="35"/>
  <c r="BK106" i="35"/>
  <c r="BJ106" i="35"/>
  <c r="BI106" i="35"/>
  <c r="BF106" i="35"/>
  <c r="AY106" i="35"/>
  <c r="AX106" i="35"/>
  <c r="AW106" i="35"/>
  <c r="AV106" i="35"/>
  <c r="AU106" i="35"/>
  <c r="AT106" i="35"/>
  <c r="AS106" i="35"/>
  <c r="X106" i="35"/>
  <c r="Y106" i="35" s="1"/>
  <c r="S106" i="35"/>
  <c r="R106" i="35"/>
  <c r="Q106" i="35"/>
  <c r="BN105" i="35"/>
  <c r="BM105" i="35"/>
  <c r="BL105" i="35"/>
  <c r="BK105" i="35"/>
  <c r="BJ105" i="35"/>
  <c r="BI105" i="35"/>
  <c r="BF105" i="35"/>
  <c r="AY105" i="35"/>
  <c r="AX105" i="35"/>
  <c r="AW105" i="35"/>
  <c r="AV105" i="35"/>
  <c r="AU105" i="35"/>
  <c r="AT105" i="35"/>
  <c r="AS105" i="35"/>
  <c r="X105" i="35"/>
  <c r="Y105" i="35" s="1"/>
  <c r="S105" i="35"/>
  <c r="R105" i="35"/>
  <c r="Q105" i="35"/>
  <c r="BN104" i="35"/>
  <c r="BM104" i="35"/>
  <c r="BL104" i="35"/>
  <c r="BK104" i="35"/>
  <c r="BJ104" i="35"/>
  <c r="BI104" i="35"/>
  <c r="BF104" i="35"/>
  <c r="AY104" i="35"/>
  <c r="AX104" i="35"/>
  <c r="AW104" i="35"/>
  <c r="AV104" i="35"/>
  <c r="AU104" i="35"/>
  <c r="AT104" i="35"/>
  <c r="AS104" i="35"/>
  <c r="X104" i="35"/>
  <c r="Y104" i="35" s="1"/>
  <c r="S104" i="35"/>
  <c r="R104" i="35"/>
  <c r="Q104" i="35"/>
  <c r="BN103" i="35"/>
  <c r="BM103" i="35"/>
  <c r="BL103" i="35"/>
  <c r="BK103" i="35"/>
  <c r="BJ103" i="35"/>
  <c r="BI103" i="35"/>
  <c r="BF103" i="35"/>
  <c r="AY103" i="35"/>
  <c r="AX103" i="35"/>
  <c r="AW103" i="35"/>
  <c r="AV103" i="35"/>
  <c r="AU103" i="35"/>
  <c r="AT103" i="35"/>
  <c r="AS103" i="35"/>
  <c r="X103" i="35"/>
  <c r="Y103" i="35" s="1"/>
  <c r="S103" i="35"/>
  <c r="R103" i="35"/>
  <c r="Q103" i="35"/>
  <c r="BN102" i="35"/>
  <c r="BM102" i="35"/>
  <c r="BL102" i="35"/>
  <c r="BK102" i="35"/>
  <c r="BJ102" i="35"/>
  <c r="BI102" i="35"/>
  <c r="BF102" i="35"/>
  <c r="AY102" i="35"/>
  <c r="AX102" i="35"/>
  <c r="AW102" i="35"/>
  <c r="AV102" i="35"/>
  <c r="AU102" i="35"/>
  <c r="AT102" i="35"/>
  <c r="AS102" i="35"/>
  <c r="X102" i="35"/>
  <c r="Y102" i="35" s="1"/>
  <c r="S102" i="35"/>
  <c r="R102" i="35"/>
  <c r="Q102" i="35"/>
  <c r="BN101" i="35"/>
  <c r="BM101" i="35"/>
  <c r="BL101" i="35"/>
  <c r="BK101" i="35"/>
  <c r="BJ101" i="35"/>
  <c r="BI101" i="35"/>
  <c r="BF101" i="35"/>
  <c r="AY101" i="35"/>
  <c r="AX101" i="35"/>
  <c r="AW101" i="35"/>
  <c r="AV101" i="35"/>
  <c r="AU101" i="35"/>
  <c r="AT101" i="35"/>
  <c r="AS101" i="35"/>
  <c r="X101" i="35"/>
  <c r="Y101" i="35" s="1"/>
  <c r="S101" i="35"/>
  <c r="R101" i="35"/>
  <c r="Q101" i="35"/>
  <c r="BN100" i="35"/>
  <c r="BM100" i="35"/>
  <c r="BL100" i="35"/>
  <c r="BK100" i="35"/>
  <c r="BJ100" i="35"/>
  <c r="BI100" i="35"/>
  <c r="BF100" i="35"/>
  <c r="AY100" i="35"/>
  <c r="AX100" i="35"/>
  <c r="AW100" i="35"/>
  <c r="AV100" i="35"/>
  <c r="AU100" i="35"/>
  <c r="AT100" i="35"/>
  <c r="AS100" i="35"/>
  <c r="X100" i="35"/>
  <c r="Y100" i="35" s="1"/>
  <c r="S100" i="35"/>
  <c r="R100" i="35"/>
  <c r="Q100" i="35"/>
  <c r="BN99" i="35"/>
  <c r="BM99" i="35"/>
  <c r="BL99" i="35"/>
  <c r="BK99" i="35"/>
  <c r="BJ99" i="35"/>
  <c r="BI99" i="35"/>
  <c r="BF99" i="35"/>
  <c r="AY99" i="35"/>
  <c r="AX99" i="35"/>
  <c r="AW99" i="35"/>
  <c r="AV99" i="35"/>
  <c r="AU99" i="35"/>
  <c r="AT99" i="35"/>
  <c r="AS99" i="35"/>
  <c r="X99" i="35"/>
  <c r="Y99" i="35" s="1"/>
  <c r="S99" i="35"/>
  <c r="R99" i="35"/>
  <c r="Q99" i="35"/>
  <c r="BN98" i="35"/>
  <c r="BM98" i="35"/>
  <c r="BL98" i="35"/>
  <c r="BK98" i="35"/>
  <c r="BJ98" i="35"/>
  <c r="BI98" i="35"/>
  <c r="BF98" i="35"/>
  <c r="AY98" i="35"/>
  <c r="AX98" i="35"/>
  <c r="AW98" i="35"/>
  <c r="AV98" i="35"/>
  <c r="AU98" i="35"/>
  <c r="AT98" i="35"/>
  <c r="AS98" i="35"/>
  <c r="X98" i="35"/>
  <c r="Y98" i="35" s="1"/>
  <c r="S98" i="35"/>
  <c r="R98" i="35"/>
  <c r="Q98" i="35"/>
  <c r="BN97" i="35"/>
  <c r="BM97" i="35"/>
  <c r="BL97" i="35"/>
  <c r="BK97" i="35"/>
  <c r="BJ97" i="35"/>
  <c r="BI97" i="35"/>
  <c r="BF97" i="35"/>
  <c r="AY97" i="35"/>
  <c r="AX97" i="35"/>
  <c r="AW97" i="35"/>
  <c r="AV97" i="35"/>
  <c r="AU97" i="35"/>
  <c r="AT97" i="35"/>
  <c r="AS97" i="35"/>
  <c r="X97" i="35"/>
  <c r="Y97" i="35" s="1"/>
  <c r="S97" i="35"/>
  <c r="R97" i="35"/>
  <c r="Q97" i="35"/>
  <c r="BN96" i="35"/>
  <c r="BM96" i="35"/>
  <c r="BL96" i="35"/>
  <c r="BK96" i="35"/>
  <c r="BJ96" i="35"/>
  <c r="BI96" i="35"/>
  <c r="BF96" i="35"/>
  <c r="AY96" i="35"/>
  <c r="AX96" i="35"/>
  <c r="AW96" i="35"/>
  <c r="AV96" i="35"/>
  <c r="AU96" i="35"/>
  <c r="AT96" i="35"/>
  <c r="AS96" i="35"/>
  <c r="X96" i="35"/>
  <c r="Y96" i="35" s="1"/>
  <c r="S96" i="35"/>
  <c r="R96" i="35"/>
  <c r="Q96" i="35"/>
  <c r="BN95" i="35"/>
  <c r="BM95" i="35"/>
  <c r="BL95" i="35"/>
  <c r="BK95" i="35"/>
  <c r="BJ95" i="35"/>
  <c r="BI95" i="35"/>
  <c r="BF95" i="35"/>
  <c r="AY95" i="35"/>
  <c r="AX95" i="35"/>
  <c r="AW95" i="35"/>
  <c r="AV95" i="35"/>
  <c r="AU95" i="35"/>
  <c r="AT95" i="35"/>
  <c r="AS95" i="35"/>
  <c r="X95" i="35"/>
  <c r="Y95" i="35" s="1"/>
  <c r="S95" i="35"/>
  <c r="R95" i="35"/>
  <c r="Q95" i="35"/>
  <c r="BN94" i="35"/>
  <c r="BM94" i="35"/>
  <c r="BL94" i="35"/>
  <c r="BK94" i="35"/>
  <c r="BJ94" i="35"/>
  <c r="BI94" i="35"/>
  <c r="BF94" i="35"/>
  <c r="AY94" i="35"/>
  <c r="AX94" i="35"/>
  <c r="AW94" i="35"/>
  <c r="AV94" i="35"/>
  <c r="AU94" i="35"/>
  <c r="AT94" i="35"/>
  <c r="AS94" i="35"/>
  <c r="X94" i="35"/>
  <c r="Y94" i="35" s="1"/>
  <c r="S94" i="35"/>
  <c r="R94" i="35"/>
  <c r="Q94" i="35"/>
  <c r="BN93" i="35"/>
  <c r="BM93" i="35"/>
  <c r="BL93" i="35"/>
  <c r="BK93" i="35"/>
  <c r="BJ93" i="35"/>
  <c r="BI93" i="35"/>
  <c r="BF93" i="35"/>
  <c r="AY93" i="35"/>
  <c r="AX93" i="35"/>
  <c r="AW93" i="35"/>
  <c r="AV93" i="35"/>
  <c r="AU93" i="35"/>
  <c r="AT93" i="35"/>
  <c r="AS93" i="35"/>
  <c r="X93" i="35"/>
  <c r="Y93" i="35" s="1"/>
  <c r="S93" i="35"/>
  <c r="R93" i="35"/>
  <c r="Q93" i="35"/>
  <c r="BN92" i="35"/>
  <c r="BM92" i="35"/>
  <c r="BL92" i="35"/>
  <c r="BK92" i="35"/>
  <c r="BJ92" i="35"/>
  <c r="BI92" i="35"/>
  <c r="BF92" i="35"/>
  <c r="AY92" i="35"/>
  <c r="AX92" i="35"/>
  <c r="AW92" i="35"/>
  <c r="AV92" i="35"/>
  <c r="AU92" i="35"/>
  <c r="AT92" i="35"/>
  <c r="AS92" i="35"/>
  <c r="X92" i="35"/>
  <c r="Y92" i="35" s="1"/>
  <c r="S92" i="35"/>
  <c r="R92" i="35"/>
  <c r="Q92" i="35"/>
  <c r="BN91" i="35"/>
  <c r="BM91" i="35"/>
  <c r="BL91" i="35"/>
  <c r="BK91" i="35"/>
  <c r="BJ91" i="35"/>
  <c r="BI91" i="35"/>
  <c r="BF91" i="35"/>
  <c r="AY91" i="35"/>
  <c r="AX91" i="35"/>
  <c r="AW91" i="35"/>
  <c r="AV91" i="35"/>
  <c r="AU91" i="35"/>
  <c r="AT91" i="35"/>
  <c r="AS91" i="35"/>
  <c r="X91" i="35"/>
  <c r="Y91" i="35" s="1"/>
  <c r="S91" i="35"/>
  <c r="R91" i="35"/>
  <c r="Q91" i="35"/>
  <c r="BN90" i="35"/>
  <c r="BM90" i="35"/>
  <c r="BL90" i="35"/>
  <c r="BK90" i="35"/>
  <c r="BJ90" i="35"/>
  <c r="BI90" i="35"/>
  <c r="BF90" i="35"/>
  <c r="AY90" i="35"/>
  <c r="AX90" i="35"/>
  <c r="AW90" i="35"/>
  <c r="AV90" i="35"/>
  <c r="AU90" i="35"/>
  <c r="AT90" i="35"/>
  <c r="AS90" i="35"/>
  <c r="X90" i="35"/>
  <c r="Y90" i="35" s="1"/>
  <c r="S90" i="35"/>
  <c r="R90" i="35"/>
  <c r="Q90" i="35"/>
  <c r="BN89" i="35"/>
  <c r="BM89" i="35"/>
  <c r="BL89" i="35"/>
  <c r="BK89" i="35"/>
  <c r="BJ89" i="35"/>
  <c r="BI89" i="35"/>
  <c r="BF89" i="35"/>
  <c r="AY89" i="35"/>
  <c r="AX89" i="35"/>
  <c r="AW89" i="35"/>
  <c r="AV89" i="35"/>
  <c r="AU89" i="35"/>
  <c r="AT89" i="35"/>
  <c r="AS89" i="35"/>
  <c r="X89" i="35"/>
  <c r="Y89" i="35" s="1"/>
  <c r="S89" i="35"/>
  <c r="R89" i="35"/>
  <c r="Q89" i="35"/>
  <c r="BN88" i="35"/>
  <c r="BM88" i="35"/>
  <c r="BL88" i="35"/>
  <c r="BK88" i="35"/>
  <c r="BJ88" i="35"/>
  <c r="BI88" i="35"/>
  <c r="BF88" i="35"/>
  <c r="AY88" i="35"/>
  <c r="AX88" i="35"/>
  <c r="AW88" i="35"/>
  <c r="AV88" i="35"/>
  <c r="AU88" i="35"/>
  <c r="AT88" i="35"/>
  <c r="AS88" i="35"/>
  <c r="X88" i="35"/>
  <c r="Y88" i="35" s="1"/>
  <c r="S88" i="35"/>
  <c r="R88" i="35"/>
  <c r="Q88" i="35"/>
  <c r="BN87" i="35"/>
  <c r="BM87" i="35"/>
  <c r="BL87" i="35"/>
  <c r="BK87" i="35"/>
  <c r="BJ87" i="35"/>
  <c r="BI87" i="35"/>
  <c r="BF87" i="35"/>
  <c r="AY87" i="35"/>
  <c r="AX87" i="35"/>
  <c r="AW87" i="35"/>
  <c r="AV87" i="35"/>
  <c r="AU87" i="35"/>
  <c r="AT87" i="35"/>
  <c r="AS87" i="35"/>
  <c r="Y87" i="35"/>
  <c r="X87" i="35"/>
  <c r="S87" i="35"/>
  <c r="R87" i="35"/>
  <c r="Q87" i="35"/>
  <c r="BN86" i="35"/>
  <c r="BM86" i="35"/>
  <c r="BL86" i="35"/>
  <c r="BK86" i="35"/>
  <c r="BJ86" i="35"/>
  <c r="BI86" i="35"/>
  <c r="BF86" i="35"/>
  <c r="AY86" i="35"/>
  <c r="AX86" i="35"/>
  <c r="AW86" i="35"/>
  <c r="AV86" i="35"/>
  <c r="AU86" i="35"/>
  <c r="AT86" i="35"/>
  <c r="AS86" i="35"/>
  <c r="X86" i="35"/>
  <c r="Y86" i="35" s="1"/>
  <c r="S86" i="35"/>
  <c r="R86" i="35"/>
  <c r="Q86" i="35"/>
  <c r="BN85" i="35"/>
  <c r="BM85" i="35"/>
  <c r="BL85" i="35"/>
  <c r="BK85" i="35"/>
  <c r="BJ85" i="35"/>
  <c r="BI85" i="35"/>
  <c r="BF85" i="35"/>
  <c r="AY85" i="35"/>
  <c r="AX85" i="35"/>
  <c r="AW85" i="35"/>
  <c r="AV85" i="35"/>
  <c r="AU85" i="35"/>
  <c r="AT85" i="35"/>
  <c r="AS85" i="35"/>
  <c r="X85" i="35"/>
  <c r="Y85" i="35" s="1"/>
  <c r="S85" i="35"/>
  <c r="R85" i="35"/>
  <c r="Q85" i="35"/>
  <c r="BN84" i="35"/>
  <c r="BM84" i="35"/>
  <c r="BL84" i="35"/>
  <c r="BK84" i="35"/>
  <c r="BJ84" i="35"/>
  <c r="BI84" i="35"/>
  <c r="BF84" i="35"/>
  <c r="AY84" i="35"/>
  <c r="AX84" i="35"/>
  <c r="AW84" i="35"/>
  <c r="AV84" i="35"/>
  <c r="AU84" i="35"/>
  <c r="AT84" i="35"/>
  <c r="AS84" i="35"/>
  <c r="X84" i="35"/>
  <c r="Y84" i="35" s="1"/>
  <c r="S84" i="35"/>
  <c r="R84" i="35"/>
  <c r="Q84" i="35"/>
  <c r="BN83" i="35"/>
  <c r="BM83" i="35"/>
  <c r="BL83" i="35"/>
  <c r="BK83" i="35"/>
  <c r="BJ83" i="35"/>
  <c r="BI83" i="35"/>
  <c r="BF83" i="35"/>
  <c r="AY83" i="35"/>
  <c r="AX83" i="35"/>
  <c r="AW83" i="35"/>
  <c r="AV83" i="35"/>
  <c r="AU83" i="35"/>
  <c r="AT83" i="35"/>
  <c r="AS83" i="35"/>
  <c r="X83" i="35"/>
  <c r="Y83" i="35" s="1"/>
  <c r="S83" i="35"/>
  <c r="R83" i="35"/>
  <c r="Q83" i="35"/>
  <c r="BN82" i="35"/>
  <c r="BM82" i="35"/>
  <c r="BL82" i="35"/>
  <c r="BK82" i="35"/>
  <c r="BJ82" i="35"/>
  <c r="BI82" i="35"/>
  <c r="BF82" i="35"/>
  <c r="AY82" i="35"/>
  <c r="AX82" i="35"/>
  <c r="AW82" i="35"/>
  <c r="AV82" i="35"/>
  <c r="AU82" i="35"/>
  <c r="AT82" i="35"/>
  <c r="AS82" i="35"/>
  <c r="X82" i="35"/>
  <c r="Y82" i="35" s="1"/>
  <c r="S82" i="35"/>
  <c r="R82" i="35"/>
  <c r="Q82" i="35"/>
  <c r="BN81" i="35"/>
  <c r="BM81" i="35"/>
  <c r="BL81" i="35"/>
  <c r="BK81" i="35"/>
  <c r="BJ81" i="35"/>
  <c r="BI81" i="35"/>
  <c r="BF81" i="35"/>
  <c r="AY81" i="35"/>
  <c r="AX81" i="35"/>
  <c r="AW81" i="35"/>
  <c r="AV81" i="35"/>
  <c r="AU81" i="35"/>
  <c r="AT81" i="35"/>
  <c r="AS81" i="35"/>
  <c r="X81" i="35"/>
  <c r="Y81" i="35" s="1"/>
  <c r="S81" i="35"/>
  <c r="R81" i="35"/>
  <c r="Q81" i="35"/>
  <c r="BN80" i="35"/>
  <c r="BM80" i="35"/>
  <c r="BL80" i="35"/>
  <c r="BK80" i="35"/>
  <c r="BJ80" i="35"/>
  <c r="BI80" i="35"/>
  <c r="BF80" i="35"/>
  <c r="AY80" i="35"/>
  <c r="AX80" i="35"/>
  <c r="AW80" i="35"/>
  <c r="AV80" i="35"/>
  <c r="AU80" i="35"/>
  <c r="AT80" i="35"/>
  <c r="AS80" i="35"/>
  <c r="X80" i="35"/>
  <c r="Y80" i="35" s="1"/>
  <c r="S80" i="35"/>
  <c r="R80" i="35"/>
  <c r="Q80" i="35"/>
  <c r="BN79" i="35"/>
  <c r="BM79" i="35"/>
  <c r="BL79" i="35"/>
  <c r="BK79" i="35"/>
  <c r="BJ79" i="35"/>
  <c r="BI79" i="35"/>
  <c r="BF79" i="35"/>
  <c r="AY79" i="35"/>
  <c r="AX79" i="35"/>
  <c r="AW79" i="35"/>
  <c r="AV79" i="35"/>
  <c r="AU79" i="35"/>
  <c r="AT79" i="35"/>
  <c r="AS79" i="35"/>
  <c r="X79" i="35"/>
  <c r="Y79" i="35" s="1"/>
  <c r="S79" i="35"/>
  <c r="R79" i="35"/>
  <c r="Q79" i="35"/>
  <c r="BN78" i="35"/>
  <c r="BM78" i="35"/>
  <c r="BL78" i="35"/>
  <c r="BK78" i="35"/>
  <c r="BJ78" i="35"/>
  <c r="BI78" i="35"/>
  <c r="BF78" i="35"/>
  <c r="AY78" i="35"/>
  <c r="AX78" i="35"/>
  <c r="AW78" i="35"/>
  <c r="AV78" i="35"/>
  <c r="AU78" i="35"/>
  <c r="AT78" i="35"/>
  <c r="AS78" i="35"/>
  <c r="X78" i="35"/>
  <c r="Y78" i="35" s="1"/>
  <c r="S78" i="35"/>
  <c r="R78" i="35"/>
  <c r="Q78" i="35"/>
  <c r="BN77" i="35"/>
  <c r="BM77" i="35"/>
  <c r="BL77" i="35"/>
  <c r="BK77" i="35"/>
  <c r="BJ77" i="35"/>
  <c r="BI77" i="35"/>
  <c r="BF77" i="35"/>
  <c r="AY77" i="35"/>
  <c r="AX77" i="35"/>
  <c r="AW77" i="35"/>
  <c r="AV77" i="35"/>
  <c r="AU77" i="35"/>
  <c r="AT77" i="35"/>
  <c r="AS77" i="35"/>
  <c r="X77" i="35"/>
  <c r="Y77" i="35" s="1"/>
  <c r="S77" i="35"/>
  <c r="R77" i="35"/>
  <c r="Q77" i="35"/>
  <c r="BN76" i="35"/>
  <c r="BM76" i="35"/>
  <c r="BL76" i="35"/>
  <c r="BK76" i="35"/>
  <c r="BJ76" i="35"/>
  <c r="BI76" i="35"/>
  <c r="BF76" i="35"/>
  <c r="AY76" i="35"/>
  <c r="AX76" i="35"/>
  <c r="AW76" i="35"/>
  <c r="AV76" i="35"/>
  <c r="AU76" i="35"/>
  <c r="AT76" i="35"/>
  <c r="AS76" i="35"/>
  <c r="X76" i="35"/>
  <c r="Y76" i="35" s="1"/>
  <c r="S76" i="35"/>
  <c r="R76" i="35"/>
  <c r="Q76" i="35"/>
  <c r="BN75" i="35"/>
  <c r="BM75" i="35"/>
  <c r="BL75" i="35"/>
  <c r="BK75" i="35"/>
  <c r="BJ75" i="35"/>
  <c r="BI75" i="35"/>
  <c r="BF75" i="35"/>
  <c r="AY75" i="35"/>
  <c r="AX75" i="35"/>
  <c r="AW75" i="35"/>
  <c r="AV75" i="35"/>
  <c r="AU75" i="35"/>
  <c r="AT75" i="35"/>
  <c r="AS75" i="35"/>
  <c r="X75" i="35"/>
  <c r="Y75" i="35" s="1"/>
  <c r="S75" i="35"/>
  <c r="R75" i="35"/>
  <c r="Q75" i="35"/>
  <c r="BN74" i="35"/>
  <c r="BM74" i="35"/>
  <c r="BL74" i="35"/>
  <c r="BK74" i="35"/>
  <c r="BJ74" i="35"/>
  <c r="BI74" i="35"/>
  <c r="BF74" i="35"/>
  <c r="AY74" i="35"/>
  <c r="AX74" i="35"/>
  <c r="AW74" i="35"/>
  <c r="AV74" i="35"/>
  <c r="AU74" i="35"/>
  <c r="AT74" i="35"/>
  <c r="AS74" i="35"/>
  <c r="X74" i="35"/>
  <c r="Y74" i="35" s="1"/>
  <c r="S74" i="35"/>
  <c r="R74" i="35"/>
  <c r="Q74" i="35"/>
  <c r="BN73" i="35"/>
  <c r="BM73" i="35"/>
  <c r="BL73" i="35"/>
  <c r="BK73" i="35"/>
  <c r="BJ73" i="35"/>
  <c r="BI73" i="35"/>
  <c r="BF73" i="35"/>
  <c r="AY73" i="35"/>
  <c r="AX73" i="35"/>
  <c r="AW73" i="35"/>
  <c r="AV73" i="35"/>
  <c r="AU73" i="35"/>
  <c r="AT73" i="35"/>
  <c r="AS73" i="35"/>
  <c r="X73" i="35"/>
  <c r="Y73" i="35" s="1"/>
  <c r="S73" i="35"/>
  <c r="R73" i="35"/>
  <c r="Q73" i="35"/>
  <c r="BN72" i="35"/>
  <c r="BM72" i="35"/>
  <c r="BL72" i="35"/>
  <c r="BK72" i="35"/>
  <c r="BJ72" i="35"/>
  <c r="BI72" i="35"/>
  <c r="BF72" i="35"/>
  <c r="AY72" i="35"/>
  <c r="AX72" i="35"/>
  <c r="AW72" i="35"/>
  <c r="AV72" i="35"/>
  <c r="AU72" i="35"/>
  <c r="AT72" i="35"/>
  <c r="AS72" i="35"/>
  <c r="X72" i="35"/>
  <c r="Y72" i="35" s="1"/>
  <c r="S72" i="35"/>
  <c r="R72" i="35"/>
  <c r="Q72" i="35"/>
  <c r="BN71" i="35"/>
  <c r="BM71" i="35"/>
  <c r="BL71" i="35"/>
  <c r="BK71" i="35"/>
  <c r="BJ71" i="35"/>
  <c r="BI71" i="35"/>
  <c r="BF71" i="35"/>
  <c r="AY71" i="35"/>
  <c r="AX71" i="35"/>
  <c r="AW71" i="35"/>
  <c r="AV71" i="35"/>
  <c r="AU71" i="35"/>
  <c r="AT71" i="35"/>
  <c r="AS71" i="35"/>
  <c r="X71" i="35"/>
  <c r="Y71" i="35" s="1"/>
  <c r="S71" i="35"/>
  <c r="R71" i="35"/>
  <c r="Q71" i="35"/>
  <c r="BN70" i="35"/>
  <c r="BM70" i="35"/>
  <c r="BL70" i="35"/>
  <c r="BK70" i="35"/>
  <c r="BJ70" i="35"/>
  <c r="BI70" i="35"/>
  <c r="BF70" i="35"/>
  <c r="AY70" i="35"/>
  <c r="AX70" i="35"/>
  <c r="AW70" i="35"/>
  <c r="AV70" i="35"/>
  <c r="AU70" i="35"/>
  <c r="AT70" i="35"/>
  <c r="AS70" i="35"/>
  <c r="X70" i="35"/>
  <c r="Y70" i="35" s="1"/>
  <c r="S70" i="35"/>
  <c r="R70" i="35"/>
  <c r="Q70" i="35"/>
  <c r="BN69" i="35"/>
  <c r="BM69" i="35"/>
  <c r="BL69" i="35"/>
  <c r="BK69" i="35"/>
  <c r="BJ69" i="35"/>
  <c r="BI69" i="35"/>
  <c r="BF69" i="35"/>
  <c r="AY69" i="35"/>
  <c r="AX69" i="35"/>
  <c r="AW69" i="35"/>
  <c r="AV69" i="35"/>
  <c r="AU69" i="35"/>
  <c r="AT69" i="35"/>
  <c r="AS69" i="35"/>
  <c r="X69" i="35"/>
  <c r="Y69" i="35" s="1"/>
  <c r="S69" i="35"/>
  <c r="R69" i="35"/>
  <c r="Q69" i="35"/>
  <c r="BN68" i="35"/>
  <c r="BM68" i="35"/>
  <c r="BL68" i="35"/>
  <c r="BK68" i="35"/>
  <c r="BJ68" i="35"/>
  <c r="BI68" i="35"/>
  <c r="BF68" i="35"/>
  <c r="AY68" i="35"/>
  <c r="AX68" i="35"/>
  <c r="AW68" i="35"/>
  <c r="AV68" i="35"/>
  <c r="AU68" i="35"/>
  <c r="AT68" i="35"/>
  <c r="AS68" i="35"/>
  <c r="X68" i="35"/>
  <c r="Y68" i="35" s="1"/>
  <c r="S68" i="35"/>
  <c r="R68" i="35"/>
  <c r="Q68" i="35"/>
  <c r="BN67" i="35"/>
  <c r="BM67" i="35"/>
  <c r="BL67" i="35"/>
  <c r="BK67" i="35"/>
  <c r="BJ67" i="35"/>
  <c r="BI67" i="35"/>
  <c r="BF67" i="35"/>
  <c r="AY67" i="35"/>
  <c r="AX67" i="35"/>
  <c r="AW67" i="35"/>
  <c r="AV67" i="35"/>
  <c r="AU67" i="35"/>
  <c r="AT67" i="35"/>
  <c r="AS67" i="35"/>
  <c r="X67" i="35"/>
  <c r="Y67" i="35" s="1"/>
  <c r="S67" i="35"/>
  <c r="R67" i="35"/>
  <c r="Q67" i="35"/>
  <c r="BN66" i="35"/>
  <c r="BM66" i="35"/>
  <c r="BL66" i="35"/>
  <c r="BK66" i="35"/>
  <c r="BJ66" i="35"/>
  <c r="BI66" i="35"/>
  <c r="BF66" i="35"/>
  <c r="AY66" i="35"/>
  <c r="AX66" i="35"/>
  <c r="AW66" i="35"/>
  <c r="AV66" i="35"/>
  <c r="AU66" i="35"/>
  <c r="AT66" i="35"/>
  <c r="AS66" i="35"/>
  <c r="X66" i="35"/>
  <c r="Y66" i="35" s="1"/>
  <c r="S66" i="35"/>
  <c r="R66" i="35"/>
  <c r="Q66" i="35"/>
  <c r="BN65" i="35"/>
  <c r="BM65" i="35"/>
  <c r="BL65" i="35"/>
  <c r="BK65" i="35"/>
  <c r="BJ65" i="35"/>
  <c r="BI65" i="35"/>
  <c r="BF65" i="35"/>
  <c r="AY65" i="35"/>
  <c r="AX65" i="35"/>
  <c r="AW65" i="35"/>
  <c r="AV65" i="35"/>
  <c r="AU65" i="35"/>
  <c r="AT65" i="35"/>
  <c r="AS65" i="35"/>
  <c r="X65" i="35"/>
  <c r="Y65" i="35" s="1"/>
  <c r="S65" i="35"/>
  <c r="R65" i="35"/>
  <c r="Q65" i="35"/>
  <c r="BN64" i="35"/>
  <c r="BM64" i="35"/>
  <c r="BL64" i="35"/>
  <c r="BK64" i="35"/>
  <c r="BJ64" i="35"/>
  <c r="BI64" i="35"/>
  <c r="BF64" i="35"/>
  <c r="AY64" i="35"/>
  <c r="AX64" i="35"/>
  <c r="AW64" i="35"/>
  <c r="AV64" i="35"/>
  <c r="AU64" i="35"/>
  <c r="AT64" i="35"/>
  <c r="AS64" i="35"/>
  <c r="Y64" i="35"/>
  <c r="X64" i="35"/>
  <c r="S64" i="35"/>
  <c r="R64" i="35"/>
  <c r="Q64" i="35"/>
  <c r="BN63" i="35"/>
  <c r="BM63" i="35"/>
  <c r="BL63" i="35"/>
  <c r="BK63" i="35"/>
  <c r="BJ63" i="35"/>
  <c r="BI63" i="35"/>
  <c r="BF63" i="35"/>
  <c r="AY63" i="35"/>
  <c r="AX63" i="35"/>
  <c r="AW63" i="35"/>
  <c r="AV63" i="35"/>
  <c r="AU63" i="35"/>
  <c r="AT63" i="35"/>
  <c r="AS63" i="35"/>
  <c r="X63" i="35"/>
  <c r="Y63" i="35" s="1"/>
  <c r="S63" i="35"/>
  <c r="R63" i="35"/>
  <c r="Q63" i="35"/>
  <c r="BN62" i="35"/>
  <c r="BM62" i="35"/>
  <c r="BL62" i="35"/>
  <c r="BK62" i="35"/>
  <c r="BJ62" i="35"/>
  <c r="BI62" i="35"/>
  <c r="BF62" i="35"/>
  <c r="AY62" i="35"/>
  <c r="AX62" i="35"/>
  <c r="AW62" i="35"/>
  <c r="AV62" i="35"/>
  <c r="AU62" i="35"/>
  <c r="AT62" i="35"/>
  <c r="AS62" i="35"/>
  <c r="X62" i="35"/>
  <c r="Y62" i="35" s="1"/>
  <c r="S62" i="35"/>
  <c r="R62" i="35"/>
  <c r="Q62" i="35"/>
  <c r="BN61" i="35"/>
  <c r="BM61" i="35"/>
  <c r="BL61" i="35"/>
  <c r="BK61" i="35"/>
  <c r="BJ61" i="35"/>
  <c r="BI61" i="35"/>
  <c r="BF61" i="35"/>
  <c r="AY61" i="35"/>
  <c r="AX61" i="35"/>
  <c r="AW61" i="35"/>
  <c r="AV61" i="35"/>
  <c r="AU61" i="35"/>
  <c r="AT61" i="35"/>
  <c r="AS61" i="35"/>
  <c r="X61" i="35"/>
  <c r="Y61" i="35" s="1"/>
  <c r="S61" i="35"/>
  <c r="R61" i="35"/>
  <c r="Q61" i="35"/>
  <c r="BN60" i="35"/>
  <c r="BM60" i="35"/>
  <c r="BL60" i="35"/>
  <c r="BK60" i="35"/>
  <c r="BJ60" i="35"/>
  <c r="BI60" i="35"/>
  <c r="BF60" i="35"/>
  <c r="AY60" i="35"/>
  <c r="AX60" i="35"/>
  <c r="AW60" i="35"/>
  <c r="AV60" i="35"/>
  <c r="AU60" i="35"/>
  <c r="AT60" i="35"/>
  <c r="AS60" i="35"/>
  <c r="X60" i="35"/>
  <c r="Y60" i="35" s="1"/>
  <c r="S60" i="35"/>
  <c r="R60" i="35"/>
  <c r="Q60" i="35"/>
  <c r="BN59" i="35"/>
  <c r="BM59" i="35"/>
  <c r="BL59" i="35"/>
  <c r="BK59" i="35"/>
  <c r="BJ59" i="35"/>
  <c r="BI59" i="35"/>
  <c r="BF59" i="35"/>
  <c r="AY59" i="35"/>
  <c r="AX59" i="35"/>
  <c r="AW59" i="35"/>
  <c r="AV59" i="35"/>
  <c r="AU59" i="35"/>
  <c r="AT59" i="35"/>
  <c r="AS59" i="35"/>
  <c r="X59" i="35"/>
  <c r="Y59" i="35" s="1"/>
  <c r="S59" i="35"/>
  <c r="R59" i="35"/>
  <c r="Q59" i="35"/>
  <c r="BN58" i="35"/>
  <c r="BM58" i="35"/>
  <c r="BL58" i="35"/>
  <c r="BK58" i="35"/>
  <c r="BJ58" i="35"/>
  <c r="BI58" i="35"/>
  <c r="BF58" i="35"/>
  <c r="AY58" i="35"/>
  <c r="AX58" i="35"/>
  <c r="AW58" i="35"/>
  <c r="AV58" i="35"/>
  <c r="AU58" i="35"/>
  <c r="AT58" i="35"/>
  <c r="AS58" i="35"/>
  <c r="X58" i="35"/>
  <c r="Y58" i="35" s="1"/>
  <c r="S58" i="35"/>
  <c r="R58" i="35"/>
  <c r="Q58" i="35"/>
  <c r="BN57" i="35"/>
  <c r="BM57" i="35"/>
  <c r="BL57" i="35"/>
  <c r="BK57" i="35"/>
  <c r="BJ57" i="35"/>
  <c r="BI57" i="35"/>
  <c r="BF57" i="35"/>
  <c r="AY57" i="35"/>
  <c r="AX57" i="35"/>
  <c r="AW57" i="35"/>
  <c r="AV57" i="35"/>
  <c r="AU57" i="35"/>
  <c r="AT57" i="35"/>
  <c r="AS57" i="35"/>
  <c r="X57" i="35"/>
  <c r="Y57" i="35" s="1"/>
  <c r="S57" i="35"/>
  <c r="R57" i="35"/>
  <c r="Q57" i="35"/>
  <c r="BN56" i="35"/>
  <c r="BM56" i="35"/>
  <c r="BL56" i="35"/>
  <c r="BK56" i="35"/>
  <c r="BJ56" i="35"/>
  <c r="BI56" i="35"/>
  <c r="BF56" i="35"/>
  <c r="AY56" i="35"/>
  <c r="AX56" i="35"/>
  <c r="AW56" i="35"/>
  <c r="AV56" i="35"/>
  <c r="AU56" i="35"/>
  <c r="AT56" i="35"/>
  <c r="AS56" i="35"/>
  <c r="X56" i="35"/>
  <c r="Y56" i="35" s="1"/>
  <c r="S56" i="35"/>
  <c r="R56" i="35"/>
  <c r="Q56" i="35"/>
  <c r="BN55" i="35"/>
  <c r="BM55" i="35"/>
  <c r="BL55" i="35"/>
  <c r="BK55" i="35"/>
  <c r="BJ55" i="35"/>
  <c r="BI55" i="35"/>
  <c r="BF55" i="35"/>
  <c r="AY55" i="35"/>
  <c r="AX55" i="35"/>
  <c r="AW55" i="35"/>
  <c r="AV55" i="35"/>
  <c r="AU55" i="35"/>
  <c r="AT55" i="35"/>
  <c r="AS55" i="35"/>
  <c r="X55" i="35"/>
  <c r="Y55" i="35" s="1"/>
  <c r="S55" i="35"/>
  <c r="R55" i="35"/>
  <c r="Q55" i="35"/>
  <c r="BN54" i="35"/>
  <c r="BM54" i="35"/>
  <c r="BL54" i="35"/>
  <c r="BK54" i="35"/>
  <c r="BJ54" i="35"/>
  <c r="BI54" i="35"/>
  <c r="BF54" i="35"/>
  <c r="AY54" i="35"/>
  <c r="AX54" i="35"/>
  <c r="AW54" i="35"/>
  <c r="AV54" i="35"/>
  <c r="AU54" i="35"/>
  <c r="AT54" i="35"/>
  <c r="AS54" i="35"/>
  <c r="X54" i="35"/>
  <c r="Y54" i="35" s="1"/>
  <c r="S54" i="35"/>
  <c r="R54" i="35"/>
  <c r="Q54" i="35"/>
  <c r="BN53" i="35"/>
  <c r="BM53" i="35"/>
  <c r="BL53" i="35"/>
  <c r="BK53" i="35"/>
  <c r="BJ53" i="35"/>
  <c r="BI53" i="35"/>
  <c r="BF53" i="35"/>
  <c r="AY53" i="35"/>
  <c r="AX53" i="35"/>
  <c r="AW53" i="35"/>
  <c r="AV53" i="35"/>
  <c r="AU53" i="35"/>
  <c r="AT53" i="35"/>
  <c r="AS53" i="35"/>
  <c r="X53" i="35"/>
  <c r="Y53" i="35" s="1"/>
  <c r="S53" i="35"/>
  <c r="R53" i="35"/>
  <c r="Q53" i="35"/>
  <c r="BN52" i="35"/>
  <c r="BM52" i="35"/>
  <c r="BL52" i="35"/>
  <c r="BK52" i="35"/>
  <c r="BJ52" i="35"/>
  <c r="BI52" i="35"/>
  <c r="BF52" i="35"/>
  <c r="AY52" i="35"/>
  <c r="AX52" i="35"/>
  <c r="AW52" i="35"/>
  <c r="AV52" i="35"/>
  <c r="AU52" i="35"/>
  <c r="AT52" i="35"/>
  <c r="AS52" i="35"/>
  <c r="X52" i="35"/>
  <c r="Y52" i="35" s="1"/>
  <c r="S52" i="35"/>
  <c r="R52" i="35"/>
  <c r="Q52" i="35"/>
  <c r="BN51" i="35"/>
  <c r="BM51" i="35"/>
  <c r="BL51" i="35"/>
  <c r="BK51" i="35"/>
  <c r="BJ51" i="35"/>
  <c r="BI51" i="35"/>
  <c r="BF51" i="35"/>
  <c r="AY51" i="35"/>
  <c r="AX51" i="35"/>
  <c r="AW51" i="35"/>
  <c r="AV51" i="35"/>
  <c r="AU51" i="35"/>
  <c r="AT51" i="35"/>
  <c r="AS51" i="35"/>
  <c r="X51" i="35"/>
  <c r="Y51" i="35" s="1"/>
  <c r="S51" i="35"/>
  <c r="R51" i="35"/>
  <c r="Q51" i="35"/>
  <c r="BN50" i="35"/>
  <c r="BM50" i="35"/>
  <c r="BL50" i="35"/>
  <c r="BK50" i="35"/>
  <c r="BJ50" i="35"/>
  <c r="BI50" i="35"/>
  <c r="BF50" i="35"/>
  <c r="AY50" i="35"/>
  <c r="AX50" i="35"/>
  <c r="AW50" i="35"/>
  <c r="AV50" i="35"/>
  <c r="AU50" i="35"/>
  <c r="AT50" i="35"/>
  <c r="AS50" i="35"/>
  <c r="X50" i="35"/>
  <c r="Y50" i="35" s="1"/>
  <c r="S50" i="35"/>
  <c r="R50" i="35"/>
  <c r="Q50" i="35"/>
  <c r="BN49" i="35"/>
  <c r="BM49" i="35"/>
  <c r="BL49" i="35"/>
  <c r="BK49" i="35"/>
  <c r="BJ49" i="35"/>
  <c r="BI49" i="35"/>
  <c r="BF49" i="35"/>
  <c r="AY49" i="35"/>
  <c r="AX49" i="35"/>
  <c r="AW49" i="35"/>
  <c r="AV49" i="35"/>
  <c r="AU49" i="35"/>
  <c r="AT49" i="35"/>
  <c r="AS49" i="35"/>
  <c r="X49" i="35"/>
  <c r="Y49" i="35" s="1"/>
  <c r="S49" i="35"/>
  <c r="R49" i="35"/>
  <c r="Q49" i="35"/>
  <c r="BN48" i="35"/>
  <c r="BM48" i="35"/>
  <c r="BL48" i="35"/>
  <c r="BK48" i="35"/>
  <c r="BJ48" i="35"/>
  <c r="BI48" i="35"/>
  <c r="BF48" i="35"/>
  <c r="AY48" i="35"/>
  <c r="AX48" i="35"/>
  <c r="AW48" i="35"/>
  <c r="AV48" i="35"/>
  <c r="AU48" i="35"/>
  <c r="AT48" i="35"/>
  <c r="AS48" i="35"/>
  <c r="X48" i="35"/>
  <c r="Y48" i="35" s="1"/>
  <c r="S48" i="35"/>
  <c r="R48" i="35"/>
  <c r="Q48" i="35"/>
  <c r="BN47" i="35"/>
  <c r="BM47" i="35"/>
  <c r="BL47" i="35"/>
  <c r="BK47" i="35"/>
  <c r="BJ47" i="35"/>
  <c r="BI47" i="35"/>
  <c r="BF47" i="35"/>
  <c r="AY47" i="35"/>
  <c r="AX47" i="35"/>
  <c r="AW47" i="35"/>
  <c r="AV47" i="35"/>
  <c r="AU47" i="35"/>
  <c r="AT47" i="35"/>
  <c r="AS47" i="35"/>
  <c r="X47" i="35"/>
  <c r="Y47" i="35" s="1"/>
  <c r="S47" i="35"/>
  <c r="R47" i="35"/>
  <c r="Q47" i="35"/>
  <c r="BN46" i="35"/>
  <c r="BM46" i="35"/>
  <c r="BL46" i="35"/>
  <c r="BK46" i="35"/>
  <c r="BJ46" i="35"/>
  <c r="BI46" i="35"/>
  <c r="BF46" i="35"/>
  <c r="AY46" i="35"/>
  <c r="AX46" i="35"/>
  <c r="AW46" i="35"/>
  <c r="AV46" i="35"/>
  <c r="AU46" i="35"/>
  <c r="AT46" i="35"/>
  <c r="AS46" i="35"/>
  <c r="Y46" i="35"/>
  <c r="X46" i="35"/>
  <c r="S46" i="35"/>
  <c r="R46" i="35"/>
  <c r="Q46" i="35"/>
  <c r="BN45" i="35"/>
  <c r="BM45" i="35"/>
  <c r="BL45" i="35"/>
  <c r="BK45" i="35"/>
  <c r="BJ45" i="35"/>
  <c r="BI45" i="35"/>
  <c r="BF45" i="35"/>
  <c r="AY45" i="35"/>
  <c r="AX45" i="35"/>
  <c r="AW45" i="35"/>
  <c r="AV45" i="35"/>
  <c r="AU45" i="35"/>
  <c r="AT45" i="35"/>
  <c r="AS45" i="35"/>
  <c r="X45" i="35"/>
  <c r="Y45" i="35" s="1"/>
  <c r="S45" i="35"/>
  <c r="R45" i="35"/>
  <c r="Q45" i="35"/>
  <c r="BN44" i="35"/>
  <c r="BM44" i="35"/>
  <c r="BL44" i="35"/>
  <c r="BK44" i="35"/>
  <c r="BJ44" i="35"/>
  <c r="BI44" i="35"/>
  <c r="BF44" i="35"/>
  <c r="AY44" i="35"/>
  <c r="AX44" i="35"/>
  <c r="AW44" i="35"/>
  <c r="AV44" i="35"/>
  <c r="AU44" i="35"/>
  <c r="AT44" i="35"/>
  <c r="AS44" i="35"/>
  <c r="X44" i="35"/>
  <c r="Y44" i="35" s="1"/>
  <c r="S44" i="35"/>
  <c r="R44" i="35"/>
  <c r="Q44" i="35"/>
  <c r="BN43" i="35"/>
  <c r="BM43" i="35"/>
  <c r="BL43" i="35"/>
  <c r="BK43" i="35"/>
  <c r="BJ43" i="35"/>
  <c r="BI43" i="35"/>
  <c r="BF43" i="35"/>
  <c r="AY43" i="35"/>
  <c r="AX43" i="35"/>
  <c r="AW43" i="35"/>
  <c r="AV43" i="35"/>
  <c r="AU43" i="35"/>
  <c r="AT43" i="35"/>
  <c r="AS43" i="35"/>
  <c r="X43" i="35"/>
  <c r="Y43" i="35" s="1"/>
  <c r="S43" i="35"/>
  <c r="R43" i="35"/>
  <c r="Q43" i="35"/>
  <c r="BN42" i="35"/>
  <c r="BM42" i="35"/>
  <c r="BL42" i="35"/>
  <c r="BK42" i="35"/>
  <c r="BJ42" i="35"/>
  <c r="BI42" i="35"/>
  <c r="BF42" i="35"/>
  <c r="AY42" i="35"/>
  <c r="AX42" i="35"/>
  <c r="AW42" i="35"/>
  <c r="AV42" i="35"/>
  <c r="AU42" i="35"/>
  <c r="AT42" i="35"/>
  <c r="AS42" i="35"/>
  <c r="X42" i="35"/>
  <c r="Y42" i="35" s="1"/>
  <c r="S42" i="35"/>
  <c r="R42" i="35"/>
  <c r="Q42" i="35"/>
  <c r="BN41" i="35"/>
  <c r="BM41" i="35"/>
  <c r="BL41" i="35"/>
  <c r="BK41" i="35"/>
  <c r="BJ41" i="35"/>
  <c r="BI41" i="35"/>
  <c r="BF41" i="35"/>
  <c r="AY41" i="35"/>
  <c r="AX41" i="35"/>
  <c r="AW41" i="35"/>
  <c r="AV41" i="35"/>
  <c r="AU41" i="35"/>
  <c r="AT41" i="35"/>
  <c r="AS41" i="35"/>
  <c r="X41" i="35"/>
  <c r="Y41" i="35" s="1"/>
  <c r="S41" i="35"/>
  <c r="R41" i="35"/>
  <c r="Q41" i="35"/>
  <c r="BN40" i="35"/>
  <c r="BM40" i="35"/>
  <c r="BL40" i="35"/>
  <c r="BK40" i="35"/>
  <c r="BJ40" i="35"/>
  <c r="BI40" i="35"/>
  <c r="BF40" i="35"/>
  <c r="AY40" i="35"/>
  <c r="AX40" i="35"/>
  <c r="AW40" i="35"/>
  <c r="AV40" i="35"/>
  <c r="AU40" i="35"/>
  <c r="AT40" i="35"/>
  <c r="AS40" i="35"/>
  <c r="X40" i="35"/>
  <c r="Y40" i="35" s="1"/>
  <c r="S40" i="35"/>
  <c r="R40" i="35"/>
  <c r="Q40" i="35"/>
  <c r="BN39" i="35"/>
  <c r="BM39" i="35"/>
  <c r="BL39" i="35"/>
  <c r="BK39" i="35"/>
  <c r="BJ39" i="35"/>
  <c r="BI39" i="35"/>
  <c r="BF39" i="35"/>
  <c r="AY39" i="35"/>
  <c r="AX39" i="35"/>
  <c r="AW39" i="35"/>
  <c r="AV39" i="35"/>
  <c r="AU39" i="35"/>
  <c r="AT39" i="35"/>
  <c r="AS39" i="35"/>
  <c r="X39" i="35"/>
  <c r="Y39" i="35" s="1"/>
  <c r="S39" i="35"/>
  <c r="R39" i="35"/>
  <c r="Q39" i="35"/>
  <c r="BN38" i="35"/>
  <c r="BM38" i="35"/>
  <c r="BL38" i="35"/>
  <c r="BK38" i="35"/>
  <c r="BJ38" i="35"/>
  <c r="BI38" i="35"/>
  <c r="BF38" i="35"/>
  <c r="AY38" i="35"/>
  <c r="AX38" i="35"/>
  <c r="AW38" i="35"/>
  <c r="AV38" i="35"/>
  <c r="AU38" i="35"/>
  <c r="AT38" i="35"/>
  <c r="AS38" i="35"/>
  <c r="X38" i="35"/>
  <c r="Y38" i="35" s="1"/>
  <c r="S38" i="35"/>
  <c r="R38" i="35"/>
  <c r="Q38" i="35"/>
  <c r="BN37" i="35"/>
  <c r="BM37" i="35"/>
  <c r="BL37" i="35"/>
  <c r="BK37" i="35"/>
  <c r="BJ37" i="35"/>
  <c r="BI37" i="35"/>
  <c r="BF37" i="35"/>
  <c r="AY37" i="35"/>
  <c r="AX37" i="35"/>
  <c r="AW37" i="35"/>
  <c r="AV37" i="35"/>
  <c r="AU37" i="35"/>
  <c r="AT37" i="35"/>
  <c r="AS37" i="35"/>
  <c r="X37" i="35"/>
  <c r="Y37" i="35" s="1"/>
  <c r="S37" i="35"/>
  <c r="R37" i="35"/>
  <c r="Q37" i="35"/>
  <c r="BN36" i="35"/>
  <c r="BM36" i="35"/>
  <c r="BL36" i="35"/>
  <c r="BK36" i="35"/>
  <c r="BJ36" i="35"/>
  <c r="BI36" i="35"/>
  <c r="BF36" i="35"/>
  <c r="AY36" i="35"/>
  <c r="AX36" i="35"/>
  <c r="AW36" i="35"/>
  <c r="AV36" i="35"/>
  <c r="AU36" i="35"/>
  <c r="AT36" i="35"/>
  <c r="AS36" i="35"/>
  <c r="X36" i="35"/>
  <c r="Y36" i="35" s="1"/>
  <c r="S36" i="35"/>
  <c r="R36" i="35"/>
  <c r="Q36" i="35"/>
  <c r="BN35" i="35"/>
  <c r="BM35" i="35"/>
  <c r="BL35" i="35"/>
  <c r="BK35" i="35"/>
  <c r="BJ35" i="35"/>
  <c r="BI35" i="35"/>
  <c r="BF35" i="35"/>
  <c r="AY35" i="35"/>
  <c r="AX35" i="35"/>
  <c r="AW35" i="35"/>
  <c r="AV35" i="35"/>
  <c r="AU35" i="35"/>
  <c r="AT35" i="35"/>
  <c r="AS35" i="35"/>
  <c r="X35" i="35"/>
  <c r="Y35" i="35" s="1"/>
  <c r="S35" i="35"/>
  <c r="R35" i="35"/>
  <c r="Q35" i="35"/>
  <c r="BN34" i="35"/>
  <c r="BM34" i="35"/>
  <c r="BL34" i="35"/>
  <c r="BK34" i="35"/>
  <c r="BJ34" i="35"/>
  <c r="BI34" i="35"/>
  <c r="BF34" i="35"/>
  <c r="AY34" i="35"/>
  <c r="AX34" i="35"/>
  <c r="AW34" i="35"/>
  <c r="AV34" i="35"/>
  <c r="AU34" i="35"/>
  <c r="AT34" i="35"/>
  <c r="AS34" i="35"/>
  <c r="X34" i="35"/>
  <c r="Y34" i="35" s="1"/>
  <c r="S34" i="35"/>
  <c r="R34" i="35"/>
  <c r="Q34" i="35"/>
  <c r="BN33" i="35"/>
  <c r="BM33" i="35"/>
  <c r="BL33" i="35"/>
  <c r="BK33" i="35"/>
  <c r="BJ33" i="35"/>
  <c r="BI33" i="35"/>
  <c r="BF33" i="35"/>
  <c r="AY33" i="35"/>
  <c r="AX33" i="35"/>
  <c r="AW33" i="35"/>
  <c r="AV33" i="35"/>
  <c r="AU33" i="35"/>
  <c r="AT33" i="35"/>
  <c r="AS33" i="35"/>
  <c r="X33" i="35"/>
  <c r="Y33" i="35" s="1"/>
  <c r="S33" i="35"/>
  <c r="R33" i="35"/>
  <c r="Q33" i="35"/>
  <c r="BN32" i="35"/>
  <c r="BM32" i="35"/>
  <c r="BL32" i="35"/>
  <c r="BK32" i="35"/>
  <c r="BJ32" i="35"/>
  <c r="BI32" i="35"/>
  <c r="BF32" i="35"/>
  <c r="AY32" i="35"/>
  <c r="AX32" i="35"/>
  <c r="AW32" i="35"/>
  <c r="AV32" i="35"/>
  <c r="AU32" i="35"/>
  <c r="AT32" i="35"/>
  <c r="AS32" i="35"/>
  <c r="X32" i="35"/>
  <c r="Y32" i="35" s="1"/>
  <c r="S32" i="35"/>
  <c r="R32" i="35"/>
  <c r="Q32" i="35"/>
  <c r="BN31" i="35"/>
  <c r="BM31" i="35"/>
  <c r="BL31" i="35"/>
  <c r="BK31" i="35"/>
  <c r="BJ31" i="35"/>
  <c r="BI31" i="35"/>
  <c r="BF31" i="35"/>
  <c r="AY31" i="35"/>
  <c r="AX31" i="35"/>
  <c r="AW31" i="35"/>
  <c r="AV31" i="35"/>
  <c r="AU31" i="35"/>
  <c r="AT31" i="35"/>
  <c r="AS31" i="35"/>
  <c r="X31" i="35"/>
  <c r="Y31" i="35" s="1"/>
  <c r="S31" i="35"/>
  <c r="R31" i="35"/>
  <c r="Q31" i="35"/>
  <c r="BN30" i="35"/>
  <c r="BM30" i="35"/>
  <c r="BL30" i="35"/>
  <c r="BK30" i="35"/>
  <c r="BJ30" i="35"/>
  <c r="BI30" i="35"/>
  <c r="BF30" i="35"/>
  <c r="AY30" i="35"/>
  <c r="AX30" i="35"/>
  <c r="AW30" i="35"/>
  <c r="AV30" i="35"/>
  <c r="AU30" i="35"/>
  <c r="AT30" i="35"/>
  <c r="AS30" i="35"/>
  <c r="X30" i="35"/>
  <c r="Y30" i="35" s="1"/>
  <c r="S30" i="35"/>
  <c r="R30" i="35"/>
  <c r="Q30" i="35"/>
  <c r="BN29" i="35"/>
  <c r="BM29" i="35"/>
  <c r="BL29" i="35"/>
  <c r="BK29" i="35"/>
  <c r="BJ29" i="35"/>
  <c r="BI29" i="35"/>
  <c r="BF29" i="35"/>
  <c r="AY29" i="35"/>
  <c r="AX29" i="35"/>
  <c r="AW29" i="35"/>
  <c r="AV29" i="35"/>
  <c r="AU29" i="35"/>
  <c r="AT29" i="35"/>
  <c r="AS29" i="35"/>
  <c r="X29" i="35"/>
  <c r="Y29" i="35" s="1"/>
  <c r="S29" i="35"/>
  <c r="R29" i="35"/>
  <c r="Q29" i="35"/>
  <c r="BN28" i="35"/>
  <c r="BM28" i="35"/>
  <c r="BL28" i="35"/>
  <c r="BK28" i="35"/>
  <c r="BJ28" i="35"/>
  <c r="BI28" i="35"/>
  <c r="BF28" i="35"/>
  <c r="AY28" i="35"/>
  <c r="AX28" i="35"/>
  <c r="AW28" i="35"/>
  <c r="AV28" i="35"/>
  <c r="AU28" i="35"/>
  <c r="AT28" i="35"/>
  <c r="AS28" i="35"/>
  <c r="X28" i="35"/>
  <c r="Y28" i="35" s="1"/>
  <c r="S28" i="35"/>
  <c r="R28" i="35"/>
  <c r="Q28" i="35"/>
  <c r="BN27" i="35"/>
  <c r="BM27" i="35"/>
  <c r="BL27" i="35"/>
  <c r="BK27" i="35"/>
  <c r="BJ27" i="35"/>
  <c r="BI27" i="35"/>
  <c r="BF27" i="35"/>
  <c r="AY27" i="35"/>
  <c r="AX27" i="35"/>
  <c r="AW27" i="35"/>
  <c r="AV27" i="35"/>
  <c r="AU27" i="35"/>
  <c r="AT27" i="35"/>
  <c r="AS27" i="35"/>
  <c r="X27" i="35"/>
  <c r="Y27" i="35" s="1"/>
  <c r="S27" i="35"/>
  <c r="R27" i="35"/>
  <c r="Q27" i="35"/>
  <c r="BN26" i="35"/>
  <c r="BM26" i="35"/>
  <c r="BL26" i="35"/>
  <c r="BK26" i="35"/>
  <c r="BJ26" i="35"/>
  <c r="BI26" i="35"/>
  <c r="BF26" i="35"/>
  <c r="AY26" i="35"/>
  <c r="AX26" i="35"/>
  <c r="AW26" i="35"/>
  <c r="AV26" i="35"/>
  <c r="AU26" i="35"/>
  <c r="AT26" i="35"/>
  <c r="AS26" i="35"/>
  <c r="X26" i="35"/>
  <c r="Y26" i="35" s="1"/>
  <c r="S26" i="35"/>
  <c r="R26" i="35"/>
  <c r="Q26" i="35"/>
  <c r="BN25" i="35"/>
  <c r="BM25" i="35"/>
  <c r="BL25" i="35"/>
  <c r="BK25" i="35"/>
  <c r="BJ25" i="35"/>
  <c r="BI25" i="35"/>
  <c r="BF25" i="35"/>
  <c r="AY25" i="35"/>
  <c r="AX25" i="35"/>
  <c r="AW25" i="35"/>
  <c r="AV25" i="35"/>
  <c r="AU25" i="35"/>
  <c r="AT25" i="35"/>
  <c r="AS25" i="35"/>
  <c r="X25" i="35"/>
  <c r="Y25" i="35" s="1"/>
  <c r="S25" i="35"/>
  <c r="R25" i="35"/>
  <c r="Q25" i="35"/>
  <c r="BN24" i="35"/>
  <c r="BM24" i="35"/>
  <c r="BL24" i="35"/>
  <c r="BK24" i="35"/>
  <c r="BJ24" i="35"/>
  <c r="BI24" i="35"/>
  <c r="BF24" i="35"/>
  <c r="AY24" i="35"/>
  <c r="AX24" i="35"/>
  <c r="AW24" i="35"/>
  <c r="AV24" i="35"/>
  <c r="AU24" i="35"/>
  <c r="AT24" i="35"/>
  <c r="AS24" i="35"/>
  <c r="X24" i="35"/>
  <c r="Y24" i="35" s="1"/>
  <c r="S24" i="35"/>
  <c r="R24" i="35"/>
  <c r="Q24" i="35"/>
  <c r="BN23" i="35"/>
  <c r="BM23" i="35"/>
  <c r="BL23" i="35"/>
  <c r="BK23" i="35"/>
  <c r="BJ23" i="35"/>
  <c r="BI23" i="35"/>
  <c r="BF23" i="35"/>
  <c r="AY23" i="35"/>
  <c r="AX23" i="35"/>
  <c r="AW23" i="35"/>
  <c r="AV23" i="35"/>
  <c r="AU23" i="35"/>
  <c r="AT23" i="35"/>
  <c r="AS23" i="35"/>
  <c r="X23" i="35"/>
  <c r="Y23" i="35" s="1"/>
  <c r="S23" i="35"/>
  <c r="R23" i="35"/>
  <c r="Q23" i="35"/>
  <c r="BN22" i="35"/>
  <c r="BM22" i="35"/>
  <c r="BL22" i="35"/>
  <c r="BK22" i="35"/>
  <c r="BJ22" i="35"/>
  <c r="BI22" i="35"/>
  <c r="BF22" i="35"/>
  <c r="AY22" i="35"/>
  <c r="AX22" i="35"/>
  <c r="AW22" i="35"/>
  <c r="AV22" i="35"/>
  <c r="AU22" i="35"/>
  <c r="AT22" i="35"/>
  <c r="AS22" i="35"/>
  <c r="X22" i="35"/>
  <c r="Y22" i="35" s="1"/>
  <c r="S22" i="35"/>
  <c r="R22" i="35"/>
  <c r="Q22" i="35"/>
  <c r="BN21" i="35"/>
  <c r="BM21" i="35"/>
  <c r="BL21" i="35"/>
  <c r="BK21" i="35"/>
  <c r="BJ21" i="35"/>
  <c r="BI21" i="35"/>
  <c r="BF21" i="35"/>
  <c r="AY21" i="35"/>
  <c r="AX21" i="35"/>
  <c r="AW21" i="35"/>
  <c r="AV21" i="35"/>
  <c r="AU21" i="35"/>
  <c r="AT21" i="35"/>
  <c r="AS21" i="35"/>
  <c r="Y21" i="35"/>
  <c r="X21" i="35"/>
  <c r="S21" i="35"/>
  <c r="R21" i="35"/>
  <c r="Q21" i="35"/>
  <c r="BN20" i="35"/>
  <c r="BM20" i="35"/>
  <c r="BL20" i="35"/>
  <c r="BK20" i="35"/>
  <c r="BJ20" i="35"/>
  <c r="BI20" i="35"/>
  <c r="BF20" i="35"/>
  <c r="AY20" i="35"/>
  <c r="AX20" i="35"/>
  <c r="AW20" i="35"/>
  <c r="AV20" i="35"/>
  <c r="AU20" i="35"/>
  <c r="AT20" i="35"/>
  <c r="AS20" i="35"/>
  <c r="X20" i="35"/>
  <c r="Y20" i="35" s="1"/>
  <c r="S20" i="35"/>
  <c r="R20" i="35"/>
  <c r="Q20" i="35"/>
  <c r="BN19" i="35"/>
  <c r="BM19" i="35"/>
  <c r="BL19" i="35"/>
  <c r="BK19" i="35"/>
  <c r="BJ19" i="35"/>
  <c r="BI19" i="35"/>
  <c r="BF19" i="35"/>
  <c r="AY19" i="35"/>
  <c r="AX19" i="35"/>
  <c r="AW19" i="35"/>
  <c r="AV19" i="35"/>
  <c r="AU19" i="35"/>
  <c r="AT19" i="35"/>
  <c r="AS19" i="35"/>
  <c r="X19" i="35"/>
  <c r="Y19" i="35" s="1"/>
  <c r="S19" i="35"/>
  <c r="R19" i="35"/>
  <c r="Q19" i="35"/>
  <c r="BN18" i="35"/>
  <c r="BM18" i="35"/>
  <c r="BL18" i="35"/>
  <c r="BK18" i="35"/>
  <c r="BJ18" i="35"/>
  <c r="BI18" i="35"/>
  <c r="BF18" i="35"/>
  <c r="AY18" i="35"/>
  <c r="AX18" i="35"/>
  <c r="AW18" i="35"/>
  <c r="AV18" i="35"/>
  <c r="AU18" i="35"/>
  <c r="AT18" i="35"/>
  <c r="AS18" i="35"/>
  <c r="X18" i="35"/>
  <c r="Y18" i="35" s="1"/>
  <c r="S18" i="35"/>
  <c r="R18" i="35"/>
  <c r="Q18" i="35"/>
  <c r="BN17" i="35"/>
  <c r="BM17" i="35"/>
  <c r="BL17" i="35"/>
  <c r="BK17" i="35"/>
  <c r="BJ17" i="35"/>
  <c r="BI17" i="35"/>
  <c r="BF17" i="35"/>
  <c r="AY17" i="35"/>
  <c r="AX17" i="35"/>
  <c r="AW17" i="35"/>
  <c r="AV17" i="35"/>
  <c r="AU17" i="35"/>
  <c r="AT17" i="35"/>
  <c r="AS17" i="35"/>
  <c r="X17" i="35"/>
  <c r="Y17" i="35" s="1"/>
  <c r="S17" i="35"/>
  <c r="R17" i="35"/>
  <c r="Q17" i="35"/>
  <c r="BN16" i="35"/>
  <c r="BM16" i="35"/>
  <c r="BL16" i="35"/>
  <c r="BK16" i="35"/>
  <c r="BJ16" i="35"/>
  <c r="BI16" i="35"/>
  <c r="BF16" i="35"/>
  <c r="AY16" i="35"/>
  <c r="AX16" i="35"/>
  <c r="AW16" i="35"/>
  <c r="AV16" i="35"/>
  <c r="AU16" i="35"/>
  <c r="AT16" i="35"/>
  <c r="AS16" i="35"/>
  <c r="X16" i="35"/>
  <c r="Y16" i="35" s="1"/>
  <c r="S16" i="35"/>
  <c r="R16" i="35"/>
  <c r="Q16" i="35"/>
  <c r="BN15" i="35"/>
  <c r="BM15" i="35"/>
  <c r="BL15" i="35"/>
  <c r="BK15" i="35"/>
  <c r="BJ15" i="35"/>
  <c r="BI15" i="35"/>
  <c r="BF15" i="35"/>
  <c r="AY15" i="35"/>
  <c r="AX15" i="35"/>
  <c r="AW15" i="35"/>
  <c r="AV15" i="35"/>
  <c r="AU15" i="35"/>
  <c r="AT15" i="35"/>
  <c r="AS15" i="35"/>
  <c r="X15" i="35"/>
  <c r="Y15" i="35" s="1"/>
  <c r="S15" i="35"/>
  <c r="R15" i="35"/>
  <c r="Q15" i="35"/>
  <c r="BN14" i="35"/>
  <c r="BM14" i="35"/>
  <c r="BL14" i="35"/>
  <c r="BK14" i="35"/>
  <c r="BJ14" i="35"/>
  <c r="BI14" i="35"/>
  <c r="BF14" i="35"/>
  <c r="AY14" i="35"/>
  <c r="AX14" i="35"/>
  <c r="AW14" i="35"/>
  <c r="AV14" i="35"/>
  <c r="AU14" i="35"/>
  <c r="AT14" i="35"/>
  <c r="AS14" i="35"/>
  <c r="X14" i="35"/>
  <c r="Y14" i="35" s="1"/>
  <c r="S14" i="35"/>
  <c r="R14" i="35"/>
  <c r="Q14" i="35"/>
  <c r="BN13" i="35"/>
  <c r="BM13" i="35"/>
  <c r="BL13" i="35"/>
  <c r="BK13" i="35"/>
  <c r="BJ13" i="35"/>
  <c r="BI13" i="35"/>
  <c r="BF13" i="35"/>
  <c r="AY13" i="35"/>
  <c r="AX13" i="35"/>
  <c r="AW13" i="35"/>
  <c r="AV13" i="35"/>
  <c r="AU13" i="35"/>
  <c r="AT13" i="35"/>
  <c r="AS13" i="35"/>
  <c r="X13" i="35"/>
  <c r="Y13" i="35" s="1"/>
  <c r="S13" i="35"/>
  <c r="R13" i="35"/>
  <c r="Q13" i="35"/>
  <c r="BN12" i="35"/>
  <c r="BM12" i="35"/>
  <c r="BL12" i="35"/>
  <c r="BK12" i="35"/>
  <c r="BJ12" i="35"/>
  <c r="BI12" i="35"/>
  <c r="BF12" i="35"/>
  <c r="AY12" i="35"/>
  <c r="AX12" i="35"/>
  <c r="AW12" i="35"/>
  <c r="AV12" i="35"/>
  <c r="AU12" i="35"/>
  <c r="AT12" i="35"/>
  <c r="AS12" i="35"/>
  <c r="X12" i="35"/>
  <c r="Y12" i="35" s="1"/>
  <c r="S12" i="35"/>
  <c r="R12" i="35"/>
  <c r="Q12" i="35"/>
  <c r="BN11" i="35"/>
  <c r="BM11" i="35"/>
  <c r="BL11" i="35"/>
  <c r="BK11" i="35"/>
  <c r="BJ11" i="35"/>
  <c r="BI11" i="35"/>
  <c r="BF11" i="35"/>
  <c r="AY11" i="35"/>
  <c r="AX11" i="35"/>
  <c r="AW11" i="35"/>
  <c r="AV11" i="35"/>
  <c r="AU11" i="35"/>
  <c r="AT11" i="35"/>
  <c r="AS11" i="35"/>
  <c r="X11" i="35"/>
  <c r="Y11" i="35" s="1"/>
  <c r="S11" i="35"/>
  <c r="R11" i="35"/>
  <c r="Q11" i="35"/>
  <c r="BN10" i="35"/>
  <c r="BM10" i="35"/>
  <c r="BL10" i="35"/>
  <c r="BK10" i="35"/>
  <c r="BJ10" i="35"/>
  <c r="BI10" i="35"/>
  <c r="BF10" i="35"/>
  <c r="AY10" i="35"/>
  <c r="AX10" i="35"/>
  <c r="AW10" i="35"/>
  <c r="AV10" i="35"/>
  <c r="AU10" i="35"/>
  <c r="AT10" i="35"/>
  <c r="AS10" i="35"/>
  <c r="X10" i="35"/>
  <c r="Y10" i="35" s="1"/>
  <c r="S10" i="35"/>
  <c r="R10" i="35"/>
  <c r="Q10" i="35"/>
  <c r="BN9" i="35"/>
  <c r="BM9" i="35"/>
  <c r="BL9" i="35"/>
  <c r="BK9" i="35"/>
  <c r="BJ9" i="35"/>
  <c r="BI9" i="35"/>
  <c r="BF9" i="35"/>
  <c r="AY9" i="35"/>
  <c r="AX9" i="35"/>
  <c r="AW9" i="35"/>
  <c r="AV9" i="35"/>
  <c r="AU9" i="35"/>
  <c r="AT9" i="35"/>
  <c r="AS9" i="35"/>
  <c r="X9" i="35"/>
  <c r="Y9" i="35" s="1"/>
  <c r="S9" i="35"/>
  <c r="R9" i="35"/>
  <c r="Q9" i="35"/>
  <c r="X151" i="35" l="1"/>
  <c r="Y151" i="35" s="1"/>
  <c r="AC291" i="35"/>
  <c r="S175" i="35"/>
  <c r="S217" i="35"/>
  <c r="R138" i="35"/>
  <c r="AJ194" i="35"/>
  <c r="AJ207" i="35"/>
  <c r="AJ243" i="35"/>
  <c r="AJ98" i="35"/>
  <c r="R159" i="35"/>
  <c r="AJ275" i="35"/>
  <c r="R133" i="35"/>
  <c r="W141" i="35"/>
  <c r="R141" i="35" s="1"/>
  <c r="S159" i="35"/>
  <c r="AJ54" i="35"/>
  <c r="AJ77" i="35"/>
  <c r="X133" i="35"/>
  <c r="Y133" i="35" s="1"/>
  <c r="AJ34" i="35"/>
  <c r="AJ51" i="35"/>
  <c r="AJ91" i="35"/>
  <c r="X141" i="35"/>
  <c r="Y141" i="35" s="1"/>
  <c r="W148" i="35"/>
  <c r="AJ166" i="35"/>
  <c r="AJ198" i="35"/>
  <c r="AJ278" i="35"/>
  <c r="AJ85" i="35"/>
  <c r="X134" i="35"/>
  <c r="Y134" i="35" s="1"/>
  <c r="R143" i="35"/>
  <c r="X152" i="35"/>
  <c r="Y152" i="35" s="1"/>
  <c r="R162" i="35"/>
  <c r="R174" i="35"/>
  <c r="R178" i="35"/>
  <c r="R183" i="35"/>
  <c r="X197" i="35"/>
  <c r="Y197" i="35" s="1"/>
  <c r="X206" i="35"/>
  <c r="Y206" i="35" s="1"/>
  <c r="AJ281" i="35"/>
  <c r="S143" i="35"/>
  <c r="AJ145" i="35"/>
  <c r="R158" i="35"/>
  <c r="S162" i="35"/>
  <c r="S174" i="35"/>
  <c r="S183" i="35"/>
  <c r="R194" i="35"/>
  <c r="R198" i="35"/>
  <c r="AJ14" i="35"/>
  <c r="AJ23" i="35"/>
  <c r="AJ81" i="35"/>
  <c r="BE136" i="35"/>
  <c r="R150" i="35"/>
  <c r="R179" i="35"/>
  <c r="R205" i="35"/>
  <c r="AJ11" i="35"/>
  <c r="AJ40" i="35"/>
  <c r="AJ61" i="35"/>
  <c r="S150" i="35"/>
  <c r="R155" i="35"/>
  <c r="S179" i="35"/>
  <c r="X183" i="35"/>
  <c r="Y183" i="35" s="1"/>
  <c r="S205" i="35"/>
  <c r="AJ69" i="35"/>
  <c r="AJ108" i="35"/>
  <c r="S141" i="35"/>
  <c r="R190" i="35"/>
  <c r="AJ209" i="35"/>
  <c r="AJ230" i="35"/>
  <c r="AJ251" i="35"/>
  <c r="AJ266" i="35"/>
  <c r="AJ267" i="35"/>
  <c r="AJ21" i="35"/>
  <c r="AJ37" i="35"/>
  <c r="AJ65" i="35"/>
  <c r="AB291" i="35"/>
  <c r="X155" i="35"/>
  <c r="Y155" i="35" s="1"/>
  <c r="S190" i="35"/>
  <c r="S196" i="35"/>
  <c r="R200" i="35"/>
  <c r="R206" i="35"/>
  <c r="R217" i="35"/>
  <c r="AJ26" i="35"/>
  <c r="AJ29" i="35"/>
  <c r="AJ32" i="35"/>
  <c r="AJ83" i="35"/>
  <c r="AJ92" i="35"/>
  <c r="AJ95" i="35"/>
  <c r="AJ97" i="35"/>
  <c r="AJ107" i="35"/>
  <c r="S182" i="35"/>
  <c r="R182" i="35"/>
  <c r="R191" i="35"/>
  <c r="X191" i="35"/>
  <c r="Y191" i="35" s="1"/>
  <c r="S191" i="35"/>
  <c r="AJ15" i="35"/>
  <c r="AJ35" i="35"/>
  <c r="AJ38" i="35"/>
  <c r="AJ55" i="35"/>
  <c r="AJ75" i="35"/>
  <c r="AJ78" i="35"/>
  <c r="S202" i="35"/>
  <c r="AJ256" i="35"/>
  <c r="X171" i="35"/>
  <c r="Y171" i="35" s="1"/>
  <c r="S171" i="35"/>
  <c r="R171" i="35"/>
  <c r="AJ46" i="35"/>
  <c r="AJ18" i="35"/>
  <c r="AJ24" i="35"/>
  <c r="AJ47" i="35"/>
  <c r="AJ89" i="35"/>
  <c r="AJ96" i="35"/>
  <c r="X136" i="35"/>
  <c r="Y136" i="35" s="1"/>
  <c r="W193" i="35"/>
  <c r="S193" i="35" s="1"/>
  <c r="BE193" i="35"/>
  <c r="AJ193" i="35" s="1"/>
  <c r="AJ228" i="35"/>
  <c r="X273" i="35"/>
  <c r="Q128" i="35"/>
  <c r="AJ10" i="35"/>
  <c r="AJ13" i="35"/>
  <c r="AJ27" i="35"/>
  <c r="AJ30" i="35"/>
  <c r="AJ39" i="35"/>
  <c r="AJ50" i="35"/>
  <c r="AJ53" i="35"/>
  <c r="AJ67" i="35"/>
  <c r="AJ103" i="35"/>
  <c r="AJ105" i="35"/>
  <c r="AJ178" i="35"/>
  <c r="AJ197" i="35"/>
  <c r="AJ208" i="35"/>
  <c r="R213" i="35"/>
  <c r="S213" i="35"/>
  <c r="AJ225" i="35"/>
  <c r="AJ16" i="35"/>
  <c r="AJ42" i="35"/>
  <c r="AJ45" i="35"/>
  <c r="AJ59" i="35"/>
  <c r="AJ104" i="35"/>
  <c r="AJ109" i="35"/>
  <c r="AJ138" i="35"/>
  <c r="AJ143" i="35"/>
  <c r="R163" i="35"/>
  <c r="X163" i="35"/>
  <c r="Y163" i="35" s="1"/>
  <c r="S163" i="35"/>
  <c r="AJ176" i="35"/>
  <c r="X214" i="35"/>
  <c r="Y214" i="35" s="1"/>
  <c r="S214" i="35"/>
  <c r="R214" i="35"/>
  <c r="AJ232" i="35"/>
  <c r="AJ240" i="35"/>
  <c r="AJ264" i="35"/>
  <c r="AJ43" i="35"/>
  <c r="S160" i="35"/>
  <c r="X160" i="35"/>
  <c r="Y160" i="35" s="1"/>
  <c r="R160" i="35"/>
  <c r="AJ19" i="35"/>
  <c r="AJ22" i="35"/>
  <c r="AJ31" i="35"/>
  <c r="AJ48" i="35"/>
  <c r="AJ62" i="35"/>
  <c r="X170" i="35"/>
  <c r="Y170" i="35" s="1"/>
  <c r="R170" i="35"/>
  <c r="S170" i="35"/>
  <c r="AJ183" i="35"/>
  <c r="AJ185" i="35"/>
  <c r="AJ263" i="35"/>
  <c r="AJ276" i="35"/>
  <c r="N291" i="35"/>
  <c r="AJ161" i="35"/>
  <c r="AJ179" i="35"/>
  <c r="AJ181" i="35"/>
  <c r="AJ192" i="35"/>
  <c r="AJ203" i="35"/>
  <c r="AJ205" i="35"/>
  <c r="AJ247" i="35"/>
  <c r="AJ253" i="35"/>
  <c r="AJ259" i="35"/>
  <c r="BE135" i="35"/>
  <c r="AJ151" i="35"/>
  <c r="R152" i="35"/>
  <c r="AJ153" i="35"/>
  <c r="S158" i="35"/>
  <c r="AJ168" i="35"/>
  <c r="AJ170" i="35"/>
  <c r="S178" i="35"/>
  <c r="AJ189" i="35"/>
  <c r="R195" i="35"/>
  <c r="S198" i="35"/>
  <c r="AV201" i="35"/>
  <c r="AJ201" i="35" s="1"/>
  <c r="S210" i="35"/>
  <c r="AJ211" i="35"/>
  <c r="AJ213" i="35"/>
  <c r="AJ224" i="35"/>
  <c r="AJ234" i="35"/>
  <c r="AJ235" i="35"/>
  <c r="AJ252" i="35"/>
  <c r="AJ172" i="35"/>
  <c r="AJ174" i="35"/>
  <c r="R186" i="35"/>
  <c r="AJ191" i="35"/>
  <c r="R201" i="35"/>
  <c r="AJ204" i="35"/>
  <c r="AJ215" i="35"/>
  <c r="AJ217" i="35"/>
  <c r="AJ223" i="35"/>
  <c r="AJ245" i="35"/>
  <c r="AJ270" i="35"/>
  <c r="AJ285" i="35"/>
  <c r="AJ167" i="35"/>
  <c r="AJ180" i="35"/>
  <c r="AJ182" i="35"/>
  <c r="AJ195" i="35"/>
  <c r="AJ210" i="35"/>
  <c r="AJ212" i="35"/>
  <c r="AJ222" i="35"/>
  <c r="AJ238" i="35"/>
  <c r="AJ255" i="35"/>
  <c r="AJ133" i="35"/>
  <c r="AJ157" i="35"/>
  <c r="AJ9" i="35"/>
  <c r="AJ17" i="35"/>
  <c r="AJ25" i="35"/>
  <c r="AJ33" i="35"/>
  <c r="AJ41" i="35"/>
  <c r="AJ49" i="35"/>
  <c r="AJ73" i="35"/>
  <c r="AJ79" i="35"/>
  <c r="AJ87" i="35"/>
  <c r="AJ93" i="35"/>
  <c r="AJ99" i="35"/>
  <c r="AJ101" i="35"/>
  <c r="AJ106" i="35"/>
  <c r="AJ134" i="35"/>
  <c r="BE137" i="35"/>
  <c r="AJ137" i="35" s="1"/>
  <c r="W145" i="35"/>
  <c r="S148" i="35"/>
  <c r="AJ150" i="35"/>
  <c r="R151" i="35"/>
  <c r="R154" i="35"/>
  <c r="R166" i="35"/>
  <c r="AJ173" i="35"/>
  <c r="AJ184" i="35"/>
  <c r="AJ186" i="35"/>
  <c r="R187" i="35"/>
  <c r="S194" i="35"/>
  <c r="S197" i="35"/>
  <c r="R199" i="35"/>
  <c r="AV200" i="35"/>
  <c r="AJ200" i="35" s="1"/>
  <c r="X201" i="35"/>
  <c r="Y201" i="35" s="1"/>
  <c r="AV202" i="35"/>
  <c r="AJ202" i="35" s="1"/>
  <c r="R209" i="35"/>
  <c r="AJ216" i="35"/>
  <c r="AJ221" i="35"/>
  <c r="AJ227" i="35"/>
  <c r="AJ257" i="35"/>
  <c r="AJ260" i="35"/>
  <c r="AJ277" i="35"/>
  <c r="X284" i="35"/>
  <c r="AJ136" i="35"/>
  <c r="AJ12" i="35"/>
  <c r="AJ20" i="35"/>
  <c r="AJ28" i="35"/>
  <c r="AJ36" i="35"/>
  <c r="AJ44" i="35"/>
  <c r="AJ52" i="35"/>
  <c r="AJ57" i="35"/>
  <c r="AJ63" i="35"/>
  <c r="AJ71" i="35"/>
  <c r="AJ100" i="35"/>
  <c r="AJ149" i="35"/>
  <c r="S154" i="35"/>
  <c r="X156" i="35"/>
  <c r="Y156" i="35" s="1"/>
  <c r="AJ162" i="35"/>
  <c r="AJ164" i="35"/>
  <c r="S166" i="35"/>
  <c r="AJ175" i="35"/>
  <c r="AJ177" i="35"/>
  <c r="AJ188" i="35"/>
  <c r="AJ190" i="35"/>
  <c r="AJ196" i="35"/>
  <c r="S199" i="35"/>
  <c r="Q202" i="35"/>
  <c r="S209" i="35"/>
  <c r="AJ231" i="35"/>
  <c r="AJ248" i="35"/>
  <c r="AJ254" i="35"/>
  <c r="AJ262" i="35"/>
  <c r="Y128" i="35"/>
  <c r="AJ66" i="35"/>
  <c r="AJ82" i="35"/>
  <c r="AJ94" i="35"/>
  <c r="AJ102" i="35"/>
  <c r="S135" i="35"/>
  <c r="R135" i="35"/>
  <c r="AJ159" i="35"/>
  <c r="X165" i="35"/>
  <c r="Y165" i="35" s="1"/>
  <c r="S165" i="35"/>
  <c r="R165" i="35"/>
  <c r="AV199" i="35"/>
  <c r="AJ199" i="35" s="1"/>
  <c r="Q199" i="35"/>
  <c r="AJ206" i="35"/>
  <c r="S207" i="35"/>
  <c r="R207" i="35"/>
  <c r="X207" i="35"/>
  <c r="Y207" i="35" s="1"/>
  <c r="AJ64" i="35"/>
  <c r="AJ80" i="35"/>
  <c r="X135" i="35"/>
  <c r="Y135" i="35" s="1"/>
  <c r="AJ140" i="35"/>
  <c r="X149" i="35"/>
  <c r="Y149" i="35" s="1"/>
  <c r="S149" i="35"/>
  <c r="R149" i="35"/>
  <c r="AJ152" i="35"/>
  <c r="S168" i="35"/>
  <c r="R168" i="35"/>
  <c r="X168" i="35"/>
  <c r="Y168" i="35" s="1"/>
  <c r="S184" i="35"/>
  <c r="R184" i="35"/>
  <c r="X184" i="35"/>
  <c r="Y184" i="35" s="1"/>
  <c r="AJ155" i="35"/>
  <c r="AJ169" i="35"/>
  <c r="S211" i="35"/>
  <c r="R211" i="35"/>
  <c r="X211" i="35"/>
  <c r="Y211" i="35" s="1"/>
  <c r="AJ60" i="35"/>
  <c r="AJ76" i="35"/>
  <c r="BE131" i="35"/>
  <c r="AJ131" i="35" s="1"/>
  <c r="S136" i="35"/>
  <c r="R136" i="35"/>
  <c r="W142" i="35"/>
  <c r="BE142" i="35"/>
  <c r="AJ142" i="35" s="1"/>
  <c r="X144" i="35"/>
  <c r="Y144" i="35" s="1"/>
  <c r="S144" i="35"/>
  <c r="BE146" i="35"/>
  <c r="AJ146" i="35" s="1"/>
  <c r="AJ148" i="35"/>
  <c r="X161" i="35"/>
  <c r="Y161" i="35" s="1"/>
  <c r="S161" i="35"/>
  <c r="R161" i="35"/>
  <c r="AJ171" i="35"/>
  <c r="S172" i="35"/>
  <c r="R172" i="35"/>
  <c r="X172" i="35"/>
  <c r="Y172" i="35" s="1"/>
  <c r="AJ187" i="35"/>
  <c r="S188" i="35"/>
  <c r="R188" i="35"/>
  <c r="X188" i="35"/>
  <c r="Y188" i="35" s="1"/>
  <c r="R131" i="35"/>
  <c r="X131" i="35"/>
  <c r="AJ58" i="35"/>
  <c r="AJ74" i="35"/>
  <c r="AJ90" i="35"/>
  <c r="R139" i="35"/>
  <c r="X139" i="35"/>
  <c r="Y139" i="35" s="1"/>
  <c r="AJ158" i="35"/>
  <c r="AJ214" i="35"/>
  <c r="S215" i="35"/>
  <c r="R215" i="35"/>
  <c r="X215" i="35"/>
  <c r="Y215" i="35" s="1"/>
  <c r="AJ56" i="35"/>
  <c r="AJ72" i="35"/>
  <c r="AJ88" i="35"/>
  <c r="W132" i="35"/>
  <c r="BE139" i="35"/>
  <c r="AJ139" i="35" s="1"/>
  <c r="AJ141" i="35"/>
  <c r="AJ144" i="35"/>
  <c r="W147" i="35"/>
  <c r="X157" i="35"/>
  <c r="Y157" i="35" s="1"/>
  <c r="S157" i="35"/>
  <c r="R157" i="35"/>
  <c r="AJ160" i="35"/>
  <c r="S176" i="35"/>
  <c r="R176" i="35"/>
  <c r="X176" i="35"/>
  <c r="Y176" i="35" s="1"/>
  <c r="S192" i="35"/>
  <c r="R192" i="35"/>
  <c r="X192" i="35"/>
  <c r="Y192" i="35" s="1"/>
  <c r="R146" i="35"/>
  <c r="X146" i="35"/>
  <c r="Y146" i="35" s="1"/>
  <c r="AJ70" i="35"/>
  <c r="AJ86" i="35"/>
  <c r="P218" i="35"/>
  <c r="AY135" i="35"/>
  <c r="S137" i="35"/>
  <c r="R137" i="35"/>
  <c r="AJ154" i="35"/>
  <c r="AJ163" i="35"/>
  <c r="AJ165" i="35"/>
  <c r="S203" i="35"/>
  <c r="R203" i="35"/>
  <c r="X203" i="35"/>
  <c r="Y203" i="35" s="1"/>
  <c r="X128" i="35"/>
  <c r="AJ68" i="35"/>
  <c r="AJ84" i="35"/>
  <c r="AJ132" i="35"/>
  <c r="X137" i="35"/>
  <c r="Y137" i="35" s="1"/>
  <c r="W140" i="35"/>
  <c r="AJ147" i="35"/>
  <c r="X153" i="35"/>
  <c r="Y153" i="35" s="1"/>
  <c r="S153" i="35"/>
  <c r="R153" i="35"/>
  <c r="AJ156" i="35"/>
  <c r="S164" i="35"/>
  <c r="X164" i="35"/>
  <c r="Y164" i="35" s="1"/>
  <c r="S180" i="35"/>
  <c r="R180" i="35"/>
  <c r="X180" i="35"/>
  <c r="Y180" i="35" s="1"/>
  <c r="X193" i="35"/>
  <c r="Y193" i="35" s="1"/>
  <c r="S138" i="35"/>
  <c r="S195" i="35"/>
  <c r="X196" i="35"/>
  <c r="Y196" i="35" s="1"/>
  <c r="S200" i="35"/>
  <c r="X202" i="35"/>
  <c r="Y202" i="35" s="1"/>
  <c r="AJ226" i="35"/>
  <c r="AJ239" i="35"/>
  <c r="AJ246" i="35"/>
  <c r="AJ249" i="35"/>
  <c r="AJ258" i="35"/>
  <c r="AJ272" i="35"/>
  <c r="AJ280" i="35"/>
  <c r="X282" i="35"/>
  <c r="O291" i="35"/>
  <c r="C305" i="35" s="1"/>
  <c r="R169" i="35"/>
  <c r="R173" i="35"/>
  <c r="R177" i="35"/>
  <c r="R181" i="35"/>
  <c r="R185" i="35"/>
  <c r="R189" i="35"/>
  <c r="X195" i="35"/>
  <c r="Y195" i="35" s="1"/>
  <c r="X200" i="35"/>
  <c r="Y200" i="35" s="1"/>
  <c r="R204" i="35"/>
  <c r="R208" i="35"/>
  <c r="R212" i="35"/>
  <c r="R216" i="35"/>
  <c r="AJ241" i="35"/>
  <c r="AJ250" i="35"/>
  <c r="X279" i="35"/>
  <c r="AJ282" i="35"/>
  <c r="P291" i="35"/>
  <c r="S169" i="35"/>
  <c r="S173" i="35"/>
  <c r="S177" i="35"/>
  <c r="S181" i="35"/>
  <c r="X182" i="35"/>
  <c r="Y182" i="35" s="1"/>
  <c r="S185" i="35"/>
  <c r="X186" i="35"/>
  <c r="Y186" i="35" s="1"/>
  <c r="S189" i="35"/>
  <c r="R197" i="35"/>
  <c r="X199" i="35"/>
  <c r="Y199" i="35" s="1"/>
  <c r="S204" i="35"/>
  <c r="X205" i="35"/>
  <c r="Y205" i="35" s="1"/>
  <c r="S208" i="35"/>
  <c r="X209" i="35"/>
  <c r="Y209" i="35" s="1"/>
  <c r="S212" i="35"/>
  <c r="X213" i="35"/>
  <c r="Y213" i="35" s="1"/>
  <c r="S216" i="35"/>
  <c r="AJ237" i="35"/>
  <c r="AJ244" i="35"/>
  <c r="AJ269" i="35"/>
  <c r="Q286" i="35"/>
  <c r="AJ233" i="35"/>
  <c r="AJ242" i="35"/>
  <c r="AJ265" i="35"/>
  <c r="AJ273" i="35"/>
  <c r="X189" i="35"/>
  <c r="Y189" i="35" s="1"/>
  <c r="R196" i="35"/>
  <c r="Q201" i="35"/>
  <c r="R202" i="35"/>
  <c r="X204" i="35"/>
  <c r="Y204" i="35" s="1"/>
  <c r="X208" i="35"/>
  <c r="Y208" i="35" s="1"/>
  <c r="X212" i="35"/>
  <c r="Y212" i="35" s="1"/>
  <c r="X216" i="35"/>
  <c r="Y216" i="35" s="1"/>
  <c r="AJ229" i="35"/>
  <c r="AJ236" i="35"/>
  <c r="AJ261" i="35"/>
  <c r="AJ268" i="35"/>
  <c r="AJ274" i="35"/>
  <c r="X276" i="35"/>
  <c r="AJ283" i="35"/>
  <c r="AJ284" i="35"/>
  <c r="X274" i="35"/>
  <c r="X277" i="35"/>
  <c r="AJ279" i="35"/>
  <c r="AJ271" i="35"/>
  <c r="Y286" i="35"/>
  <c r="X275" i="35"/>
  <c r="X281" i="35"/>
  <c r="X285" i="35"/>
  <c r="AJ135" i="35" l="1"/>
  <c r="R193" i="35"/>
  <c r="R148" i="35"/>
  <c r="X148" i="35"/>
  <c r="Y148" i="35" s="1"/>
  <c r="Q218" i="35"/>
  <c r="Q291" i="35" s="1"/>
  <c r="C311" i="35" s="1"/>
  <c r="C309" i="35"/>
  <c r="C307" i="35"/>
  <c r="X286" i="35"/>
  <c r="X145" i="35"/>
  <c r="Y145" i="35" s="1"/>
  <c r="R145" i="35"/>
  <c r="S145" i="35"/>
  <c r="S140" i="35"/>
  <c r="X140" i="35"/>
  <c r="Y140" i="35" s="1"/>
  <c r="R140" i="35"/>
  <c r="S142" i="35"/>
  <c r="R142" i="35"/>
  <c r="X142" i="35"/>
  <c r="Y142" i="35" s="1"/>
  <c r="C306" i="35"/>
  <c r="S132" i="35"/>
  <c r="X132" i="35"/>
  <c r="Y132" i="35" s="1"/>
  <c r="R132" i="35"/>
  <c r="Y131" i="35"/>
  <c r="S147" i="35"/>
  <c r="X147" i="35"/>
  <c r="Y147" i="35" s="1"/>
  <c r="R147" i="35"/>
  <c r="C310" i="35" l="1"/>
  <c r="Y218" i="35"/>
  <c r="Y291" i="35" s="1"/>
  <c r="C302" i="35" s="1"/>
  <c r="X218" i="35"/>
  <c r="X291" i="35" s="1"/>
  <c r="C301" i="35" s="1"/>
  <c r="D122" i="34" l="1"/>
  <c r="E122" i="34"/>
  <c r="F122" i="34"/>
  <c r="G122" i="34"/>
  <c r="H122" i="34"/>
  <c r="I122" i="34"/>
  <c r="J122" i="34"/>
  <c r="A2" i="34"/>
  <c r="AE62" i="33"/>
  <c r="AD62" i="33"/>
  <c r="AA62" i="33"/>
  <c r="Y62" i="33"/>
  <c r="X62" i="33"/>
  <c r="W62" i="33"/>
  <c r="V62" i="33"/>
  <c r="U62" i="33"/>
  <c r="T62" i="33"/>
  <c r="R62" i="33"/>
  <c r="Q62" i="33"/>
  <c r="P62" i="33"/>
  <c r="O62" i="33"/>
  <c r="N62" i="33"/>
  <c r="M62" i="33"/>
  <c r="K62" i="33"/>
  <c r="J62" i="33"/>
  <c r="I62" i="33"/>
  <c r="H62" i="33"/>
  <c r="G62" i="33"/>
  <c r="F62" i="33"/>
  <c r="B2" i="33"/>
  <c r="B2" i="32" l="1"/>
  <c r="N87" i="31" l="1"/>
  <c r="AI87" i="31"/>
  <c r="AG87" i="31" s="1"/>
  <c r="AJ87" i="31"/>
  <c r="AK87" i="31"/>
  <c r="AL87" i="31"/>
  <c r="AM87" i="31"/>
  <c r="AN87" i="31"/>
  <c r="AO87" i="31"/>
  <c r="AP87" i="31"/>
  <c r="BA87" i="31"/>
  <c r="BB87" i="31"/>
  <c r="BC87" i="31"/>
  <c r="N88" i="31"/>
  <c r="AI88" i="31"/>
  <c r="AJ88" i="31"/>
  <c r="AK88" i="31"/>
  <c r="AL88" i="31"/>
  <c r="AM88" i="31"/>
  <c r="AN88" i="31"/>
  <c r="AO88" i="31"/>
  <c r="AP88" i="31"/>
  <c r="BA88" i="31"/>
  <c r="BB88" i="31"/>
  <c r="BC88" i="31"/>
  <c r="AG88" i="31" l="1"/>
  <c r="M93" i="31" l="1"/>
  <c r="L93" i="31"/>
  <c r="K93" i="31"/>
  <c r="J93" i="31"/>
  <c r="I93" i="31"/>
  <c r="H93" i="31"/>
  <c r="G93" i="31"/>
  <c r="F93" i="31"/>
  <c r="M92" i="31"/>
  <c r="M94" i="31" s="1"/>
  <c r="L92" i="31"/>
  <c r="L94" i="31" s="1"/>
  <c r="K92" i="31"/>
  <c r="K94" i="31" s="1"/>
  <c r="J92" i="31"/>
  <c r="J94" i="31" s="1"/>
  <c r="I92" i="31"/>
  <c r="I94" i="31" s="1"/>
  <c r="H92" i="31"/>
  <c r="H94" i="31" s="1"/>
  <c r="G92" i="31"/>
  <c r="G94" i="31" s="1"/>
  <c r="F92" i="31"/>
  <c r="F94" i="31" s="1"/>
  <c r="Z89" i="31"/>
  <c r="Y89" i="31"/>
  <c r="X89" i="31"/>
  <c r="BC86" i="31"/>
  <c r="BB86" i="31"/>
  <c r="BA86" i="31"/>
  <c r="AP86" i="31"/>
  <c r="AO86" i="31"/>
  <c r="AN86" i="31"/>
  <c r="AM86" i="31"/>
  <c r="AL86" i="31"/>
  <c r="AK86" i="31"/>
  <c r="AJ86" i="31"/>
  <c r="AI86" i="31"/>
  <c r="N86" i="31"/>
  <c r="BC85" i="31"/>
  <c r="BB85" i="31"/>
  <c r="BA85" i="31"/>
  <c r="AP85" i="31"/>
  <c r="AO85" i="31"/>
  <c r="AN85" i="31"/>
  <c r="AM85" i="31"/>
  <c r="AL85" i="31"/>
  <c r="AK85" i="31"/>
  <c r="AJ85" i="31"/>
  <c r="AI85" i="31"/>
  <c r="AG85" i="31" s="1"/>
  <c r="N85" i="31"/>
  <c r="BC84" i="31"/>
  <c r="BB84" i="31"/>
  <c r="BA84" i="31"/>
  <c r="AP84" i="31"/>
  <c r="AO84" i="31"/>
  <c r="AN84" i="31"/>
  <c r="AM84" i="31"/>
  <c r="AL84" i="31"/>
  <c r="AK84" i="31"/>
  <c r="AJ84" i="31"/>
  <c r="AI84" i="31"/>
  <c r="N84" i="31"/>
  <c r="BC83" i="31"/>
  <c r="BB83" i="31"/>
  <c r="BA83" i="31"/>
  <c r="AP83" i="31"/>
  <c r="AO83" i="31"/>
  <c r="AN83" i="31"/>
  <c r="AM83" i="31"/>
  <c r="AL83" i="31"/>
  <c r="AK83" i="31"/>
  <c r="AJ83" i="31"/>
  <c r="AI83" i="31"/>
  <c r="AG83" i="31" s="1"/>
  <c r="N83" i="31"/>
  <c r="BC82" i="31"/>
  <c r="BB82" i="31"/>
  <c r="BA82" i="31"/>
  <c r="AP82" i="31"/>
  <c r="AO82" i="31"/>
  <c r="AN82" i="31"/>
  <c r="AM82" i="31"/>
  <c r="AL82" i="31"/>
  <c r="AK82" i="31"/>
  <c r="AJ82" i="31"/>
  <c r="AI82" i="31"/>
  <c r="N82" i="31"/>
  <c r="BC81" i="31"/>
  <c r="BB81" i="31"/>
  <c r="BA81" i="31"/>
  <c r="AP81" i="31"/>
  <c r="AO81" i="31"/>
  <c r="AN81" i="31"/>
  <c r="AM81" i="31"/>
  <c r="AL81" i="31"/>
  <c r="AK81" i="31"/>
  <c r="AJ81" i="31"/>
  <c r="AI81" i="31"/>
  <c r="AG81" i="31" s="1"/>
  <c r="N81" i="31"/>
  <c r="BC80" i="31"/>
  <c r="BB80" i="31"/>
  <c r="BA80" i="31"/>
  <c r="AP80" i="31"/>
  <c r="AO80" i="31"/>
  <c r="AN80" i="31"/>
  <c r="AM80" i="31"/>
  <c r="AL80" i="31"/>
  <c r="AK80" i="31"/>
  <c r="AJ80" i="31"/>
  <c r="AI80" i="31"/>
  <c r="N80" i="31"/>
  <c r="BC79" i="31"/>
  <c r="BB79" i="31"/>
  <c r="BA79" i="31"/>
  <c r="AP79" i="31"/>
  <c r="AO79" i="31"/>
  <c r="AN79" i="31"/>
  <c r="AM79" i="31"/>
  <c r="AL79" i="31"/>
  <c r="AK79" i="31"/>
  <c r="AJ79" i="31"/>
  <c r="AI79" i="31"/>
  <c r="N79" i="31"/>
  <c r="BC78" i="31"/>
  <c r="BB78" i="31"/>
  <c r="BA78" i="31"/>
  <c r="AG78" i="31" s="1"/>
  <c r="V78" i="31"/>
  <c r="U78" i="31"/>
  <c r="T78" i="31"/>
  <c r="S78" i="31"/>
  <c r="R78" i="31"/>
  <c r="Q78" i="31"/>
  <c r="P78" i="31"/>
  <c r="O78" i="31"/>
  <c r="M78" i="31"/>
  <c r="L78" i="31"/>
  <c r="K78" i="31"/>
  <c r="J78" i="31"/>
  <c r="I78" i="31"/>
  <c r="H78" i="31"/>
  <c r="G78" i="31"/>
  <c r="F78" i="31"/>
  <c r="AY77" i="31"/>
  <c r="AX77" i="31"/>
  <c r="AW77" i="31"/>
  <c r="AV77" i="31"/>
  <c r="AU77" i="31"/>
  <c r="AT77" i="31"/>
  <c r="AS77" i="31"/>
  <c r="AR77" i="31"/>
  <c r="AP77" i="31"/>
  <c r="AO77" i="31"/>
  <c r="AN77" i="31"/>
  <c r="AM77" i="31"/>
  <c r="AL77" i="31"/>
  <c r="AK77" i="31"/>
  <c r="AJ77" i="31"/>
  <c r="AI77" i="31"/>
  <c r="W77" i="31"/>
  <c r="N77" i="31"/>
  <c r="AY76" i="31"/>
  <c r="AX76" i="31"/>
  <c r="AW76" i="31"/>
  <c r="AV76" i="31"/>
  <c r="AU76" i="31"/>
  <c r="AT76" i="31"/>
  <c r="AS76" i="31"/>
  <c r="AR76" i="31"/>
  <c r="AP76" i="31"/>
  <c r="AO76" i="31"/>
  <c r="AN76" i="31"/>
  <c r="AM76" i="31"/>
  <c r="AL76" i="31"/>
  <c r="AK76" i="31"/>
  <c r="AJ76" i="31"/>
  <c r="AI76" i="31"/>
  <c r="W76" i="31"/>
  <c r="N76" i="31"/>
  <c r="BC75" i="31"/>
  <c r="BB75" i="31"/>
  <c r="BA75" i="31"/>
  <c r="V75" i="31"/>
  <c r="U75" i="31"/>
  <c r="T75" i="31"/>
  <c r="S75" i="31"/>
  <c r="R75" i="31"/>
  <c r="Q75" i="31"/>
  <c r="P75" i="31"/>
  <c r="O75" i="31"/>
  <c r="M75" i="31"/>
  <c r="L75" i="31"/>
  <c r="K75" i="31"/>
  <c r="J75" i="31"/>
  <c r="I75" i="31"/>
  <c r="H75" i="31"/>
  <c r="G75" i="31"/>
  <c r="F75" i="31"/>
  <c r="AY74" i="31"/>
  <c r="AX74" i="31"/>
  <c r="AW74" i="31"/>
  <c r="AV74" i="31"/>
  <c r="AU74" i="31"/>
  <c r="AT74" i="31"/>
  <c r="AS74" i="31"/>
  <c r="AR74" i="31"/>
  <c r="AP74" i="31"/>
  <c r="AO74" i="31"/>
  <c r="AN74" i="31"/>
  <c r="AM74" i="31"/>
  <c r="AL74" i="31"/>
  <c r="AK74" i="31"/>
  <c r="AJ74" i="31"/>
  <c r="AI74" i="31"/>
  <c r="W74" i="31"/>
  <c r="N74" i="31"/>
  <c r="AY73" i="31"/>
  <c r="AX73" i="31"/>
  <c r="AW73" i="31"/>
  <c r="AV73" i="31"/>
  <c r="AU73" i="31"/>
  <c r="AT73" i="31"/>
  <c r="AS73" i="31"/>
  <c r="AR73" i="31"/>
  <c r="AP73" i="31"/>
  <c r="AO73" i="31"/>
  <c r="AN73" i="31"/>
  <c r="AM73" i="31"/>
  <c r="AL73" i="31"/>
  <c r="AK73" i="31"/>
  <c r="AJ73" i="31"/>
  <c r="AI73" i="31"/>
  <c r="W73" i="31"/>
  <c r="N73" i="31"/>
  <c r="BC72" i="31"/>
  <c r="BB72" i="31"/>
  <c r="BA72" i="31"/>
  <c r="V72" i="31"/>
  <c r="U72" i="31"/>
  <c r="T72" i="31"/>
  <c r="S72" i="31"/>
  <c r="R72" i="31"/>
  <c r="Q72" i="31"/>
  <c r="P72" i="31"/>
  <c r="O72" i="31"/>
  <c r="M72" i="31"/>
  <c r="L72" i="31"/>
  <c r="K72" i="31"/>
  <c r="J72" i="31"/>
  <c r="I72" i="31"/>
  <c r="H72" i="31"/>
  <c r="G72" i="31"/>
  <c r="F72" i="31"/>
  <c r="AY71" i="31"/>
  <c r="AX71" i="31"/>
  <c r="AW71" i="31"/>
  <c r="AV71" i="31"/>
  <c r="AU71" i="31"/>
  <c r="AT71" i="31"/>
  <c r="AS71" i="31"/>
  <c r="AR71" i="31"/>
  <c r="AP71" i="31"/>
  <c r="AO71" i="31"/>
  <c r="AN71" i="31"/>
  <c r="AM71" i="31"/>
  <c r="AL71" i="31"/>
  <c r="AK71" i="31"/>
  <c r="AJ71" i="31"/>
  <c r="AI71" i="31"/>
  <c r="W71" i="31"/>
  <c r="N71" i="31"/>
  <c r="AY70" i="31"/>
  <c r="AX70" i="31"/>
  <c r="AW70" i="31"/>
  <c r="AV70" i="31"/>
  <c r="AU70" i="31"/>
  <c r="AT70" i="31"/>
  <c r="AS70" i="31"/>
  <c r="AR70" i="31"/>
  <c r="AP70" i="31"/>
  <c r="AO70" i="31"/>
  <c r="AN70" i="31"/>
  <c r="AM70" i="31"/>
  <c r="AL70" i="31"/>
  <c r="AK70" i="31"/>
  <c r="AJ70" i="31"/>
  <c r="AI70" i="31"/>
  <c r="W70" i="31"/>
  <c r="N70" i="31"/>
  <c r="BC69" i="31"/>
  <c r="BB69" i="31"/>
  <c r="AG69" i="31" s="1"/>
  <c r="BA69" i="31"/>
  <c r="M69" i="31"/>
  <c r="L69" i="31"/>
  <c r="K69" i="31"/>
  <c r="J69" i="31"/>
  <c r="I69" i="31"/>
  <c r="H69" i="31"/>
  <c r="G69" i="31"/>
  <c r="F69" i="31"/>
  <c r="AP68" i="31"/>
  <c r="AO68" i="31"/>
  <c r="AN68" i="31"/>
  <c r="AM68" i="31"/>
  <c r="AL68" i="31"/>
  <c r="AK68" i="31"/>
  <c r="AJ68" i="31"/>
  <c r="AI68" i="31"/>
  <c r="N68" i="31"/>
  <c r="AP67" i="31"/>
  <c r="AO67" i="31"/>
  <c r="AN67" i="31"/>
  <c r="AM67" i="31"/>
  <c r="AL67" i="31"/>
  <c r="AK67" i="31"/>
  <c r="AJ67" i="31"/>
  <c r="AI67" i="31"/>
  <c r="N67" i="31"/>
  <c r="BC66" i="31"/>
  <c r="BB66" i="31"/>
  <c r="BA66" i="31"/>
  <c r="M66" i="31"/>
  <c r="L66" i="31"/>
  <c r="K66" i="31"/>
  <c r="J66" i="31"/>
  <c r="I66" i="31"/>
  <c r="H66" i="31"/>
  <c r="G66" i="31"/>
  <c r="F66" i="31"/>
  <c r="AP65" i="31"/>
  <c r="AO65" i="31"/>
  <c r="AN65" i="31"/>
  <c r="AM65" i="31"/>
  <c r="AL65" i="31"/>
  <c r="AK65" i="31"/>
  <c r="AJ65" i="31"/>
  <c r="AI65" i="31"/>
  <c r="N65" i="31"/>
  <c r="AP64" i="31"/>
  <c r="AO64" i="31"/>
  <c r="AN64" i="31"/>
  <c r="AM64" i="31"/>
  <c r="AL64" i="31"/>
  <c r="AK64" i="31"/>
  <c r="AJ64" i="31"/>
  <c r="AI64" i="31"/>
  <c r="N64" i="31"/>
  <c r="BC63" i="31"/>
  <c r="BB63" i="31"/>
  <c r="BA63" i="31"/>
  <c r="M63" i="31"/>
  <c r="L63" i="31"/>
  <c r="K63" i="31"/>
  <c r="J63" i="31"/>
  <c r="I63" i="31"/>
  <c r="H63" i="31"/>
  <c r="G63" i="31"/>
  <c r="F63" i="31"/>
  <c r="AP62" i="31"/>
  <c r="AO62" i="31"/>
  <c r="AN62" i="31"/>
  <c r="AM62" i="31"/>
  <c r="AL62" i="31"/>
  <c r="AK62" i="31"/>
  <c r="AJ62" i="31"/>
  <c r="AI62" i="31"/>
  <c r="N62" i="31"/>
  <c r="AP61" i="31"/>
  <c r="AO61" i="31"/>
  <c r="AN61" i="31"/>
  <c r="AM61" i="31"/>
  <c r="AL61" i="31"/>
  <c r="AK61" i="31"/>
  <c r="AJ61" i="31"/>
  <c r="AI61" i="31"/>
  <c r="N61" i="31"/>
  <c r="BC60" i="31"/>
  <c r="BB60" i="31"/>
  <c r="BA60" i="31"/>
  <c r="V60" i="31"/>
  <c r="U60" i="31"/>
  <c r="T60" i="31"/>
  <c r="S60" i="31"/>
  <c r="R60" i="31"/>
  <c r="Q60" i="31"/>
  <c r="P60" i="31"/>
  <c r="O60" i="31"/>
  <c r="M60" i="31"/>
  <c r="L60" i="31"/>
  <c r="K60" i="31"/>
  <c r="J60" i="31"/>
  <c r="I60" i="31"/>
  <c r="H60" i="31"/>
  <c r="G60" i="31"/>
  <c r="F60" i="31"/>
  <c r="AY59" i="31"/>
  <c r="AX59" i="31"/>
  <c r="AW59" i="31"/>
  <c r="AV59" i="31"/>
  <c r="AU59" i="31"/>
  <c r="AT59" i="31"/>
  <c r="AS59" i="31"/>
  <c r="AR59" i="31"/>
  <c r="AP59" i="31"/>
  <c r="AO59" i="31"/>
  <c r="AN59" i="31"/>
  <c r="AM59" i="31"/>
  <c r="AL59" i="31"/>
  <c r="AK59" i="31"/>
  <c r="AJ59" i="31"/>
  <c r="AI59" i="31"/>
  <c r="W59" i="31"/>
  <c r="N59" i="31"/>
  <c r="AY58" i="31"/>
  <c r="AX58" i="31"/>
  <c r="AW58" i="31"/>
  <c r="AV58" i="31"/>
  <c r="AU58" i="31"/>
  <c r="AT58" i="31"/>
  <c r="AS58" i="31"/>
  <c r="AR58" i="31"/>
  <c r="AP58" i="31"/>
  <c r="AO58" i="31"/>
  <c r="AN58" i="31"/>
  <c r="AM58" i="31"/>
  <c r="AL58" i="31"/>
  <c r="AK58" i="31"/>
  <c r="AJ58" i="31"/>
  <c r="AI58" i="31"/>
  <c r="W58" i="31"/>
  <c r="N58" i="31"/>
  <c r="V57" i="31"/>
  <c r="U57" i="31"/>
  <c r="T57" i="31"/>
  <c r="S57" i="31"/>
  <c r="R57" i="31"/>
  <c r="Q57" i="31"/>
  <c r="P57" i="31"/>
  <c r="O57" i="31"/>
  <c r="M57" i="31"/>
  <c r="L57" i="31"/>
  <c r="K57" i="31"/>
  <c r="J57" i="31"/>
  <c r="I57" i="31"/>
  <c r="H57" i="31"/>
  <c r="G57" i="31"/>
  <c r="F57" i="31"/>
  <c r="AY56" i="31"/>
  <c r="AX56" i="31"/>
  <c r="AW56" i="31"/>
  <c r="AV56" i="31"/>
  <c r="AU56" i="31"/>
  <c r="AT56" i="31"/>
  <c r="AS56" i="31"/>
  <c r="AR56" i="31"/>
  <c r="AP56" i="31"/>
  <c r="AO56" i="31"/>
  <c r="AN56" i="31"/>
  <c r="AM56" i="31"/>
  <c r="AL56" i="31"/>
  <c r="AK56" i="31"/>
  <c r="AJ56" i="31"/>
  <c r="AI56" i="31"/>
  <c r="W56" i="31"/>
  <c r="N56" i="31"/>
  <c r="AY55" i="31"/>
  <c r="AX55" i="31"/>
  <c r="AW55" i="31"/>
  <c r="AV55" i="31"/>
  <c r="AU55" i="31"/>
  <c r="AT55" i="31"/>
  <c r="AS55" i="31"/>
  <c r="AR55" i="31"/>
  <c r="AP55" i="31"/>
  <c r="AO55" i="31"/>
  <c r="AN55" i="31"/>
  <c r="AM55" i="31"/>
  <c r="AL55" i="31"/>
  <c r="AK55" i="31"/>
  <c r="AJ55" i="31"/>
  <c r="AI55" i="31"/>
  <c r="W55" i="31"/>
  <c r="N55" i="31"/>
  <c r="V54" i="31"/>
  <c r="U54" i="31"/>
  <c r="T54" i="31"/>
  <c r="S54" i="31"/>
  <c r="R54" i="31"/>
  <c r="Q54" i="31"/>
  <c r="P54" i="31"/>
  <c r="O54" i="31"/>
  <c r="M54" i="31"/>
  <c r="L54" i="31"/>
  <c r="L89" i="31" s="1"/>
  <c r="K54" i="31"/>
  <c r="J54" i="31"/>
  <c r="I54" i="31"/>
  <c r="H54" i="31"/>
  <c r="G54" i="31"/>
  <c r="G89" i="31" s="1"/>
  <c r="F54" i="31"/>
  <c r="AY53" i="31"/>
  <c r="AX53" i="31"/>
  <c r="AW53" i="31"/>
  <c r="AV53" i="31"/>
  <c r="AU53" i="31"/>
  <c r="AT53" i="31"/>
  <c r="AS53" i="31"/>
  <c r="AR53" i="31"/>
  <c r="AP53" i="31"/>
  <c r="AO53" i="31"/>
  <c r="AN53" i="31"/>
  <c r="AM53" i="31"/>
  <c r="AL53" i="31"/>
  <c r="AK53" i="31"/>
  <c r="AJ53" i="31"/>
  <c r="AI53" i="31"/>
  <c r="W53" i="31"/>
  <c r="N53" i="31"/>
  <c r="AY52" i="31"/>
  <c r="AX52" i="31"/>
  <c r="AW52" i="31"/>
  <c r="AV52" i="31"/>
  <c r="AU52" i="31"/>
  <c r="AT52" i="31"/>
  <c r="AS52" i="31"/>
  <c r="AR52" i="31"/>
  <c r="AP52" i="31"/>
  <c r="AO52" i="31"/>
  <c r="AN52" i="31"/>
  <c r="AM52" i="31"/>
  <c r="AL52" i="31"/>
  <c r="AK52" i="31"/>
  <c r="AJ52" i="31"/>
  <c r="AI52" i="31"/>
  <c r="W52" i="31"/>
  <c r="N52" i="31"/>
  <c r="Z49" i="31"/>
  <c r="Y49" i="31"/>
  <c r="X49" i="31"/>
  <c r="X94" i="31" s="1"/>
  <c r="BC48" i="31"/>
  <c r="BB48" i="31"/>
  <c r="BA48" i="31"/>
  <c r="AG48" i="31" s="1"/>
  <c r="M48" i="31"/>
  <c r="L48" i="31"/>
  <c r="K48" i="31"/>
  <c r="J48" i="31"/>
  <c r="I48" i="31"/>
  <c r="H48" i="31"/>
  <c r="G48" i="31"/>
  <c r="F48" i="31"/>
  <c r="AP47" i="31"/>
  <c r="AO47" i="31"/>
  <c r="AN47" i="31"/>
  <c r="AM47" i="31"/>
  <c r="AL47" i="31"/>
  <c r="AK47" i="31"/>
  <c r="AJ47" i="31"/>
  <c r="AI47" i="31"/>
  <c r="N47" i="31"/>
  <c r="AP46" i="31"/>
  <c r="AO46" i="31"/>
  <c r="AN46" i="31"/>
  <c r="AM46" i="31"/>
  <c r="AL46" i="31"/>
  <c r="AK46" i="31"/>
  <c r="AJ46" i="31"/>
  <c r="AI46" i="31"/>
  <c r="N46" i="31"/>
  <c r="BC45" i="31"/>
  <c r="BB45" i="31"/>
  <c r="BA45" i="31"/>
  <c r="V45" i="31"/>
  <c r="U45" i="31"/>
  <c r="T45" i="31"/>
  <c r="S45" i="31"/>
  <c r="R45" i="31"/>
  <c r="Q45" i="31"/>
  <c r="P45" i="31"/>
  <c r="O45" i="31"/>
  <c r="M45" i="31"/>
  <c r="L45" i="31"/>
  <c r="K45" i="31"/>
  <c r="J45" i="31"/>
  <c r="I45" i="31"/>
  <c r="H45" i="31"/>
  <c r="G45" i="31"/>
  <c r="F45" i="31"/>
  <c r="AY44" i="31"/>
  <c r="AX44" i="31"/>
  <c r="AW44" i="31"/>
  <c r="AV44" i="31"/>
  <c r="AU44" i="31"/>
  <c r="AT44" i="31"/>
  <c r="AS44" i="31"/>
  <c r="AR44" i="31"/>
  <c r="AP44" i="31"/>
  <c r="AO44" i="31"/>
  <c r="AN44" i="31"/>
  <c r="AM44" i="31"/>
  <c r="AL44" i="31"/>
  <c r="AK44" i="31"/>
  <c r="AJ44" i="31"/>
  <c r="AI44" i="31"/>
  <c r="W44" i="31"/>
  <c r="N44" i="31"/>
  <c r="AY43" i="31"/>
  <c r="AX43" i="31"/>
  <c r="AW43" i="31"/>
  <c r="AV43" i="31"/>
  <c r="AU43" i="31"/>
  <c r="AT43" i="31"/>
  <c r="AS43" i="31"/>
  <c r="AR43" i="31"/>
  <c r="AP43" i="31"/>
  <c r="AO43" i="31"/>
  <c r="AN43" i="31"/>
  <c r="AM43" i="31"/>
  <c r="AL43" i="31"/>
  <c r="AK43" i="31"/>
  <c r="AJ43" i="31"/>
  <c r="AI43" i="31"/>
  <c r="W43" i="31"/>
  <c r="N43" i="31"/>
  <c r="BC42" i="31"/>
  <c r="BB42" i="31"/>
  <c r="BA42" i="31"/>
  <c r="V42" i="31"/>
  <c r="U42" i="31"/>
  <c r="T42" i="31"/>
  <c r="S42" i="31"/>
  <c r="R42" i="31"/>
  <c r="Q42" i="31"/>
  <c r="P42" i="31"/>
  <c r="O42" i="31"/>
  <c r="M42" i="31"/>
  <c r="L42" i="31"/>
  <c r="K42" i="31"/>
  <c r="J42" i="31"/>
  <c r="I42" i="31"/>
  <c r="H42" i="31"/>
  <c r="G42" i="31"/>
  <c r="F42" i="31"/>
  <c r="AY41" i="31"/>
  <c r="AX41" i="31"/>
  <c r="AW41" i="31"/>
  <c r="AV41" i="31"/>
  <c r="AU41" i="31"/>
  <c r="AT41" i="31"/>
  <c r="AS41" i="31"/>
  <c r="AR41" i="31"/>
  <c r="AP41" i="31"/>
  <c r="AO41" i="31"/>
  <c r="AN41" i="31"/>
  <c r="AM41" i="31"/>
  <c r="AL41" i="31"/>
  <c r="AK41" i="31"/>
  <c r="AJ41" i="31"/>
  <c r="AI41" i="31"/>
  <c r="W41" i="31"/>
  <c r="N41" i="31"/>
  <c r="AY40" i="31"/>
  <c r="AX40" i="31"/>
  <c r="AW40" i="31"/>
  <c r="AV40" i="31"/>
  <c r="AU40" i="31"/>
  <c r="AT40" i="31"/>
  <c r="AS40" i="31"/>
  <c r="AR40" i="31"/>
  <c r="AP40" i="31"/>
  <c r="AO40" i="31"/>
  <c r="AN40" i="31"/>
  <c r="AM40" i="31"/>
  <c r="AL40" i="31"/>
  <c r="AK40" i="31"/>
  <c r="AJ40" i="31"/>
  <c r="AI40" i="31"/>
  <c r="W40" i="31"/>
  <c r="N40" i="31"/>
  <c r="BC39" i="31"/>
  <c r="BB39" i="31"/>
  <c r="BA39" i="31"/>
  <c r="AG39" i="31" s="1"/>
  <c r="V39" i="31"/>
  <c r="U39" i="31"/>
  <c r="T39" i="31"/>
  <c r="S39" i="31"/>
  <c r="R39" i="31"/>
  <c r="Q39" i="31"/>
  <c r="P39" i="31"/>
  <c r="O39" i="31"/>
  <c r="M39" i="31"/>
  <c r="L39" i="31"/>
  <c r="K39" i="31"/>
  <c r="J39" i="31"/>
  <c r="I39" i="31"/>
  <c r="H39" i="31"/>
  <c r="G39" i="31"/>
  <c r="F39" i="31"/>
  <c r="AY38" i="31"/>
  <c r="AX38" i="31"/>
  <c r="AW38" i="31"/>
  <c r="AV38" i="31"/>
  <c r="AU38" i="31"/>
  <c r="AT38" i="31"/>
  <c r="AS38" i="31"/>
  <c r="AR38" i="31"/>
  <c r="AP38" i="31"/>
  <c r="AO38" i="31"/>
  <c r="AN38" i="31"/>
  <c r="AM38" i="31"/>
  <c r="AL38" i="31"/>
  <c r="AK38" i="31"/>
  <c r="AJ38" i="31"/>
  <c r="AI38" i="31"/>
  <c r="W38" i="31"/>
  <c r="N38" i="31"/>
  <c r="AY37" i="31"/>
  <c r="AX37" i="31"/>
  <c r="AW37" i="31"/>
  <c r="AV37" i="31"/>
  <c r="AU37" i="31"/>
  <c r="AT37" i="31"/>
  <c r="AS37" i="31"/>
  <c r="AR37" i="31"/>
  <c r="AP37" i="31"/>
  <c r="AO37" i="31"/>
  <c r="AN37" i="31"/>
  <c r="AM37" i="31"/>
  <c r="AL37" i="31"/>
  <c r="AK37" i="31"/>
  <c r="AJ37" i="31"/>
  <c r="AI37" i="31"/>
  <c r="W37" i="31"/>
  <c r="N37" i="31"/>
  <c r="BC36" i="31"/>
  <c r="BB36" i="31"/>
  <c r="BA36" i="31"/>
  <c r="M36" i="31"/>
  <c r="L36" i="31"/>
  <c r="K36" i="31"/>
  <c r="J36" i="31"/>
  <c r="I36" i="31"/>
  <c r="H36" i="31"/>
  <c r="G36" i="31"/>
  <c r="F36" i="31"/>
  <c r="AP35" i="31"/>
  <c r="AO35" i="31"/>
  <c r="AN35" i="31"/>
  <c r="AM35" i="31"/>
  <c r="AL35" i="31"/>
  <c r="AK35" i="31"/>
  <c r="AJ35" i="31"/>
  <c r="AI35" i="31"/>
  <c r="N35" i="31"/>
  <c r="AP34" i="31"/>
  <c r="AO34" i="31"/>
  <c r="AN34" i="31"/>
  <c r="AM34" i="31"/>
  <c r="AL34" i="31"/>
  <c r="AK34" i="31"/>
  <c r="AJ34" i="31"/>
  <c r="AI34" i="31"/>
  <c r="N34" i="31"/>
  <c r="BC33" i="31"/>
  <c r="BB33" i="31"/>
  <c r="BA33" i="31"/>
  <c r="M33" i="31"/>
  <c r="L33" i="31"/>
  <c r="K33" i="31"/>
  <c r="J33" i="31"/>
  <c r="I33" i="31"/>
  <c r="H33" i="31"/>
  <c r="G33" i="31"/>
  <c r="F33" i="31"/>
  <c r="AP32" i="31"/>
  <c r="AO32" i="31"/>
  <c r="AN32" i="31"/>
  <c r="AM32" i="31"/>
  <c r="AL32" i="31"/>
  <c r="AK32" i="31"/>
  <c r="AJ32" i="31"/>
  <c r="AI32" i="31"/>
  <c r="N32" i="31"/>
  <c r="AP31" i="31"/>
  <c r="AO31" i="31"/>
  <c r="AN31" i="31"/>
  <c r="AM31" i="31"/>
  <c r="AL31" i="31"/>
  <c r="AK31" i="31"/>
  <c r="AJ31" i="31"/>
  <c r="AI31" i="31"/>
  <c r="N31" i="31"/>
  <c r="BC30" i="31"/>
  <c r="BB30" i="31"/>
  <c r="BA30" i="31"/>
  <c r="V30" i="31"/>
  <c r="U30" i="31"/>
  <c r="T30" i="31"/>
  <c r="S30" i="31"/>
  <c r="R30" i="31"/>
  <c r="Q30" i="31"/>
  <c r="P30" i="31"/>
  <c r="O30" i="31"/>
  <c r="M30" i="31"/>
  <c r="L30" i="31"/>
  <c r="K30" i="31"/>
  <c r="J30" i="31"/>
  <c r="I30" i="31"/>
  <c r="H30" i="31"/>
  <c r="G30" i="31"/>
  <c r="F30" i="31"/>
  <c r="AY29" i="31"/>
  <c r="AX29" i="31"/>
  <c r="AW29" i="31"/>
  <c r="AV29" i="31"/>
  <c r="AU29" i="31"/>
  <c r="AT29" i="31"/>
  <c r="AS29" i="31"/>
  <c r="AR29" i="31"/>
  <c r="AP29" i="31"/>
  <c r="AO29" i="31"/>
  <c r="AN29" i="31"/>
  <c r="AM29" i="31"/>
  <c r="AL29" i="31"/>
  <c r="AK29" i="31"/>
  <c r="AJ29" i="31"/>
  <c r="AI29" i="31"/>
  <c r="W29" i="31"/>
  <c r="N29" i="31"/>
  <c r="AY28" i="31"/>
  <c r="AX28" i="31"/>
  <c r="AW28" i="31"/>
  <c r="AV28" i="31"/>
  <c r="AU28" i="31"/>
  <c r="AT28" i="31"/>
  <c r="AS28" i="31"/>
  <c r="AR28" i="31"/>
  <c r="AP28" i="31"/>
  <c r="AO28" i="31"/>
  <c r="AN28" i="31"/>
  <c r="AM28" i="31"/>
  <c r="AL28" i="31"/>
  <c r="AK28" i="31"/>
  <c r="AJ28" i="31"/>
  <c r="AI28" i="31"/>
  <c r="W28" i="31"/>
  <c r="N28" i="31"/>
  <c r="BC27" i="31"/>
  <c r="BB27" i="31"/>
  <c r="BA27" i="31"/>
  <c r="V27" i="31"/>
  <c r="U27" i="31"/>
  <c r="T27" i="31"/>
  <c r="S27" i="31"/>
  <c r="R27" i="31"/>
  <c r="Q27" i="31"/>
  <c r="P27" i="31"/>
  <c r="O27" i="31"/>
  <c r="M27" i="31"/>
  <c r="L27" i="31"/>
  <c r="K27" i="31"/>
  <c r="J27" i="31"/>
  <c r="I27" i="31"/>
  <c r="H27" i="31"/>
  <c r="G27" i="31"/>
  <c r="F27" i="31"/>
  <c r="AY26" i="31"/>
  <c r="AX26" i="31"/>
  <c r="AW26" i="31"/>
  <c r="AV26" i="31"/>
  <c r="AU26" i="31"/>
  <c r="AT26" i="31"/>
  <c r="AS26" i="31"/>
  <c r="AR26" i="31"/>
  <c r="AP26" i="31"/>
  <c r="AO26" i="31"/>
  <c r="AN26" i="31"/>
  <c r="AM26" i="31"/>
  <c r="AL26" i="31"/>
  <c r="AK26" i="31"/>
  <c r="AJ26" i="31"/>
  <c r="AI26" i="31"/>
  <c r="W26" i="31"/>
  <c r="N26" i="31"/>
  <c r="AY25" i="31"/>
  <c r="AX25" i="31"/>
  <c r="AW25" i="31"/>
  <c r="AV25" i="31"/>
  <c r="AU25" i="31"/>
  <c r="AT25" i="31"/>
  <c r="AS25" i="31"/>
  <c r="AR25" i="31"/>
  <c r="AP25" i="31"/>
  <c r="AO25" i="31"/>
  <c r="AN25" i="31"/>
  <c r="AM25" i="31"/>
  <c r="AL25" i="31"/>
  <c r="AK25" i="31"/>
  <c r="AJ25" i="31"/>
  <c r="AI25" i="31"/>
  <c r="W25" i="31"/>
  <c r="N25" i="31"/>
  <c r="BC24" i="31"/>
  <c r="BB24" i="31"/>
  <c r="BA24" i="31"/>
  <c r="V24" i="31"/>
  <c r="U24" i="31"/>
  <c r="T24" i="31"/>
  <c r="S24" i="31"/>
  <c r="R24" i="31"/>
  <c r="Q24" i="31"/>
  <c r="P24" i="31"/>
  <c r="O24" i="31"/>
  <c r="M24" i="31"/>
  <c r="L24" i="31"/>
  <c r="K24" i="31"/>
  <c r="J24" i="31"/>
  <c r="I24" i="31"/>
  <c r="H24" i="31"/>
  <c r="G24" i="31"/>
  <c r="F24" i="31"/>
  <c r="AY23" i="31"/>
  <c r="AX23" i="31"/>
  <c r="AW23" i="31"/>
  <c r="AV23" i="31"/>
  <c r="AU23" i="31"/>
  <c r="AT23" i="31"/>
  <c r="AS23" i="31"/>
  <c r="AR23" i="31"/>
  <c r="AP23" i="31"/>
  <c r="AO23" i="31"/>
  <c r="AN23" i="31"/>
  <c r="AM23" i="31"/>
  <c r="AL23" i="31"/>
  <c r="AK23" i="31"/>
  <c r="AJ23" i="31"/>
  <c r="AI23" i="31"/>
  <c r="W23" i="31"/>
  <c r="N23" i="31"/>
  <c r="AY22" i="31"/>
  <c r="AX22" i="31"/>
  <c r="AW22" i="31"/>
  <c r="AV22" i="31"/>
  <c r="AU22" i="31"/>
  <c r="AT22" i="31"/>
  <c r="AS22" i="31"/>
  <c r="AR22" i="31"/>
  <c r="AP22" i="31"/>
  <c r="AO22" i="31"/>
  <c r="AN22" i="31"/>
  <c r="AM22" i="31"/>
  <c r="AL22" i="31"/>
  <c r="AK22" i="31"/>
  <c r="AJ22" i="31"/>
  <c r="AI22" i="31"/>
  <c r="W22" i="31"/>
  <c r="N22" i="31"/>
  <c r="BC21" i="31"/>
  <c r="BB21" i="31"/>
  <c r="BA21" i="31"/>
  <c r="V21" i="31"/>
  <c r="U21" i="31"/>
  <c r="T21" i="31"/>
  <c r="S21" i="31"/>
  <c r="R21" i="31"/>
  <c r="Q21" i="31"/>
  <c r="P21" i="31"/>
  <c r="O21" i="31"/>
  <c r="M21" i="31"/>
  <c r="L21" i="31"/>
  <c r="K21" i="31"/>
  <c r="J21" i="31"/>
  <c r="I21" i="31"/>
  <c r="H21" i="31"/>
  <c r="G21" i="31"/>
  <c r="F21" i="31"/>
  <c r="AY20" i="31"/>
  <c r="AX20" i="31"/>
  <c r="AW20" i="31"/>
  <c r="AV20" i="31"/>
  <c r="AU20" i="31"/>
  <c r="AT20" i="31"/>
  <c r="AS20" i="31"/>
  <c r="AR20" i="31"/>
  <c r="AP20" i="31"/>
  <c r="AO20" i="31"/>
  <c r="AN20" i="31"/>
  <c r="AM20" i="31"/>
  <c r="AL20" i="31"/>
  <c r="AK20" i="31"/>
  <c r="AJ20" i="31"/>
  <c r="AI20" i="31"/>
  <c r="W20" i="31"/>
  <c r="N20" i="31"/>
  <c r="AY19" i="31"/>
  <c r="AX19" i="31"/>
  <c r="AW19" i="31"/>
  <c r="AV19" i="31"/>
  <c r="AU19" i="31"/>
  <c r="AT19" i="31"/>
  <c r="AS19" i="31"/>
  <c r="AR19" i="31"/>
  <c r="AP19" i="31"/>
  <c r="AO19" i="31"/>
  <c r="AN19" i="31"/>
  <c r="AM19" i="31"/>
  <c r="AL19" i="31"/>
  <c r="AK19" i="31"/>
  <c r="AJ19" i="31"/>
  <c r="AI19" i="31"/>
  <c r="W19" i="31"/>
  <c r="N19" i="31"/>
  <c r="BC18" i="31"/>
  <c r="BB18" i="31"/>
  <c r="BA18" i="31"/>
  <c r="AG18" i="31" s="1"/>
  <c r="M18" i="31"/>
  <c r="L18" i="31"/>
  <c r="K18" i="31"/>
  <c r="J18" i="31"/>
  <c r="I18" i="31"/>
  <c r="H18" i="31"/>
  <c r="G18" i="31"/>
  <c r="F18" i="31"/>
  <c r="AP17" i="31"/>
  <c r="AO17" i="31"/>
  <c r="AN17" i="31"/>
  <c r="AM17" i="31"/>
  <c r="AL17" i="31"/>
  <c r="AK17" i="31"/>
  <c r="AJ17" i="31"/>
  <c r="AI17" i="31"/>
  <c r="N17" i="31"/>
  <c r="AP16" i="31"/>
  <c r="AO16" i="31"/>
  <c r="AN16" i="31"/>
  <c r="AM16" i="31"/>
  <c r="AL16" i="31"/>
  <c r="AK16" i="31"/>
  <c r="AJ16" i="31"/>
  <c r="AI16" i="31"/>
  <c r="N16" i="31"/>
  <c r="BC15" i="31"/>
  <c r="BB15" i="31"/>
  <c r="BA15" i="31"/>
  <c r="M15" i="31"/>
  <c r="L15" i="31"/>
  <c r="K15" i="31"/>
  <c r="J15" i="31"/>
  <c r="I15" i="31"/>
  <c r="H15" i="31"/>
  <c r="G15" i="31"/>
  <c r="F15" i="31"/>
  <c r="AP14" i="31"/>
  <c r="AO14" i="31"/>
  <c r="AN14" i="31"/>
  <c r="AM14" i="31"/>
  <c r="AL14" i="31"/>
  <c r="AK14" i="31"/>
  <c r="AJ14" i="31"/>
  <c r="AI14" i="31"/>
  <c r="N14" i="31"/>
  <c r="AP13" i="31"/>
  <c r="AO13" i="31"/>
  <c r="AN13" i="31"/>
  <c r="AM13" i="31"/>
  <c r="AL13" i="31"/>
  <c r="AK13" i="31"/>
  <c r="AJ13" i="31"/>
  <c r="AI13" i="31"/>
  <c r="N13" i="31"/>
  <c r="BC12" i="31"/>
  <c r="BB12" i="31"/>
  <c r="BA12" i="31"/>
  <c r="M12" i="31"/>
  <c r="L12" i="31"/>
  <c r="K12" i="31"/>
  <c r="J12" i="31"/>
  <c r="I12" i="31"/>
  <c r="H12" i="31"/>
  <c r="G12" i="31"/>
  <c r="F12" i="31"/>
  <c r="AP11" i="31"/>
  <c r="AO11" i="31"/>
  <c r="AN11" i="31"/>
  <c r="AM11" i="31"/>
  <c r="AL11" i="31"/>
  <c r="AK11" i="31"/>
  <c r="AJ11" i="31"/>
  <c r="AI11" i="31"/>
  <c r="N11" i="31"/>
  <c r="AP10" i="31"/>
  <c r="AO10" i="31"/>
  <c r="AN10" i="31"/>
  <c r="AM10" i="31"/>
  <c r="AL10" i="31"/>
  <c r="AK10" i="31"/>
  <c r="AJ10" i="31"/>
  <c r="AI10" i="31"/>
  <c r="N10" i="31"/>
  <c r="B2" i="31"/>
  <c r="J105" i="30"/>
  <c r="I105" i="30"/>
  <c r="H105" i="30"/>
  <c r="G105" i="30"/>
  <c r="F105" i="30"/>
  <c r="J104" i="30"/>
  <c r="I104" i="30"/>
  <c r="I106" i="30" s="1"/>
  <c r="H104" i="30"/>
  <c r="G104" i="30"/>
  <c r="F104" i="30"/>
  <c r="T101" i="30"/>
  <c r="S101" i="30"/>
  <c r="R101" i="30"/>
  <c r="AQ100" i="30"/>
  <c r="AP100" i="30"/>
  <c r="AO100" i="30"/>
  <c r="AG100" i="30"/>
  <c r="AF100" i="30"/>
  <c r="AE100" i="30"/>
  <c r="AD100" i="30"/>
  <c r="AC100" i="30"/>
  <c r="K100" i="30"/>
  <c r="AQ99" i="30"/>
  <c r="AP99" i="30"/>
  <c r="AO99" i="30"/>
  <c r="AG99" i="30"/>
  <c r="AF99" i="30"/>
  <c r="AE99" i="30"/>
  <c r="AD99" i="30"/>
  <c r="AC99" i="30"/>
  <c r="K99" i="30"/>
  <c r="AQ98" i="30"/>
  <c r="AP98" i="30"/>
  <c r="AO98" i="30"/>
  <c r="AG98" i="30"/>
  <c r="AF98" i="30"/>
  <c r="AE98" i="30"/>
  <c r="AD98" i="30"/>
  <c r="AC98" i="30"/>
  <c r="K98" i="30"/>
  <c r="AQ97" i="30"/>
  <c r="AP97" i="30"/>
  <c r="AO97" i="30"/>
  <c r="AG97" i="30"/>
  <c r="AF97" i="30"/>
  <c r="AE97" i="30"/>
  <c r="AD97" i="30"/>
  <c r="AC97" i="30"/>
  <c r="K97" i="30"/>
  <c r="AQ96" i="30"/>
  <c r="AP96" i="30"/>
  <c r="AO96" i="30"/>
  <c r="AG96" i="30"/>
  <c r="AF96" i="30"/>
  <c r="AE96" i="30"/>
  <c r="AD96" i="30"/>
  <c r="AC96" i="30"/>
  <c r="K96" i="30"/>
  <c r="AQ95" i="30"/>
  <c r="AP95" i="30"/>
  <c r="AO95" i="30"/>
  <c r="AG95" i="30"/>
  <c r="AF95" i="30"/>
  <c r="AE95" i="30"/>
  <c r="AD95" i="30"/>
  <c r="AC95" i="30"/>
  <c r="K95" i="30"/>
  <c r="AQ94" i="30"/>
  <c r="AP94" i="30"/>
  <c r="AO94" i="30"/>
  <c r="AG94" i="30"/>
  <c r="AF94" i="30"/>
  <c r="AE94" i="30"/>
  <c r="AD94" i="30"/>
  <c r="AC94" i="30"/>
  <c r="K94" i="30"/>
  <c r="AQ93" i="30"/>
  <c r="AP93" i="30"/>
  <c r="AO93" i="30"/>
  <c r="AG93" i="30"/>
  <c r="AF93" i="30"/>
  <c r="AE93" i="30"/>
  <c r="AD93" i="30"/>
  <c r="AC93" i="30"/>
  <c r="K93" i="30"/>
  <c r="AQ92" i="30"/>
  <c r="AP92" i="30"/>
  <c r="AO92" i="30"/>
  <c r="AG92" i="30"/>
  <c r="AF92" i="30"/>
  <c r="AE92" i="30"/>
  <c r="AD92" i="30"/>
  <c r="AC92" i="30"/>
  <c r="K92" i="30"/>
  <c r="AQ91" i="30"/>
  <c r="AP91" i="30"/>
  <c r="AO91" i="30"/>
  <c r="AG91" i="30"/>
  <c r="AF91" i="30"/>
  <c r="AE91" i="30"/>
  <c r="AD91" i="30"/>
  <c r="AC91" i="30"/>
  <c r="K91" i="30"/>
  <c r="AQ90" i="30"/>
  <c r="AP90" i="30"/>
  <c r="AO90" i="30"/>
  <c r="J90" i="30"/>
  <c r="I90" i="30"/>
  <c r="H90" i="30"/>
  <c r="G90" i="30"/>
  <c r="F90" i="30"/>
  <c r="AG89" i="30"/>
  <c r="AF89" i="30"/>
  <c r="AE89" i="30"/>
  <c r="AD89" i="30"/>
  <c r="AC89" i="30"/>
  <c r="K89" i="30"/>
  <c r="AG88" i="30"/>
  <c r="AF88" i="30"/>
  <c r="AE88" i="30"/>
  <c r="AD88" i="30"/>
  <c r="AC88" i="30"/>
  <c r="K88" i="30"/>
  <c r="AQ87" i="30"/>
  <c r="AP87" i="30"/>
  <c r="AO87" i="30"/>
  <c r="J87" i="30"/>
  <c r="I87" i="30"/>
  <c r="H87" i="30"/>
  <c r="G87" i="30"/>
  <c r="F87" i="30"/>
  <c r="AG86" i="30"/>
  <c r="AF86" i="30"/>
  <c r="AE86" i="30"/>
  <c r="AD86" i="30"/>
  <c r="AC86" i="30"/>
  <c r="K86" i="30"/>
  <c r="AG85" i="30"/>
  <c r="AF85" i="30"/>
  <c r="AE85" i="30"/>
  <c r="AD85" i="30"/>
  <c r="AC85" i="30"/>
  <c r="K85" i="30"/>
  <c r="AQ84" i="30"/>
  <c r="AP84" i="30"/>
  <c r="AO84" i="30"/>
  <c r="J84" i="30"/>
  <c r="I84" i="30"/>
  <c r="H84" i="30"/>
  <c r="G84" i="30"/>
  <c r="F84" i="30"/>
  <c r="AG83" i="30"/>
  <c r="AF83" i="30"/>
  <c r="AE83" i="30"/>
  <c r="AD83" i="30"/>
  <c r="AC83" i="30"/>
  <c r="K83" i="30"/>
  <c r="AG82" i="30"/>
  <c r="AF82" i="30"/>
  <c r="AE82" i="30"/>
  <c r="AD82" i="30"/>
  <c r="AC82" i="30"/>
  <c r="K82" i="30"/>
  <c r="AQ81" i="30"/>
  <c r="AP81" i="30"/>
  <c r="AO81" i="30"/>
  <c r="J81" i="30"/>
  <c r="I81" i="30"/>
  <c r="H81" i="30"/>
  <c r="G81" i="30"/>
  <c r="F81" i="30"/>
  <c r="AG80" i="30"/>
  <c r="AF80" i="30"/>
  <c r="AE80" i="30"/>
  <c r="AD80" i="30"/>
  <c r="AC80" i="30"/>
  <c r="K80" i="30"/>
  <c r="AG79" i="30"/>
  <c r="AF79" i="30"/>
  <c r="AE79" i="30"/>
  <c r="AD79" i="30"/>
  <c r="AC79" i="30"/>
  <c r="K79" i="30"/>
  <c r="AQ78" i="30"/>
  <c r="AP78" i="30"/>
  <c r="AO78" i="30"/>
  <c r="J78" i="30"/>
  <c r="I78" i="30"/>
  <c r="H78" i="30"/>
  <c r="G78" i="30"/>
  <c r="F78" i="30"/>
  <c r="AG77" i="30"/>
  <c r="AF77" i="30"/>
  <c r="AE77" i="30"/>
  <c r="AD77" i="30"/>
  <c r="AC77" i="30"/>
  <c r="K77" i="30"/>
  <c r="AG76" i="30"/>
  <c r="AF76" i="30"/>
  <c r="AE76" i="30"/>
  <c r="AD76" i="30"/>
  <c r="AC76" i="30"/>
  <c r="K76" i="30"/>
  <c r="AQ75" i="30"/>
  <c r="AP75" i="30"/>
  <c r="AO75" i="30"/>
  <c r="J75" i="30"/>
  <c r="I75" i="30"/>
  <c r="H75" i="30"/>
  <c r="G75" i="30"/>
  <c r="F75" i="30"/>
  <c r="AG74" i="30"/>
  <c r="AF74" i="30"/>
  <c r="AE74" i="30"/>
  <c r="AD74" i="30"/>
  <c r="AC74" i="30"/>
  <c r="K74" i="30"/>
  <c r="AG73" i="30"/>
  <c r="AF73" i="30"/>
  <c r="AE73" i="30"/>
  <c r="AD73" i="30"/>
  <c r="AC73" i="30"/>
  <c r="K73" i="30"/>
  <c r="AQ72" i="30"/>
  <c r="AP72" i="30"/>
  <c r="AO72" i="30"/>
  <c r="J72" i="30"/>
  <c r="I72" i="30"/>
  <c r="I101" i="30" s="1"/>
  <c r="H72" i="30"/>
  <c r="G72" i="30"/>
  <c r="F72" i="30"/>
  <c r="AG71" i="30"/>
  <c r="AF71" i="30"/>
  <c r="AE71" i="30"/>
  <c r="AD71" i="30"/>
  <c r="AC71" i="30"/>
  <c r="AA71" i="30" s="1"/>
  <c r="K71" i="30"/>
  <c r="AG70" i="30"/>
  <c r="AF70" i="30"/>
  <c r="AE70" i="30"/>
  <c r="AD70" i="30"/>
  <c r="AC70" i="30"/>
  <c r="K70" i="30"/>
  <c r="AQ67" i="30"/>
  <c r="AP67" i="30"/>
  <c r="AO67" i="30"/>
  <c r="J66" i="30"/>
  <c r="K66" i="30" s="1"/>
  <c r="AG65" i="30"/>
  <c r="AA65" i="30" s="1"/>
  <c r="K65" i="30"/>
  <c r="AG64" i="30"/>
  <c r="AA64" i="30" s="1"/>
  <c r="K64" i="30"/>
  <c r="J63" i="30"/>
  <c r="K63" i="30" s="1"/>
  <c r="AG62" i="30"/>
  <c r="AA62" i="30" s="1"/>
  <c r="K62" i="30"/>
  <c r="AG61" i="30"/>
  <c r="AA61" i="30" s="1"/>
  <c r="K61" i="30"/>
  <c r="J60" i="30"/>
  <c r="K60" i="30" s="1"/>
  <c r="AG59" i="30"/>
  <c r="AA59" i="30" s="1"/>
  <c r="K59" i="30"/>
  <c r="AG58" i="30"/>
  <c r="AA58" i="30" s="1"/>
  <c r="K58" i="30"/>
  <c r="J57" i="30"/>
  <c r="AG56" i="30"/>
  <c r="AA56" i="30" s="1"/>
  <c r="K56" i="30"/>
  <c r="AG55" i="30"/>
  <c r="AA55" i="30" s="1"/>
  <c r="K55" i="30"/>
  <c r="J54" i="30"/>
  <c r="K54" i="30" s="1"/>
  <c r="AG53" i="30"/>
  <c r="AA53" i="30" s="1"/>
  <c r="K53" i="30"/>
  <c r="AG52" i="30"/>
  <c r="AA52" i="30" s="1"/>
  <c r="K52" i="30"/>
  <c r="T49" i="30"/>
  <c r="S49" i="30"/>
  <c r="R49" i="30"/>
  <c r="AQ48" i="30"/>
  <c r="AP48" i="30"/>
  <c r="AO48" i="30"/>
  <c r="J48" i="30"/>
  <c r="I48" i="30"/>
  <c r="H48" i="30"/>
  <c r="G48" i="30"/>
  <c r="F48" i="30"/>
  <c r="AG47" i="30"/>
  <c r="AF47" i="30"/>
  <c r="AE47" i="30"/>
  <c r="AD47" i="30"/>
  <c r="AC47" i="30"/>
  <c r="K47" i="30"/>
  <c r="AG46" i="30"/>
  <c r="AF46" i="30"/>
  <c r="AE46" i="30"/>
  <c r="AD46" i="30"/>
  <c r="AC46" i="30"/>
  <c r="K46" i="30"/>
  <c r="AQ45" i="30"/>
  <c r="AP45" i="30"/>
  <c r="AO45" i="30"/>
  <c r="J45" i="30"/>
  <c r="I45" i="30"/>
  <c r="H45" i="30"/>
  <c r="G45" i="30"/>
  <c r="F45" i="30"/>
  <c r="AG44" i="30"/>
  <c r="AF44" i="30"/>
  <c r="AE44" i="30"/>
  <c r="AD44" i="30"/>
  <c r="AC44" i="30"/>
  <c r="K44" i="30"/>
  <c r="AG43" i="30"/>
  <c r="AF43" i="30"/>
  <c r="AE43" i="30"/>
  <c r="AD43" i="30"/>
  <c r="AC43" i="30"/>
  <c r="K43" i="30"/>
  <c r="AQ42" i="30"/>
  <c r="AP42" i="30"/>
  <c r="AO42" i="30"/>
  <c r="J42" i="30"/>
  <c r="I42" i="30"/>
  <c r="H42" i="30"/>
  <c r="G42" i="30"/>
  <c r="F42" i="30"/>
  <c r="AG41" i="30"/>
  <c r="AF41" i="30"/>
  <c r="AE41" i="30"/>
  <c r="AD41" i="30"/>
  <c r="AC41" i="30"/>
  <c r="K41" i="30"/>
  <c r="AG40" i="30"/>
  <c r="AF40" i="30"/>
  <c r="AE40" i="30"/>
  <c r="AD40" i="30"/>
  <c r="AC40" i="30"/>
  <c r="K40" i="30"/>
  <c r="AQ39" i="30"/>
  <c r="AP39" i="30"/>
  <c r="AO39" i="30"/>
  <c r="P39" i="30"/>
  <c r="O39" i="30"/>
  <c r="N39" i="30"/>
  <c r="M39" i="30"/>
  <c r="L39" i="30"/>
  <c r="J39" i="30"/>
  <c r="I39" i="30"/>
  <c r="H39" i="30"/>
  <c r="G39" i="30"/>
  <c r="F39" i="30"/>
  <c r="AM38" i="30"/>
  <c r="AL38" i="30"/>
  <c r="AK38" i="30"/>
  <c r="AJ38" i="30"/>
  <c r="AI38" i="30"/>
  <c r="AG38" i="30"/>
  <c r="AF38" i="30"/>
  <c r="AE38" i="30"/>
  <c r="AD38" i="30"/>
  <c r="AC38" i="30"/>
  <c r="Q38" i="30"/>
  <c r="K38" i="30"/>
  <c r="AM37" i="30"/>
  <c r="AL37" i="30"/>
  <c r="AK37" i="30"/>
  <c r="AJ37" i="30"/>
  <c r="AI37" i="30"/>
  <c r="AG37" i="30"/>
  <c r="AF37" i="30"/>
  <c r="AE37" i="30"/>
  <c r="AD37" i="30"/>
  <c r="AC37" i="30"/>
  <c r="Q37" i="30"/>
  <c r="K37" i="30"/>
  <c r="AQ36" i="30"/>
  <c r="AP36" i="30"/>
  <c r="AO36" i="30"/>
  <c r="J36" i="30"/>
  <c r="I36" i="30"/>
  <c r="H36" i="30"/>
  <c r="G36" i="30"/>
  <c r="F36" i="30"/>
  <c r="AG35" i="30"/>
  <c r="AF35" i="30"/>
  <c r="AE35" i="30"/>
  <c r="AD35" i="30"/>
  <c r="AC35" i="30"/>
  <c r="K35" i="30"/>
  <c r="AG34" i="30"/>
  <c r="AF34" i="30"/>
  <c r="AE34" i="30"/>
  <c r="AD34" i="30"/>
  <c r="AC34" i="30"/>
  <c r="K34" i="30"/>
  <c r="AQ33" i="30"/>
  <c r="AP33" i="30"/>
  <c r="AO33" i="30"/>
  <c r="J33" i="30"/>
  <c r="I33" i="30"/>
  <c r="H33" i="30"/>
  <c r="G33" i="30"/>
  <c r="F33" i="30"/>
  <c r="AG32" i="30"/>
  <c r="AF32" i="30"/>
  <c r="AE32" i="30"/>
  <c r="AD32" i="30"/>
  <c r="AC32" i="30"/>
  <c r="K32" i="30"/>
  <c r="AG31" i="30"/>
  <c r="AF31" i="30"/>
  <c r="AE31" i="30"/>
  <c r="AD31" i="30"/>
  <c r="AC31" i="30"/>
  <c r="K31" i="30"/>
  <c r="T28" i="30"/>
  <c r="S28" i="30"/>
  <c r="R28" i="30"/>
  <c r="AQ27" i="30"/>
  <c r="AP27" i="30"/>
  <c r="AO27" i="30"/>
  <c r="J27" i="30"/>
  <c r="I27" i="30"/>
  <c r="H27" i="30"/>
  <c r="G27" i="30"/>
  <c r="F27" i="30"/>
  <c r="AG26" i="30"/>
  <c r="AF26" i="30"/>
  <c r="AE26" i="30"/>
  <c r="AD26" i="30"/>
  <c r="AC26" i="30"/>
  <c r="K26" i="30"/>
  <c r="AG25" i="30"/>
  <c r="AF25" i="30"/>
  <c r="AE25" i="30"/>
  <c r="AD25" i="30"/>
  <c r="AC25" i="30"/>
  <c r="K25" i="30"/>
  <c r="AQ24" i="30"/>
  <c r="AP24" i="30"/>
  <c r="AO24" i="30"/>
  <c r="J24" i="30"/>
  <c r="I24" i="30"/>
  <c r="H24" i="30"/>
  <c r="G24" i="30"/>
  <c r="F24" i="30"/>
  <c r="AG23" i="30"/>
  <c r="AF23" i="30"/>
  <c r="AE23" i="30"/>
  <c r="AD23" i="30"/>
  <c r="AC23" i="30"/>
  <c r="K23" i="30"/>
  <c r="AG22" i="30"/>
  <c r="AF22" i="30"/>
  <c r="AE22" i="30"/>
  <c r="AD22" i="30"/>
  <c r="AC22" i="30"/>
  <c r="K22" i="30"/>
  <c r="AQ21" i="30"/>
  <c r="AP21" i="30"/>
  <c r="AO21" i="30"/>
  <c r="J21" i="30"/>
  <c r="I21" i="30"/>
  <c r="H21" i="30"/>
  <c r="G21" i="30"/>
  <c r="F21" i="30"/>
  <c r="AG20" i="30"/>
  <c r="AF20" i="30"/>
  <c r="AE20" i="30"/>
  <c r="AD20" i="30"/>
  <c r="AC20" i="30"/>
  <c r="K20" i="30"/>
  <c r="AG19" i="30"/>
  <c r="AF19" i="30"/>
  <c r="AE19" i="30"/>
  <c r="AD19" i="30"/>
  <c r="AC19" i="30"/>
  <c r="K19" i="30"/>
  <c r="AQ18" i="30"/>
  <c r="AP18" i="30"/>
  <c r="AO18" i="30"/>
  <c r="J18" i="30"/>
  <c r="I18" i="30"/>
  <c r="H18" i="30"/>
  <c r="G18" i="30"/>
  <c r="F18" i="30"/>
  <c r="AG17" i="30"/>
  <c r="AF17" i="30"/>
  <c r="AE17" i="30"/>
  <c r="AD17" i="30"/>
  <c r="AC17" i="30"/>
  <c r="K17" i="30"/>
  <c r="AG16" i="30"/>
  <c r="AF16" i="30"/>
  <c r="AE16" i="30"/>
  <c r="AD16" i="30"/>
  <c r="AC16" i="30"/>
  <c r="K16" i="30"/>
  <c r="AQ15" i="30"/>
  <c r="AP15" i="30"/>
  <c r="AO15" i="30"/>
  <c r="J15" i="30"/>
  <c r="I15" i="30"/>
  <c r="H15" i="30"/>
  <c r="G15" i="30"/>
  <c r="F15" i="30"/>
  <c r="AG14" i="30"/>
  <c r="AF14" i="30"/>
  <c r="AE14" i="30"/>
  <c r="AD14" i="30"/>
  <c r="AC14" i="30"/>
  <c r="K14" i="30"/>
  <c r="AG13" i="30"/>
  <c r="AF13" i="30"/>
  <c r="AE13" i="30"/>
  <c r="AD13" i="30"/>
  <c r="AC13" i="30"/>
  <c r="K13" i="30"/>
  <c r="AQ12" i="30"/>
  <c r="AP12" i="30"/>
  <c r="AO12" i="30"/>
  <c r="J12" i="30"/>
  <c r="I12" i="30"/>
  <c r="H12" i="30"/>
  <c r="G12" i="30"/>
  <c r="F12" i="30"/>
  <c r="AG11" i="30"/>
  <c r="AF11" i="30"/>
  <c r="AE11" i="30"/>
  <c r="AD11" i="30"/>
  <c r="AC11" i="30"/>
  <c r="K11" i="30"/>
  <c r="AG10" i="30"/>
  <c r="AF10" i="30"/>
  <c r="AE10" i="30"/>
  <c r="AD10" i="30"/>
  <c r="AC10" i="30"/>
  <c r="K10" i="30"/>
  <c r="B2" i="30"/>
  <c r="AG66" i="31" l="1"/>
  <c r="L49" i="31"/>
  <c r="AG15" i="31"/>
  <c r="H89" i="31"/>
  <c r="I89" i="31"/>
  <c r="J89" i="31"/>
  <c r="N57" i="31"/>
  <c r="K89" i="31"/>
  <c r="AG62" i="31"/>
  <c r="H49" i="31"/>
  <c r="AG16" i="31"/>
  <c r="AG17" i="31"/>
  <c r="N18" i="31"/>
  <c r="M89" i="31"/>
  <c r="AG68" i="31"/>
  <c r="N69" i="31"/>
  <c r="N72" i="31"/>
  <c r="K49" i="31"/>
  <c r="N30" i="31"/>
  <c r="W30" i="31"/>
  <c r="AG30" i="31"/>
  <c r="AG41" i="31"/>
  <c r="N42" i="31"/>
  <c r="W42" i="31"/>
  <c r="AG53" i="31"/>
  <c r="M49" i="31"/>
  <c r="AG19" i="31"/>
  <c r="N39" i="31"/>
  <c r="N12" i="31"/>
  <c r="AG12" i="31"/>
  <c r="G49" i="31"/>
  <c r="N21" i="31"/>
  <c r="AG63" i="31"/>
  <c r="N78" i="31"/>
  <c r="W78" i="31"/>
  <c r="AG74" i="31"/>
  <c r="AG75" i="31"/>
  <c r="I49" i="31"/>
  <c r="W72" i="31"/>
  <c r="AG72" i="31"/>
  <c r="J49" i="31"/>
  <c r="AG60" i="31"/>
  <c r="AG42" i="31"/>
  <c r="AG59" i="31"/>
  <c r="N27" i="31"/>
  <c r="W39" i="31"/>
  <c r="AG65" i="31"/>
  <c r="AG11" i="31"/>
  <c r="N24" i="31"/>
  <c r="W24" i="31"/>
  <c r="AG24" i="31"/>
  <c r="AG35" i="31"/>
  <c r="N36" i="31"/>
  <c r="AG36" i="31"/>
  <c r="W57" i="31"/>
  <c r="W21" i="31"/>
  <c r="AG21" i="31"/>
  <c r="AG27" i="31"/>
  <c r="AG32" i="31"/>
  <c r="N33" i="31"/>
  <c r="AG33" i="31"/>
  <c r="AG14" i="31"/>
  <c r="AG13" i="31"/>
  <c r="AG25" i="31"/>
  <c r="AG40" i="31"/>
  <c r="AG43" i="31"/>
  <c r="AG56" i="31"/>
  <c r="N63" i="31"/>
  <c r="AG10" i="31"/>
  <c r="AG22" i="31"/>
  <c r="AG37" i="31"/>
  <c r="AG55" i="31"/>
  <c r="AG73" i="31"/>
  <c r="AG76" i="31"/>
  <c r="W27" i="31"/>
  <c r="AG29" i="31"/>
  <c r="AG44" i="31"/>
  <c r="N45" i="31"/>
  <c r="W45" i="31"/>
  <c r="AG45" i="31"/>
  <c r="N54" i="31"/>
  <c r="W54" i="31"/>
  <c r="N60" i="31"/>
  <c r="W60" i="31"/>
  <c r="AG70" i="31"/>
  <c r="AG79" i="31"/>
  <c r="AG26" i="31"/>
  <c r="AG34" i="31"/>
  <c r="AG67" i="31"/>
  <c r="AG80" i="31"/>
  <c r="AG82" i="31"/>
  <c r="AG23" i="31"/>
  <c r="N75" i="31"/>
  <c r="W75" i="31"/>
  <c r="AG84" i="31"/>
  <c r="AG20" i="31"/>
  <c r="AG52" i="31"/>
  <c r="AG58" i="31"/>
  <c r="AG64" i="31"/>
  <c r="AG31" i="31"/>
  <c r="AG38" i="31"/>
  <c r="AG46" i="31"/>
  <c r="N66" i="31"/>
  <c r="AG77" i="31"/>
  <c r="N15" i="31"/>
  <c r="AG28" i="31"/>
  <c r="AG47" i="31"/>
  <c r="N48" i="31"/>
  <c r="AG61" i="31"/>
  <c r="AG71" i="31"/>
  <c r="Z94" i="31"/>
  <c r="Y94" i="31"/>
  <c r="N93" i="31"/>
  <c r="AG86" i="31"/>
  <c r="K105" i="30"/>
  <c r="AA72" i="30"/>
  <c r="AA88" i="30"/>
  <c r="AA90" i="30"/>
  <c r="I28" i="30"/>
  <c r="J106" i="30"/>
  <c r="K75" i="30"/>
  <c r="J28" i="30"/>
  <c r="AA24" i="30"/>
  <c r="AA10" i="30"/>
  <c r="AA79" i="30"/>
  <c r="K24" i="30"/>
  <c r="AA23" i="30"/>
  <c r="K21" i="30"/>
  <c r="G106" i="30"/>
  <c r="AA21" i="30"/>
  <c r="AA31" i="30"/>
  <c r="K36" i="30"/>
  <c r="AA73" i="30"/>
  <c r="AA27" i="30"/>
  <c r="AA85" i="30"/>
  <c r="AA15" i="30"/>
  <c r="K39" i="30"/>
  <c r="AA44" i="30"/>
  <c r="R106" i="30"/>
  <c r="K42" i="30"/>
  <c r="AA70" i="30"/>
  <c r="AA78" i="30"/>
  <c r="AA91" i="30"/>
  <c r="AA37" i="30"/>
  <c r="AA39" i="30"/>
  <c r="AA82" i="30"/>
  <c r="AA95" i="30"/>
  <c r="K15" i="30"/>
  <c r="AA18" i="30"/>
  <c r="AA41" i="30"/>
  <c r="AA47" i="30"/>
  <c r="AA76" i="30"/>
  <c r="K27" i="30"/>
  <c r="AA46" i="30"/>
  <c r="K12" i="30"/>
  <c r="K18" i="30"/>
  <c r="AA77" i="30"/>
  <c r="AA87" i="30"/>
  <c r="AA99" i="30"/>
  <c r="AA22" i="30"/>
  <c r="AA48" i="30"/>
  <c r="J101" i="30"/>
  <c r="AA81" i="30"/>
  <c r="K84" i="30"/>
  <c r="AA86" i="30"/>
  <c r="AA94" i="30"/>
  <c r="AA100" i="30"/>
  <c r="S106" i="30"/>
  <c r="AA20" i="30"/>
  <c r="AA33" i="30"/>
  <c r="T106" i="30"/>
  <c r="AA12" i="30"/>
  <c r="AA19" i="30"/>
  <c r="AA35" i="30"/>
  <c r="AA43" i="30"/>
  <c r="K90" i="30"/>
  <c r="K104" i="30"/>
  <c r="F28" i="30"/>
  <c r="AA17" i="30"/>
  <c r="G49" i="30"/>
  <c r="AA34" i="30"/>
  <c r="AA45" i="30"/>
  <c r="K48" i="30"/>
  <c r="K81" i="30"/>
  <c r="AA83" i="30"/>
  <c r="AA96" i="30"/>
  <c r="AA97" i="30"/>
  <c r="G28" i="30"/>
  <c r="AA16" i="30"/>
  <c r="H49" i="30"/>
  <c r="Q39" i="30"/>
  <c r="J67" i="30"/>
  <c r="K67" i="30" s="1"/>
  <c r="AA67" i="30"/>
  <c r="F101" i="30"/>
  <c r="AA74" i="30"/>
  <c r="H106" i="30"/>
  <c r="H28" i="30"/>
  <c r="AA14" i="30"/>
  <c r="AA26" i="30"/>
  <c r="I49" i="30"/>
  <c r="AA36" i="30"/>
  <c r="AA38" i="30"/>
  <c r="AA40" i="30"/>
  <c r="K57" i="30"/>
  <c r="G101" i="30"/>
  <c r="AA84" i="30"/>
  <c r="K87" i="30"/>
  <c r="AA89" i="30"/>
  <c r="AA98" i="30"/>
  <c r="AA11" i="30"/>
  <c r="AA13" i="30"/>
  <c r="AA25" i="30"/>
  <c r="AA32" i="30"/>
  <c r="J49" i="30"/>
  <c r="AA42" i="30"/>
  <c r="K45" i="30"/>
  <c r="H101" i="30"/>
  <c r="AA75" i="30"/>
  <c r="K78" i="30"/>
  <c r="AA80" i="30"/>
  <c r="AA92" i="30"/>
  <c r="AA93" i="30"/>
  <c r="N94" i="31"/>
  <c r="F106" i="30"/>
  <c r="F49" i="30"/>
  <c r="K33" i="30"/>
  <c r="N92" i="31"/>
  <c r="K72" i="30"/>
  <c r="F49" i="31"/>
  <c r="F89" i="31"/>
  <c r="N89" i="31" l="1"/>
  <c r="N49" i="31"/>
  <c r="K28" i="30"/>
  <c r="K106" i="30"/>
  <c r="K101" i="30"/>
  <c r="K49" i="30"/>
</calcChain>
</file>

<file path=xl/sharedStrings.xml><?xml version="1.0" encoding="utf-8"?>
<sst xmlns="http://schemas.openxmlformats.org/spreadsheetml/2006/main" count="6257" uniqueCount="3286">
  <si>
    <t>Thames Water Utilities Limited:  Tables published outside of APR 2021/22</t>
  </si>
  <si>
    <t>These tables contain detailed information about our company, and should be read in conjunction with the Annual Performance Report 2021/22, which can be found on our website.</t>
  </si>
  <si>
    <t>These tables are required by our regulator, Ofwat, to provide information to our customers and stakeholders.  
The tables have been prepared in accordance with the Regulatory Accounting Guidelines ("RAGs") issued by Ofwat which are based on International Financial Reporting Standards (“IFRS”) as adopted by the UK Endorsement Board, as applied in our Annual Report.</t>
  </si>
  <si>
    <t xml:space="preserve">Where different treatments are specified by Ofwat, the Regulatory Accounting Guidelines take precedence.  </t>
  </si>
  <si>
    <t>Please find details of the information contained in this document summarised below:</t>
  </si>
  <si>
    <t>Table</t>
  </si>
  <si>
    <t>Title</t>
  </si>
  <si>
    <t>Link</t>
  </si>
  <si>
    <t>4B</t>
  </si>
  <si>
    <t>Analysis of debt</t>
  </si>
  <si>
    <t>4L</t>
  </si>
  <si>
    <t xml:space="preserve">Enhancement expenditure for the 12 months ended 31st March 2022 - water resources and water network+ </t>
  </si>
  <si>
    <t>4M</t>
  </si>
  <si>
    <t>Enhancement expenditure for the 12 months ended 31st March 2022 - wastewater network+ and bioresources</t>
  </si>
  <si>
    <t>6F</t>
  </si>
  <si>
    <t>WRMP annual reporting on delivery - non-leakage activities</t>
  </si>
  <si>
    <t>7B</t>
  </si>
  <si>
    <t>Wastewater network+ - Large sewage treatment works for the 12 months ended 31 March 2022</t>
  </si>
  <si>
    <t>7F</t>
  </si>
  <si>
    <t>Wastewater network+ - WINEP phosphorus removal scheme costs and cost drivers</t>
  </si>
  <si>
    <t>4B: Analysis of debt</t>
  </si>
  <si>
    <t>Thames Water</t>
  </si>
  <si>
    <t>Data Validation</t>
  </si>
  <si>
    <t>Completion checks</t>
  </si>
  <si>
    <r>
      <t xml:space="preserve">Instrument </t>
    </r>
    <r>
      <rPr>
        <vertAlign val="superscript"/>
        <sz val="12"/>
        <color rgb="FF0078C9"/>
        <rFont val="Calibri"/>
        <family val="2"/>
        <scheme val="minor"/>
      </rPr>
      <t>2</t>
    </r>
  </si>
  <si>
    <t>Issuer</t>
  </si>
  <si>
    <t>Category</t>
  </si>
  <si>
    <t>Maturity type</t>
  </si>
  <si>
    <t>Instrument identifier 
(e.g. ISIN)</t>
  </si>
  <si>
    <t>Seniority</t>
  </si>
  <si>
    <t>Long-term issue credit rating as at 31 March 2022</t>
  </si>
  <si>
    <t>Currency</t>
  </si>
  <si>
    <t>Issue date</t>
  </si>
  <si>
    <t>Issue price</t>
  </si>
  <si>
    <t>Maturity date</t>
  </si>
  <si>
    <r>
      <t xml:space="preserve">Years to maturity </t>
    </r>
    <r>
      <rPr>
        <vertAlign val="superscript"/>
        <sz val="12"/>
        <color rgb="FF0078C9"/>
        <rFont val="Calibri"/>
        <family val="2"/>
        <scheme val="minor"/>
      </rPr>
      <t>3</t>
    </r>
  </si>
  <si>
    <t>Original issuance / facility size</t>
  </si>
  <si>
    <t>Principal sum outstanding as at 31 March 2022 (excluding unamortised debt issue costs)</t>
  </si>
  <si>
    <t>Amount used to calculate nominal interest cost and cash interest payment (might be equal or differ from principal sum outstanding)</t>
  </si>
  <si>
    <t>Years to maturity x principal sum</t>
  </si>
  <si>
    <t>RPI interest rate</t>
  </si>
  <si>
    <t>CPI interest rate</t>
  </si>
  <si>
    <t>Reference benchmark</t>
  </si>
  <si>
    <t>Reference benchmark rate</t>
  </si>
  <si>
    <r>
      <t>Margin over reference benchmark rate</t>
    </r>
    <r>
      <rPr>
        <vertAlign val="superscript"/>
        <sz val="12"/>
        <color rgb="FF0078C9"/>
        <rFont val="Calibri"/>
        <family val="2"/>
        <scheme val="minor"/>
      </rPr>
      <t xml:space="preserve"> 4</t>
    </r>
  </si>
  <si>
    <t>Nominal Interest Rate</t>
  </si>
  <si>
    <t>Nominal Interest Cost (Full year equivalent)</t>
  </si>
  <si>
    <t>Cash Interest Cost (Full year equivalent)</t>
  </si>
  <si>
    <t>Utilisation fee</t>
  </si>
  <si>
    <r>
      <t xml:space="preserve">Commitment fee </t>
    </r>
    <r>
      <rPr>
        <vertAlign val="superscript"/>
        <sz val="12"/>
        <color rgb="FF0078C9"/>
        <rFont val="Calibri"/>
        <family val="2"/>
        <scheme val="minor"/>
      </rPr>
      <t>1</t>
    </r>
  </si>
  <si>
    <t>Issuance costs</t>
  </si>
  <si>
    <r>
      <t>Value per balance sheet at 31 March 2022</t>
    </r>
    <r>
      <rPr>
        <vertAlign val="superscript"/>
        <sz val="12"/>
        <color rgb="FF0078C9"/>
        <rFont val="Calibri"/>
        <family val="2"/>
        <scheme val="minor"/>
      </rPr>
      <t xml:space="preserve"> 6</t>
    </r>
  </si>
  <si>
    <r>
      <t>Fair value of debt at 31 March 2022</t>
    </r>
    <r>
      <rPr>
        <vertAlign val="superscript"/>
        <sz val="12"/>
        <color rgb="FF0078C9"/>
        <rFont val="Calibri"/>
        <family val="2"/>
        <scheme val="minor"/>
      </rPr>
      <t xml:space="preserve"> 5</t>
    </r>
  </si>
  <si>
    <t>Further information</t>
  </si>
  <si>
    <t>RAG 4 reference</t>
  </si>
  <si>
    <t>Please complete all cells in row</t>
  </si>
  <si>
    <t>Text</t>
  </si>
  <si>
    <t>Date</t>
  </si>
  <si>
    <t>per 100</t>
  </si>
  <si>
    <t>Years</t>
  </si>
  <si>
    <t>£m (nominal)</t>
  </si>
  <si>
    <t>%</t>
  </si>
  <si>
    <t>Fixed rate instruments</t>
  </si>
  <si>
    <t xml:space="preserve">£300m 5.75% bond due September 2030 </t>
  </si>
  <si>
    <t>Thames Water Utilities Finance plc</t>
  </si>
  <si>
    <t>Bond</t>
  </si>
  <si>
    <t>Callable</t>
  </si>
  <si>
    <t>XS0540190096</t>
  </si>
  <si>
    <t>Senior</t>
  </si>
  <si>
    <t>Moodys Ba1 (stable outlook), S&amp;P BBB- (watch negative)</t>
  </si>
  <si>
    <t>GBP</t>
  </si>
  <si>
    <t>This Bond has a call date in September 2022</t>
  </si>
  <si>
    <t>4B.1</t>
  </si>
  <si>
    <t xml:space="preserve">£500m 5.5% bond due February 2041 </t>
  </si>
  <si>
    <t>Bullet</t>
  </si>
  <si>
    <t>XS0590171103</t>
  </si>
  <si>
    <t>Moodys Baa1 (stable outlook), S&amp;P BBB+ (watch negative)</t>
  </si>
  <si>
    <t>4B.2</t>
  </si>
  <si>
    <t xml:space="preserve">£300m 4.375% bond due July 2034 </t>
  </si>
  <si>
    <t>XS0800185174</t>
  </si>
  <si>
    <t>4B.3</t>
  </si>
  <si>
    <t xml:space="preserve">£300m 4.625% bond due June 2046 </t>
  </si>
  <si>
    <t>XS0800186222</t>
  </si>
  <si>
    <t>4B.4</t>
  </si>
  <si>
    <t xml:space="preserve">£500m 4.0% bond due June 2025 </t>
  </si>
  <si>
    <t>XS1078777114</t>
  </si>
  <si>
    <t>4B.5</t>
  </si>
  <si>
    <t xml:space="preserve">£300m 3.5% bond due February 2028 </t>
  </si>
  <si>
    <t>XS1371533867</t>
  </si>
  <si>
    <t>4B.6</t>
  </si>
  <si>
    <t xml:space="preserve">£400m 7.738% bond due April 2058 </t>
  </si>
  <si>
    <t>XS1537083716</t>
  </si>
  <si>
    <t>4B.7</t>
  </si>
  <si>
    <t xml:space="preserve">£250m 1.875% bond due January 2024 </t>
  </si>
  <si>
    <t>XS1555168282</t>
  </si>
  <si>
    <t>4B.8</t>
  </si>
  <si>
    <t xml:space="preserve">£250m 2.625% bond due January 2032 </t>
  </si>
  <si>
    <t>XS1555168365</t>
  </si>
  <si>
    <t>4B.9</t>
  </si>
  <si>
    <t xml:space="preserve">£300m 2.375% bond due May 2023 </t>
  </si>
  <si>
    <t>XS1605392676</t>
  </si>
  <si>
    <t>4B.10</t>
  </si>
  <si>
    <t xml:space="preserve">£250m 2.875% bond due May 2027 </t>
  </si>
  <si>
    <t>XS1605393054</t>
  </si>
  <si>
    <t>4B.11</t>
  </si>
  <si>
    <t xml:space="preserve">¥20bn 3.28% bond due August 2038 </t>
  </si>
  <si>
    <t>XS0382041225</t>
  </si>
  <si>
    <t>JPY Bond swapped to GBP, the Swap has break option on 5 January 2026 or 5 January every five years thereafter</t>
  </si>
  <si>
    <t>4B.12</t>
  </si>
  <si>
    <t xml:space="preserve">$200m 4.02% loan due February 2024 </t>
  </si>
  <si>
    <t>Private placement</t>
  </si>
  <si>
    <t>no ISIN per TISE website</t>
  </si>
  <si>
    <t>US$ private placement swapped to GBP</t>
  </si>
  <si>
    <t>4B.13</t>
  </si>
  <si>
    <t xml:space="preserve">$250m 4.22% loan due March 2027 </t>
  </si>
  <si>
    <t>4B.14</t>
  </si>
  <si>
    <t xml:space="preserve">C$250m 2.875% bond due December 2024 </t>
  </si>
  <si>
    <t>CAG8787NAB06</t>
  </si>
  <si>
    <t>CAD bond swapped to GBP</t>
  </si>
  <si>
    <t>4B.15</t>
  </si>
  <si>
    <t xml:space="preserve">£330m 6.75% bond due November 2028 </t>
  </si>
  <si>
    <t>XS0092157600</t>
  </si>
  <si>
    <t>4B.16</t>
  </si>
  <si>
    <t xml:space="preserve">£200m 6.5% bond due February 2032 </t>
  </si>
  <si>
    <t>XS0107289323</t>
  </si>
  <si>
    <t>4B.17</t>
  </si>
  <si>
    <t xml:space="preserve">£600m 5.125% bond due September 2037 </t>
  </si>
  <si>
    <t>XS0268693743</t>
  </si>
  <si>
    <t>4B.18</t>
  </si>
  <si>
    <t xml:space="preserve">£350m 2.375% bond due April 2040 </t>
  </si>
  <si>
    <t>XS2161831776</t>
  </si>
  <si>
    <t>4B.19</t>
  </si>
  <si>
    <t xml:space="preserve">£40m 2.442% bond due May 2050 </t>
  </si>
  <si>
    <t>XS2168290000</t>
  </si>
  <si>
    <t>4B.20</t>
  </si>
  <si>
    <t xml:space="preserve">$106m 4.07% loan due April 2026 </t>
  </si>
  <si>
    <t>GB00BKLH3C27</t>
  </si>
  <si>
    <t>4B.21</t>
  </si>
  <si>
    <t xml:space="preserve">$131m 4.27% loan due April 2029 </t>
  </si>
  <si>
    <t>GB00BKLH3D34</t>
  </si>
  <si>
    <t>4B.22</t>
  </si>
  <si>
    <t xml:space="preserve">€50m 2.1% loan due April 2030 </t>
  </si>
  <si>
    <t>GB00BKLH3F57</t>
  </si>
  <si>
    <t>EUR private placement swapped to GBP</t>
  </si>
  <si>
    <t>4B.23</t>
  </si>
  <si>
    <t xml:space="preserve">£84.7m 0.875% bond due October 2023 </t>
  </si>
  <si>
    <t>XS2244848011</t>
  </si>
  <si>
    <t>4B.24</t>
  </si>
  <si>
    <t xml:space="preserve">€500m 0.19% bond due October 2023 </t>
  </si>
  <si>
    <t>XS2248451200</t>
  </si>
  <si>
    <t>EUR Bond swapped to GBP</t>
  </si>
  <si>
    <t>4B.25</t>
  </si>
  <si>
    <t xml:space="preserve">$57m 2.06% bond due November 2030 </t>
  </si>
  <si>
    <t>XS2254339331</t>
  </si>
  <si>
    <t>US$ Bond swapped to GBP</t>
  </si>
  <si>
    <t>4B.26</t>
  </si>
  <si>
    <t xml:space="preserve">£70m 3.867% loan due March 2026 </t>
  </si>
  <si>
    <t>Thames Water Utilities Limited</t>
  </si>
  <si>
    <t>Loan (non-EIB)</t>
  </si>
  <si>
    <t>4B.27</t>
  </si>
  <si>
    <t xml:space="preserve">£50m 3.875% loan due March 2026 </t>
  </si>
  <si>
    <t>4B.28</t>
  </si>
  <si>
    <t xml:space="preserve">£39m 3.918% loan due March 2026 </t>
  </si>
  <si>
    <t>4B.29</t>
  </si>
  <si>
    <t xml:space="preserve">£216m 2.45% loan due April 2028 </t>
  </si>
  <si>
    <t>GB00BDC5BK06</t>
  </si>
  <si>
    <t>4B.30</t>
  </si>
  <si>
    <t xml:space="preserve">£210m 2.55% loan due March 2030 </t>
  </si>
  <si>
    <t>GB00BDC5BL13</t>
  </si>
  <si>
    <t>4B.31</t>
  </si>
  <si>
    <t xml:space="preserve">£40m 2.62% loan due March 2033 </t>
  </si>
  <si>
    <t>GB00BDC5BM20</t>
  </si>
  <si>
    <t>4B.32</t>
  </si>
  <si>
    <t xml:space="preserve">$55m 3.38% loan due March 2023 </t>
  </si>
  <si>
    <t>GB00BDC5BH76</t>
  </si>
  <si>
    <t>4B.33</t>
  </si>
  <si>
    <t xml:space="preserve">$285m 3.57% loan due March 2025 </t>
  </si>
  <si>
    <t>GB00BDC5BJ90</t>
  </si>
  <si>
    <t>4B.34</t>
  </si>
  <si>
    <t>£75m fixed to index linked September 2037 Swap - Receive leg</t>
  </si>
  <si>
    <t>Swap - receiving leg</t>
  </si>
  <si>
    <t>Super-senior</t>
  </si>
  <si>
    <t>4B.35</t>
  </si>
  <si>
    <t>£25m fixed to index linked September 2037 Swap - Receive leg</t>
  </si>
  <si>
    <t>4B.36</t>
  </si>
  <si>
    <t>4B.37</t>
  </si>
  <si>
    <t>4B.38</t>
  </si>
  <si>
    <t>£200m fixed to index linked September 2037 Swap - Receive leg</t>
  </si>
  <si>
    <t>Amortising</t>
  </si>
  <si>
    <t>4B.39</t>
  </si>
  <si>
    <t>£200m fixed to index linked February 2038 Swap - Receive leg</t>
  </si>
  <si>
    <t>This leg of the swap changes to floating rate from February 2032</t>
  </si>
  <si>
    <t>4B.40</t>
  </si>
  <si>
    <t>£94.0m fixed to index linked August 2038 Swap - Receive leg</t>
  </si>
  <si>
    <t>4B.41</t>
  </si>
  <si>
    <t>£114.8m fixed to index linked April 2058 Swap - Receive leg</t>
  </si>
  <si>
    <t>4B.42</t>
  </si>
  <si>
    <t>£200m floating from fixed rate March 2030 Swap - Receive leg</t>
  </si>
  <si>
    <t>4B.43</t>
  </si>
  <si>
    <t>£100m floating from fixed rate March 2030 Swap - Receive leg</t>
  </si>
  <si>
    <t>4B.44</t>
  </si>
  <si>
    <t>£50m floating from fixed rate March 2030 Swap - Receive leg</t>
  </si>
  <si>
    <t>4B.45</t>
  </si>
  <si>
    <t>£150m floating from fixed rate March 2030 Swap - Receive leg</t>
  </si>
  <si>
    <t>4B.46</t>
  </si>
  <si>
    <t>£250m floating from fixed rate March 2030 Swap - Receive leg</t>
  </si>
  <si>
    <t>4B.47</t>
  </si>
  <si>
    <t>4B.48</t>
  </si>
  <si>
    <t>4B.49</t>
  </si>
  <si>
    <t>4B.50</t>
  </si>
  <si>
    <t>4B.51</t>
  </si>
  <si>
    <t>£43.5m floating from fixed rate March 2030 Swap - Receive leg</t>
  </si>
  <si>
    <t>4B.52</t>
  </si>
  <si>
    <t>4B.53</t>
  </si>
  <si>
    <t>£60m floating from fixed rate March 2030 Swap - Receive leg</t>
  </si>
  <si>
    <t>4B.54</t>
  </si>
  <si>
    <t>£40m floating from fixed rate March 2030 Swap - Receive leg</t>
  </si>
  <si>
    <t>4B.55</t>
  </si>
  <si>
    <t>4B.56</t>
  </si>
  <si>
    <t>4B.57</t>
  </si>
  <si>
    <t>£81.9m floating from fixed rate March 2030 Swap - Receive leg</t>
  </si>
  <si>
    <t>4B.58</t>
  </si>
  <si>
    <t>£101.3m floating from fixed rate March 2030 Swap - Receive leg</t>
  </si>
  <si>
    <t>4B.59</t>
  </si>
  <si>
    <t>£44.0m floating from fixed rate March 2030 Swap - Receive leg</t>
  </si>
  <si>
    <t>4B.60</t>
  </si>
  <si>
    <t>£200m fixed to index linked October 2029 Swap - Receive leg</t>
  </si>
  <si>
    <t>4B.61</t>
  </si>
  <si>
    <t>£210m fixed to index linked October 2024 Swap - Receive leg</t>
  </si>
  <si>
    <t>4B.62</t>
  </si>
  <si>
    <t>£40m fixed to index linked October 2024 Swap - Receive leg</t>
  </si>
  <si>
    <t>4B.63</t>
  </si>
  <si>
    <t>£100m fixed to index linked February 2029 Swap - Receive leg</t>
  </si>
  <si>
    <t>4B.64</t>
  </si>
  <si>
    <t>£250m fixed to index linked February 2029 Swap - Receive leg</t>
  </si>
  <si>
    <t>4B.65</t>
  </si>
  <si>
    <t>4B.66</t>
  </si>
  <si>
    <t>£300m fixed to index linked October 2024 Swap - Receive leg</t>
  </si>
  <si>
    <t>4B.67</t>
  </si>
  <si>
    <t>£100m fixed to index linked March 2029 Swap - Receive leg</t>
  </si>
  <si>
    <t>4B.68</t>
  </si>
  <si>
    <t>£77.3m fixed to index linked October 2024 Swap - Receive leg</t>
  </si>
  <si>
    <t>4B.69</t>
  </si>
  <si>
    <t>£122.6m fixed to index linked October 2024 Swap - Receive leg</t>
  </si>
  <si>
    <t>4B.70</t>
  </si>
  <si>
    <t>£100m fixed to index linked November 2029 Swap - Receive leg</t>
  </si>
  <si>
    <t>4B.71</t>
  </si>
  <si>
    <t>4B.72</t>
  </si>
  <si>
    <t>4B.73</t>
  </si>
  <si>
    <t>£70m fixed to index linked December 2024 Swap - Receive leg</t>
  </si>
  <si>
    <t>4B.74</t>
  </si>
  <si>
    <t>£50m fixed to index linked December 2024 Swap - Receive leg</t>
  </si>
  <si>
    <t>4B.75</t>
  </si>
  <si>
    <t>4B.76</t>
  </si>
  <si>
    <t>£150m floating to fixed rate March 2030 Swap - Pay leg</t>
  </si>
  <si>
    <t>Swap - paying leg</t>
  </si>
  <si>
    <t>4B.77</t>
  </si>
  <si>
    <t>4B.78</t>
  </si>
  <si>
    <t>£50m floating to fixed rate March 2030 Swap - Pay leg</t>
  </si>
  <si>
    <t>4B.79</t>
  </si>
  <si>
    <t>4B.80</t>
  </si>
  <si>
    <t>£200m floating to fixed rate March 2030 Swap - Pay leg</t>
  </si>
  <si>
    <t>4B.81</t>
  </si>
  <si>
    <t>£125m floating to fixed rate March 2030 Swap - Pay leg</t>
  </si>
  <si>
    <t>4B.82</t>
  </si>
  <si>
    <t>£81.9m floating to fixed rate March 2030 Swap - Pay leg</t>
  </si>
  <si>
    <t>4B.83</t>
  </si>
  <si>
    <t>£68m floating to fixed rate March 2030 Swap - Pay leg</t>
  </si>
  <si>
    <t>4B.84</t>
  </si>
  <si>
    <t>£33.2m floating to fixed rate March 2030 Swap - Pay leg</t>
  </si>
  <si>
    <t>4B.85</t>
  </si>
  <si>
    <t>£44m floating to fixed rate March 2030 Swap - Pay leg</t>
  </si>
  <si>
    <t>4B.86</t>
  </si>
  <si>
    <t>£25m floating to fixed rate March 2030 Swap - Pay leg</t>
  </si>
  <si>
    <t>4B.87</t>
  </si>
  <si>
    <t>£47.6m floating to fixed rate March 2030 Swap - Pay leg</t>
  </si>
  <si>
    <t>4B.88</t>
  </si>
  <si>
    <t>4B.89</t>
  </si>
  <si>
    <t>£100m floating to fixed rate March 2030 Swap - Pay leg</t>
  </si>
  <si>
    <t>4B.90</t>
  </si>
  <si>
    <t>4B.91</t>
  </si>
  <si>
    <t>4B.92</t>
  </si>
  <si>
    <t>4B.93</t>
  </si>
  <si>
    <t>4B.94</t>
  </si>
  <si>
    <t>4B.95</t>
  </si>
  <si>
    <t>4B.96</t>
  </si>
  <si>
    <t>£143.5m floating to fixed rate March 2030 Swap - Pay leg</t>
  </si>
  <si>
    <t>4B.97</t>
  </si>
  <si>
    <t>£6.4m floating to fixed rate March 2030 Swap - Pay leg</t>
  </si>
  <si>
    <t>4B.98</t>
  </si>
  <si>
    <t>4B.99</t>
  </si>
  <si>
    <t>£60m floating to fixed rate March 2025 Swap - Pay leg</t>
  </si>
  <si>
    <t>4B.100</t>
  </si>
  <si>
    <t>£40m floating to fixed rate March 2025 Swap - Pay leg</t>
  </si>
  <si>
    <t>4B.101</t>
  </si>
  <si>
    <t>£50m floating to fixed rate March 2025 Swap - Pay leg</t>
  </si>
  <si>
    <t>4B.102</t>
  </si>
  <si>
    <t xml:space="preserve">$40m 1.604% bond due December 2027 </t>
  </si>
  <si>
    <t>XS2278588343</t>
  </si>
  <si>
    <t>4B.103</t>
  </si>
  <si>
    <t>£50m fixed to index linked September 2037 Swap - Receive leg</t>
  </si>
  <si>
    <t>4B.104</t>
  </si>
  <si>
    <t>4B.105</t>
  </si>
  <si>
    <t>4B.106</t>
  </si>
  <si>
    <t>£40m fixed to index linked September 2037 Swap - Receive leg</t>
  </si>
  <si>
    <t>4B.107</t>
  </si>
  <si>
    <t>4B.108</t>
  </si>
  <si>
    <t>£30m fixed to index linked September 2037 Swap - Receive leg</t>
  </si>
  <si>
    <t>4B.109</t>
  </si>
  <si>
    <t>4B.110</t>
  </si>
  <si>
    <t>£50m fixed to index linked January 2029 Swap - Receive leg</t>
  </si>
  <si>
    <t>4B.111</t>
  </si>
  <si>
    <t>£50m fixed to index linked February 2029 Swap - Receive leg</t>
  </si>
  <si>
    <t>4B.112</t>
  </si>
  <si>
    <t xml:space="preserve">€575m 0.875% bond due January 2028 </t>
  </si>
  <si>
    <t>XS2438026440</t>
  </si>
  <si>
    <t>4B.113</t>
  </si>
  <si>
    <t xml:space="preserve">€575m 1.25% bond due January 2032 </t>
  </si>
  <si>
    <t>XS2438026366</t>
  </si>
  <si>
    <t>4B.114</t>
  </si>
  <si>
    <t>Capitalised Bond Fees</t>
  </si>
  <si>
    <t>4B.115</t>
  </si>
  <si>
    <t>Lease Site - Shalford WTW</t>
  </si>
  <si>
    <t>Finance lease</t>
  </si>
  <si>
    <t>4B.116</t>
  </si>
  <si>
    <t>Lease Site - Oracle Parking</t>
  </si>
  <si>
    <t>4B.117</t>
  </si>
  <si>
    <t>Lease Site - Reading Bridge House 7th Floor</t>
  </si>
  <si>
    <t>4B.118</t>
  </si>
  <si>
    <t>Lease Site - Reading Bridge House 6th Floor</t>
  </si>
  <si>
    <t>4B.119</t>
  </si>
  <si>
    <t xml:space="preserve">Totals for fixed rate instruments </t>
  </si>
  <si>
    <t>4B.201</t>
  </si>
  <si>
    <t>Floating rate instruments</t>
  </si>
  <si>
    <t>£100m floating rate bond due July 2022</t>
  </si>
  <si>
    <t>XS0649823035</t>
  </si>
  <si>
    <t>SONIA</t>
  </si>
  <si>
    <t>4B.202</t>
  </si>
  <si>
    <t>£100m floating to index linked July 2039 Swap - Receive leg</t>
  </si>
  <si>
    <t>Margin is variable</t>
  </si>
  <si>
    <t>4B.203</t>
  </si>
  <si>
    <t>£150m floating to index linked December 2039 Swap - Receive leg</t>
  </si>
  <si>
    <t>6 months LIBOR</t>
  </si>
  <si>
    <t>4B.204</t>
  </si>
  <si>
    <t>£50m floating to index linked December 2039 Swap - Receive leg</t>
  </si>
  <si>
    <t>4B.205</t>
  </si>
  <si>
    <t>£63m floating to index linked December 2029 Swap - Receive leg</t>
  </si>
  <si>
    <t>4B.206</t>
  </si>
  <si>
    <t>£1.9m floating to index linked December 2029 Swap - Receive leg</t>
  </si>
  <si>
    <t>4B.207</t>
  </si>
  <si>
    <t>£35m floating to index linked December 2039 Swap - Receive leg</t>
  </si>
  <si>
    <t>4B.208</t>
  </si>
  <si>
    <t>Revolving Credit Facility - Class A</t>
  </si>
  <si>
    <t>RCF</t>
  </si>
  <si>
    <t>Revolving</t>
  </si>
  <si>
    <t>&lt;33.33% utilisation - 0.10%
33.33% to 66.66% - 0.20%
&gt;66.66% - 0.30%</t>
  </si>
  <si>
    <t>4B.209</t>
  </si>
  <si>
    <t>£220.6m floating rate loan due April 2022</t>
  </si>
  <si>
    <t>&lt;33.33% utilisation - 0.15%
33.33% to 66.66% - 0.30%
&gt;66.66% - 0.50%</t>
  </si>
  <si>
    <t>4B.210</t>
  </si>
  <si>
    <t>£20m floating rate loan due March 2026</t>
  </si>
  <si>
    <t>4B.211</t>
  </si>
  <si>
    <t>£150m floating rate loan due February 2024</t>
  </si>
  <si>
    <t>4B.212</t>
  </si>
  <si>
    <t>£125m floating rate loan due June 2024</t>
  </si>
  <si>
    <t>4B.213</t>
  </si>
  <si>
    <t>£50m floating rate loan due May 2022</t>
  </si>
  <si>
    <t>4B.214</t>
  </si>
  <si>
    <t>£63m floating rate loan due March 2027</t>
  </si>
  <si>
    <t>4B.215</t>
  </si>
  <si>
    <t>£63m floating rate loan due March 2029</t>
  </si>
  <si>
    <t>4B.216</t>
  </si>
  <si>
    <t>£63m floating rate loan due March 2031</t>
  </si>
  <si>
    <t>4B.217</t>
  </si>
  <si>
    <t>£10m floating to index linked March 2026 Swap - Receive leg</t>
  </si>
  <si>
    <t>4B.218</t>
  </si>
  <si>
    <t>4B.219</t>
  </si>
  <si>
    <t>£200m floating from fixed rate March 2030 Swap - Pay leg</t>
  </si>
  <si>
    <t>4B.220</t>
  </si>
  <si>
    <t>£100m floating from fixed rate March 2030 Swap - Pay leg</t>
  </si>
  <si>
    <t>4B.221</t>
  </si>
  <si>
    <t>£50m floating from fixed rate March 2030 Swap - Pay leg</t>
  </si>
  <si>
    <t>4B.222</t>
  </si>
  <si>
    <t>£150m floating from fixed rate March 2030 Swap - Pay leg</t>
  </si>
  <si>
    <t>4B.223</t>
  </si>
  <si>
    <t>£250m floating from fixed rate March 2030 Swap - Pay leg</t>
  </si>
  <si>
    <t>4B.224</t>
  </si>
  <si>
    <t>4B.225</t>
  </si>
  <si>
    <t>4B.226</t>
  </si>
  <si>
    <t>4B.227</t>
  </si>
  <si>
    <t>4B.228</t>
  </si>
  <si>
    <t>£43.5m floating from fixed rate March 2030 Swap - Pay leg</t>
  </si>
  <si>
    <t>4B.229</t>
  </si>
  <si>
    <t>4B.230</t>
  </si>
  <si>
    <t>£60m floating from fixed rate March 2030 Swap - Pay leg</t>
  </si>
  <si>
    <t>4B.231</t>
  </si>
  <si>
    <t>£40m floating from fixed rate March 2030 Swap - Pay leg</t>
  </si>
  <si>
    <t>4B.232</t>
  </si>
  <si>
    <t>4B.233</t>
  </si>
  <si>
    <t>4B.234</t>
  </si>
  <si>
    <t>£81.9m floating from fixed rate March 2030 Swap - Pay leg</t>
  </si>
  <si>
    <t>4B.235</t>
  </si>
  <si>
    <t>£101.3m floating from fixed rate March 2030 Swap - Pay leg</t>
  </si>
  <si>
    <t>4B.236</t>
  </si>
  <si>
    <t>£44m floating from fixed rate March 2030 Swap - Pay leg</t>
  </si>
  <si>
    <t>4B.237</t>
  </si>
  <si>
    <t>£150m floating to fixed rate March 2030 Swap - Receive leg</t>
  </si>
  <si>
    <t>4B.238</t>
  </si>
  <si>
    <t>4B.239</t>
  </si>
  <si>
    <t>£50m floating to fixed rate March 2030 Swap - Receive leg</t>
  </si>
  <si>
    <t>4B.240</t>
  </si>
  <si>
    <t>4B.241</t>
  </si>
  <si>
    <t>£200m floating to fixed rate March 2030 Swap - Receive leg</t>
  </si>
  <si>
    <t>4B.242</t>
  </si>
  <si>
    <t>£125m floating to fixed rate March 2030 Swap - Receive leg</t>
  </si>
  <si>
    <t>4B.243</t>
  </si>
  <si>
    <t>£81.9m floating to fixed rate March 2030 Swap - Receive leg</t>
  </si>
  <si>
    <t>4B.244</t>
  </si>
  <si>
    <t>£68.0m floating to fixed rate March 2030 Swap - Receive leg</t>
  </si>
  <si>
    <t>4B.245</t>
  </si>
  <si>
    <t>£33.2m floating to fixed rate March 2030 Swap - Receive leg</t>
  </si>
  <si>
    <t>4B.246</t>
  </si>
  <si>
    <t>£44.0m floating to fixed rate March 2030 Swap - Receive leg</t>
  </si>
  <si>
    <t>4B.247</t>
  </si>
  <si>
    <t>£25m floating to fixed rate March 2030 Swap - Receive leg</t>
  </si>
  <si>
    <t>4B.248</t>
  </si>
  <si>
    <t>£47.6m floating to fixed rate March 2030 Swap - Receive leg</t>
  </si>
  <si>
    <t>4B.249</t>
  </si>
  <si>
    <t>4B.250</t>
  </si>
  <si>
    <t>£100m floating to fixed rate March 2030 Swap - Receive leg</t>
  </si>
  <si>
    <t>4B.251</t>
  </si>
  <si>
    <t>4B.252</t>
  </si>
  <si>
    <t>4B.253</t>
  </si>
  <si>
    <t>4B.254</t>
  </si>
  <si>
    <t>4B.255</t>
  </si>
  <si>
    <t>4B.256</t>
  </si>
  <si>
    <t>4B.257</t>
  </si>
  <si>
    <t>£143.5m floating to fixed rate March 2030 Swap - Receive leg</t>
  </si>
  <si>
    <t>4B.258</t>
  </si>
  <si>
    <t>£6.4m floating to fixed rate March 2030 Swap - Receive leg</t>
  </si>
  <si>
    <t>4B.259</t>
  </si>
  <si>
    <t>4B.260</t>
  </si>
  <si>
    <t>£60m floating to fixed rate March 2025 Swap - Receive leg</t>
  </si>
  <si>
    <t>4B.261</t>
  </si>
  <si>
    <t>£40m floating to fixed rate March 2025 Swap - Receive leg</t>
  </si>
  <si>
    <t>4B.262</t>
  </si>
  <si>
    <t>£50m floating to fixed rate March 2025 Swap - Receive leg</t>
  </si>
  <si>
    <t>4B.263</t>
  </si>
  <si>
    <t>£75m floating rate loan due April 2022</t>
  </si>
  <si>
    <t>N/A</t>
  </si>
  <si>
    <t>4B.264</t>
  </si>
  <si>
    <t>£200m floating rate loan due June 2026</t>
  </si>
  <si>
    <t>4B.265</t>
  </si>
  <si>
    <t>4B.266</t>
  </si>
  <si>
    <t>£100m floating to index linked February 2060 Swap - Receive leg</t>
  </si>
  <si>
    <t>4B.267</t>
  </si>
  <si>
    <t>TWL Intercompany loan</t>
  </si>
  <si>
    <t>Intercompany loan</t>
  </si>
  <si>
    <t>Junior/Subordinated</t>
  </si>
  <si>
    <t>repayable at option of Holder on one day notice</t>
  </si>
  <si>
    <t>4B.268</t>
  </si>
  <si>
    <t>TWUHL Intercompany loan</t>
  </si>
  <si>
    <t>4B.269</t>
  </si>
  <si>
    <t>Liquidity Facility - Debt Service Reserve Class A</t>
  </si>
  <si>
    <t>Liquidity facility</t>
  </si>
  <si>
    <t>4B.270</t>
  </si>
  <si>
    <t>Liquidity Facility - Debt Service Reserve Class B</t>
  </si>
  <si>
    <t>4B.271</t>
  </si>
  <si>
    <t>Liquidity Facility - Operation &amp; Maintenance Reserve</t>
  </si>
  <si>
    <t>4B.272</t>
  </si>
  <si>
    <t>£100m floating rate term loan facility</t>
  </si>
  <si>
    <t>4B.273</t>
  </si>
  <si>
    <t>Lease Site - Camb Ave Slough</t>
  </si>
  <si>
    <t>Base Rate</t>
  </si>
  <si>
    <t>4B.274</t>
  </si>
  <si>
    <t>Lease Site - Spencer House</t>
  </si>
  <si>
    <t>4B.275</t>
  </si>
  <si>
    <t>Lease Site - Crystal Palace</t>
  </si>
  <si>
    <t>4B.276</t>
  </si>
  <si>
    <t>Lease Site - Hampton Court</t>
  </si>
  <si>
    <t>4B.277</t>
  </si>
  <si>
    <t>Lease Site - Rosebery Avenue Borehole</t>
  </si>
  <si>
    <t>4B.278</t>
  </si>
  <si>
    <t>Lease Site - National Trust - Cliveden</t>
  </si>
  <si>
    <t>4B.279</t>
  </si>
  <si>
    <t>Lease Site - Coal Wharf</t>
  </si>
  <si>
    <t>4B.280</t>
  </si>
  <si>
    <t>Lease Site - Blackworth Ind Est</t>
  </si>
  <si>
    <t>4B.281</t>
  </si>
  <si>
    <t>Lease Site - Bernie Grants Art Centre Borehole</t>
  </si>
  <si>
    <t>4B.282</t>
  </si>
  <si>
    <t>Lease Site - Camelford House</t>
  </si>
  <si>
    <t>4B.283</t>
  </si>
  <si>
    <t>Lease Site - Kemble Court</t>
  </si>
  <si>
    <t>4B.284</t>
  </si>
  <si>
    <t>Lease Site - Blackbird Leys</t>
  </si>
  <si>
    <t>4B.285</t>
  </si>
  <si>
    <t>Lease Site - Walnut Court</t>
  </si>
  <si>
    <t>4B.286</t>
  </si>
  <si>
    <t>Lease Site - Dormay St Area 2</t>
  </si>
  <si>
    <t>4B.287</t>
  </si>
  <si>
    <t>Lease Site - Clearwater Court</t>
  </si>
  <si>
    <t>4B.288</t>
  </si>
  <si>
    <t xml:space="preserve">Totals for floating rate instruments </t>
  </si>
  <si>
    <t>4B.402</t>
  </si>
  <si>
    <t>RPI linked instruments</t>
  </si>
  <si>
    <t xml:space="preserve">£50m 1.98% bond due August 2042 </t>
  </si>
  <si>
    <t>XS0318577912</t>
  </si>
  <si>
    <t>4B.403</t>
  </si>
  <si>
    <t xml:space="preserve">£100m 1.846% bond due August 2047 </t>
  </si>
  <si>
    <t>XS0318577755</t>
  </si>
  <si>
    <t>4B.404</t>
  </si>
  <si>
    <t xml:space="preserve">£200m 1.819% bond due August 2049 </t>
  </si>
  <si>
    <t>XS0318577672</t>
  </si>
  <si>
    <t>4B.405</t>
  </si>
  <si>
    <t xml:space="preserve">£200m 1.771% bond due August 2057 </t>
  </si>
  <si>
    <t>XS0318577599</t>
  </si>
  <si>
    <t>4B.406</t>
  </si>
  <si>
    <t xml:space="preserve">£350m 1.76% bond due August 2062 </t>
  </si>
  <si>
    <t>XS0318577326</t>
  </si>
  <si>
    <t>4B.407</t>
  </si>
  <si>
    <t xml:space="preserve">£50m 3.853% bond due December 2040 </t>
  </si>
  <si>
    <t>XS0404852526</t>
  </si>
  <si>
    <t>4B.408</t>
  </si>
  <si>
    <t xml:space="preserve">£55m 2.091% bond due October 2042 </t>
  </si>
  <si>
    <t>XS0455926260</t>
  </si>
  <si>
    <t>4B.409</t>
  </si>
  <si>
    <t xml:space="preserve">£40m 1.974% bond due October 2045 </t>
  </si>
  <si>
    <t>XS0548262061</t>
  </si>
  <si>
    <t>4B.410</t>
  </si>
  <si>
    <t xml:space="preserve">£40m 0.75% bond due December 2034 </t>
  </si>
  <si>
    <t>XS1334772925</t>
  </si>
  <si>
    <t>4B.411</t>
  </si>
  <si>
    <t xml:space="preserve">£45m 0.721% bond due December 2027 </t>
  </si>
  <si>
    <t>XS1335311574</t>
  </si>
  <si>
    <t>4B.412</t>
  </si>
  <si>
    <t>£100m floating to index linked July 2039 Swap - Pay leg</t>
  </si>
  <si>
    <t>4B.413</t>
  </si>
  <si>
    <t xml:space="preserve">£300m 1.6802% bond due July 2053 </t>
  </si>
  <si>
    <t>XS0265832922</t>
  </si>
  <si>
    <t>4B.414</t>
  </si>
  <si>
    <t xml:space="preserve">£300m 1.681% bond due July 2055 </t>
  </si>
  <si>
    <t>XS0267219896</t>
  </si>
  <si>
    <t>4B.415</t>
  </si>
  <si>
    <t>£150m floating to index linked December 2039 Swap - Pay leg</t>
  </si>
  <si>
    <t>4B.416</t>
  </si>
  <si>
    <t>£50m floating to index linked December 2039 Swap - Pay leg</t>
  </si>
  <si>
    <t>4B.417</t>
  </si>
  <si>
    <t>£63m floating to index linked December 2029 Swap - Pay leg</t>
  </si>
  <si>
    <t>4B.418</t>
  </si>
  <si>
    <t>£1.9m floating to index linked December 2029 Swap - Pay leg</t>
  </si>
  <si>
    <t>4B.419</t>
  </si>
  <si>
    <t>£35m floating to index linked December 2039 Swap - Pay leg</t>
  </si>
  <si>
    <t>4B.420</t>
  </si>
  <si>
    <t xml:space="preserve">£100m 3.261% loan due November 2043 </t>
  </si>
  <si>
    <t>4B.421</t>
  </si>
  <si>
    <t xml:space="preserve">£215m 0.46% loan due December 2023 </t>
  </si>
  <si>
    <t>EIB loan</t>
  </si>
  <si>
    <t>4B.422</t>
  </si>
  <si>
    <t xml:space="preserve">£215m 0.38% loan due November 2032 </t>
  </si>
  <si>
    <t>4B.423</t>
  </si>
  <si>
    <t xml:space="preserve">£100m 0.79% loan due February 2025 </t>
  </si>
  <si>
    <t>4B.424</t>
  </si>
  <si>
    <t xml:space="preserve">£125m 0.5975% loan due March 2026 </t>
  </si>
  <si>
    <t>4B.425</t>
  </si>
  <si>
    <t>£75m fixed to index linked September 2037 Swap - Pay leg</t>
  </si>
  <si>
    <t>4B.426</t>
  </si>
  <si>
    <t>£25m fixed to index linked September 2037 Swap - Pay leg</t>
  </si>
  <si>
    <t>4B.427</t>
  </si>
  <si>
    <t>4B.428</t>
  </si>
  <si>
    <t>4B.429</t>
  </si>
  <si>
    <t>£200m fixed to index linked September 2037 Swap - Pay leg</t>
  </si>
  <si>
    <t>4B.430</t>
  </si>
  <si>
    <t>£200m fixed to index linked February 2038 Swap - Pay leg</t>
  </si>
  <si>
    <t>4B.431</t>
  </si>
  <si>
    <t>£94m fixed to index linked August 2038 Swap - Pay leg</t>
  </si>
  <si>
    <t>4B.432</t>
  </si>
  <si>
    <t>£10m floating to index linked March 2026 Swap - Pay leg</t>
  </si>
  <si>
    <t>4B.433</t>
  </si>
  <si>
    <t>4B.434</t>
  </si>
  <si>
    <t>£114.8m fixed to index linked April 2058 Swap - Pay leg</t>
  </si>
  <si>
    <t>4B.435</t>
  </si>
  <si>
    <t>£200m fixed to index linked October 2029 Swap - Pay leg</t>
  </si>
  <si>
    <t>4B.436</t>
  </si>
  <si>
    <t>£210m fixed to index linked October 2024 Swap - Pay leg</t>
  </si>
  <si>
    <t>4B.437</t>
  </si>
  <si>
    <t>£40m fixed to index linked October 2024 Swap - Pay leg</t>
  </si>
  <si>
    <t>4B.438</t>
  </si>
  <si>
    <t>£100m fixed to index linked February 2029 Swap - Pay leg</t>
  </si>
  <si>
    <t>4B.439</t>
  </si>
  <si>
    <t>£250m fixed to index linked February 2029 Swap - Pay leg</t>
  </si>
  <si>
    <t>4B.440</t>
  </si>
  <si>
    <t>4B.441</t>
  </si>
  <si>
    <t>£300m fixed to index linked October 2024 Swap - Pay leg</t>
  </si>
  <si>
    <t>4B.442</t>
  </si>
  <si>
    <t>£100m fixed to index linked March 2029 Swap - Pay leg</t>
  </si>
  <si>
    <t>4B.443</t>
  </si>
  <si>
    <t>£77.3m fixed to index linked October 2024 Swap - Pay leg</t>
  </si>
  <si>
    <t>4B.444</t>
  </si>
  <si>
    <t>£122.6m fixed to index linked October 2024 Swap - Pay leg</t>
  </si>
  <si>
    <t>4B.445</t>
  </si>
  <si>
    <t>£100m fixed to index linked November 2029 Swap - Pay leg</t>
  </si>
  <si>
    <t>4B.446</t>
  </si>
  <si>
    <t>4B.447</t>
  </si>
  <si>
    <t>4B.448</t>
  </si>
  <si>
    <t>£70m fixed to index linked December 2024 Swap - Pay leg</t>
  </si>
  <si>
    <t>4B.449</t>
  </si>
  <si>
    <t>£50m fixed to index linked December 2024 Swap - Pay leg</t>
  </si>
  <si>
    <t>4B.450</t>
  </si>
  <si>
    <t>4B.451</t>
  </si>
  <si>
    <t>£50m fixed to index linked September 2037 Swap - Pay leg</t>
  </si>
  <si>
    <t>4B.452</t>
  </si>
  <si>
    <t>4B.453</t>
  </si>
  <si>
    <t>4B.454</t>
  </si>
  <si>
    <t>£40m fixed to index linked September 2037 Swap - Pay leg</t>
  </si>
  <si>
    <t>4B.455</t>
  </si>
  <si>
    <t>4B.456</t>
  </si>
  <si>
    <t>£30m fixed to index linked September 2037 Swap - Pay leg</t>
  </si>
  <si>
    <t>4B.457</t>
  </si>
  <si>
    <t>4B.458</t>
  </si>
  <si>
    <t>£50m fixed to index linked January 2029 Swap - Pay leg</t>
  </si>
  <si>
    <t>4B.459</t>
  </si>
  <si>
    <t>£50m fixed to index linked February 2029 Swap - Pay leg</t>
  </si>
  <si>
    <t>4B.460</t>
  </si>
  <si>
    <t>£100m floating to index linked February 2060 Swap - Pay leg</t>
  </si>
  <si>
    <t>4B.461</t>
  </si>
  <si>
    <t>Lease Site - Tanner Street Borehole</t>
  </si>
  <si>
    <t>4B.462</t>
  </si>
  <si>
    <t>Lease Site - Bluebell Ave Borehole</t>
  </si>
  <si>
    <t>4B.463</t>
  </si>
  <si>
    <t>Lease Site - Tideway Tunnel</t>
  </si>
  <si>
    <t>4B.464</t>
  </si>
  <si>
    <t>Lease Site - Nine Elms</t>
  </si>
  <si>
    <t>4B.465</t>
  </si>
  <si>
    <t>Lease Site - Chelsea Embankment forshore and bed of the river Thames</t>
  </si>
  <si>
    <t>4B.466</t>
  </si>
  <si>
    <t>Lease Site - Reading Station Parking</t>
  </si>
  <si>
    <t>4B.467</t>
  </si>
  <si>
    <t xml:space="preserve">Totals for RPI linked instruments </t>
  </si>
  <si>
    <t>4B.603</t>
  </si>
  <si>
    <t>CPI linked instruments</t>
  </si>
  <si>
    <t xml:space="preserve">Totals for CPI linked instruments </t>
  </si>
  <si>
    <t>4B.804</t>
  </si>
  <si>
    <t>Totals for all instruments</t>
  </si>
  <si>
    <t>4B.805</t>
  </si>
  <si>
    <t>Date Assumptions</t>
  </si>
  <si>
    <t>Reporting date</t>
  </si>
  <si>
    <t>Inflation Assumptions</t>
  </si>
  <si>
    <t>RPI %</t>
  </si>
  <si>
    <t>4B.806</t>
  </si>
  <si>
    <t>CPI %</t>
  </si>
  <si>
    <t>4B.807</t>
  </si>
  <si>
    <t>Indicative interest rates</t>
  </si>
  <si>
    <t>Indicative weighted average nominal interest rate</t>
  </si>
  <si>
    <t>4B.808</t>
  </si>
  <si>
    <t>Indicative weighted average cash interest rate</t>
  </si>
  <si>
    <t>4B.809</t>
  </si>
  <si>
    <t>Indicative debt portfolio breakdown</t>
  </si>
  <si>
    <t>Floating rate debt as percentage of total debt (gross)</t>
  </si>
  <si>
    <t>4B.810</t>
  </si>
  <si>
    <t>Fixed rate debt as percentage of total debt (gross)</t>
  </si>
  <si>
    <t>4B.811</t>
  </si>
  <si>
    <t>RPI linked debt as percentage of total debt (gross)</t>
  </si>
  <si>
    <t>4B.812</t>
  </si>
  <si>
    <t>CPI linked debt as percentage of total debt (gross)</t>
  </si>
  <si>
    <t>4B.813</t>
  </si>
  <si>
    <t>All index (CPI and RPI) linked debt as percentage of total debt (gross)</t>
  </si>
  <si>
    <t>4B.814</t>
  </si>
  <si>
    <t>Fixed rate debt and index linked debt as percentage of total debt (gross)</t>
  </si>
  <si>
    <t>4B.815</t>
  </si>
  <si>
    <t>Weighted average years to maturity</t>
  </si>
  <si>
    <t>4B.816</t>
  </si>
  <si>
    <t>Notes to Table</t>
  </si>
  <si>
    <t>Where commitment fees or margin are based on a credit rating grid, information included on the table above reflects the percentage which is currently applicable</t>
  </si>
  <si>
    <t>2058 and 2060 maturity swaps each constitute three restructured transactions, the table above shows the combined position</t>
  </si>
  <si>
    <t>Where a derivative has been used as a hedge, the maturity date of the underlying debt instruments has been used for compiling years to maturity</t>
  </si>
  <si>
    <t>Foreign currency debt are shown after incorporating the impact of cross currency swap</t>
  </si>
  <si>
    <t>Where margin is variable a weighted average is shown</t>
  </si>
  <si>
    <t>The fair value of all receive legs and pay legs of the relevant swap should be added together to calculate the total fair value of the swap.</t>
  </si>
  <si>
    <t>Does not include any facility related unamortised fees, however these fees have been included in column "Issuance costs"</t>
  </si>
  <si>
    <t xml:space="preserve">Key to cells: </t>
  </si>
  <si>
    <t>Input cell</t>
  </si>
  <si>
    <t>Calculation cell</t>
  </si>
  <si>
    <t>The information included on the table has been presented with 3 decimal points, however underlying numbers have not been rounded to 3 decimal points.</t>
  </si>
  <si>
    <t xml:space="preserve">Where commitment fees or margin are based on a credit rating grid, information included on the table above reflects the percentage which is currently applicable </t>
  </si>
  <si>
    <t>2058 and 2060 maturity swaps each constitute three restructured transactions, the table above shows the combined position.</t>
  </si>
  <si>
    <t>Foreign currency debt are shown after incorporating the impact of cross currency swap.</t>
  </si>
  <si>
    <t xml:space="preserve">Where a derivative has been used as a hedge, the maturity date of the underlying debt instruments has been used for compiling years to maturity </t>
  </si>
  <si>
    <t xml:space="preserve">Where margin is variable a weighted average is shown </t>
  </si>
  <si>
    <t xml:space="preserve">The fair value of all receive legs and pay legs of the relevant swap should be added together to calculate the total fair value of the swap. </t>
  </si>
  <si>
    <t xml:space="preserve">Does not include any facility related unamortised fees, however these fees have been included in column "Issuance costs" </t>
  </si>
  <si>
    <t>Ofwat Bon Numbers</t>
  </si>
  <si>
    <t xml:space="preserve">Enhancement expenditure for the 12 months ended 31 March 2022 - water resources and water network+ </t>
  </si>
  <si>
    <t xml:space="preserve">Line description </t>
  </si>
  <si>
    <t>Units</t>
  </si>
  <si>
    <t>DPs</t>
  </si>
  <si>
    <t>Expenditure in report year</t>
  </si>
  <si>
    <t>Cumulative expenditure on schemes completed in the report year</t>
  </si>
  <si>
    <t>Cumulative expenditure on all schemes to reporting year end</t>
  </si>
  <si>
    <t>Cumulative allowed expenditure on all schemes to reporting year end</t>
  </si>
  <si>
    <t>Cumulative allowed expenditure on all schemes 2020-25</t>
  </si>
  <si>
    <t>Comments 
(For internal use only, not to be reviewed by Ofwat)</t>
  </si>
  <si>
    <t>Water resources</t>
  </si>
  <si>
    <t>Water network+</t>
  </si>
  <si>
    <t>Total</t>
  </si>
  <si>
    <t>Raw water transport</t>
  </si>
  <si>
    <t>Raw water storage</t>
  </si>
  <si>
    <t>Water treatment</t>
  </si>
  <si>
    <t>Treated water distribution</t>
  </si>
  <si>
    <t>EA/NRW environmental programme (WINEP/NEP)</t>
  </si>
  <si>
    <t>Ecological improvements at abstractions</t>
  </si>
  <si>
    <t>Capex</t>
  </si>
  <si>
    <t>£m</t>
  </si>
  <si>
    <t>4L.1</t>
  </si>
  <si>
    <t>B0210EIC_WR</t>
  </si>
  <si>
    <t>B0210EIC_RWT</t>
  </si>
  <si>
    <t>B0210EIC_RWS</t>
  </si>
  <si>
    <t>B0210EIC_WT</t>
  </si>
  <si>
    <t>B0210EIC_TWD</t>
  </si>
  <si>
    <t>B0210EIC_TOT</t>
  </si>
  <si>
    <t>Opex</t>
  </si>
  <si>
    <t>4L.2</t>
  </si>
  <si>
    <t>B0211EIO_WR</t>
  </si>
  <si>
    <t>B0211EIO_RWT</t>
  </si>
  <si>
    <t>B0211EIO_RWS</t>
  </si>
  <si>
    <t>B0211EIO_WT</t>
  </si>
  <si>
    <t>B0211EIO_TWD</t>
  </si>
  <si>
    <t>B0211EIO_TOT</t>
  </si>
  <si>
    <t>Totex</t>
  </si>
  <si>
    <t>4L.3</t>
  </si>
  <si>
    <t>B0212EIT_WR</t>
  </si>
  <si>
    <t>B0212EIT_RWT</t>
  </si>
  <si>
    <t>B0212EIT_RWS</t>
  </si>
  <si>
    <t>B0212EIT_WT</t>
  </si>
  <si>
    <t>B0212EIT_TWD</t>
  </si>
  <si>
    <t>B0212EIT_TOT</t>
  </si>
  <si>
    <t>B0381EA_CUMME</t>
  </si>
  <si>
    <t>B0381EA_CUMMA</t>
  </si>
  <si>
    <t>B0381EA_CUMMT</t>
  </si>
  <si>
    <t>Eels Regulations (measures at intakes)</t>
  </si>
  <si>
    <t>4L.4</t>
  </si>
  <si>
    <t>B0213ERC_WR</t>
  </si>
  <si>
    <t>B0213ERC_RWT</t>
  </si>
  <si>
    <t>B0213ERC_RWS</t>
  </si>
  <si>
    <t>B0213ERC_WT</t>
  </si>
  <si>
    <t>B0213ERC_TWD</t>
  </si>
  <si>
    <t>B0213ERC_TOT</t>
  </si>
  <si>
    <t>4L.5</t>
  </si>
  <si>
    <t>B0214ERO_WR</t>
  </si>
  <si>
    <t>B0214ERO_RWT</t>
  </si>
  <si>
    <t>B0214ERO_RWS</t>
  </si>
  <si>
    <t>B0214ERO_WT</t>
  </si>
  <si>
    <t>B0214ERO_TWD</t>
  </si>
  <si>
    <t>B0214ERO_TOT</t>
  </si>
  <si>
    <t>4L.6</t>
  </si>
  <si>
    <t>B0215ERT_WR</t>
  </si>
  <si>
    <t>B0215ERT_RWT</t>
  </si>
  <si>
    <t>B0215ERT_RWS</t>
  </si>
  <si>
    <t>B0215ERT_WT</t>
  </si>
  <si>
    <t>B0215ERT_TWD</t>
  </si>
  <si>
    <t>B0215ERT_TOT</t>
  </si>
  <si>
    <t>B0382EE_CUMME</t>
  </si>
  <si>
    <t>B0382EE_CUMMA</t>
  </si>
  <si>
    <t>B0382EE_CUMMT</t>
  </si>
  <si>
    <t>Invasive Non Native Species</t>
  </si>
  <si>
    <t>4L.7</t>
  </si>
  <si>
    <t>B0216INC_WR</t>
  </si>
  <si>
    <t>B0216INC_RWT</t>
  </si>
  <si>
    <t>B0216INC_RWS</t>
  </si>
  <si>
    <t>B0216INC_WT</t>
  </si>
  <si>
    <t>B0216INC_TWD</t>
  </si>
  <si>
    <t>B0216INC_TOT</t>
  </si>
  <si>
    <t>4L.8</t>
  </si>
  <si>
    <t>B0217INO_WR</t>
  </si>
  <si>
    <t>B0217INO_RWT</t>
  </si>
  <si>
    <t>B0217INO_RWS</t>
  </si>
  <si>
    <t>B0217INO_WT</t>
  </si>
  <si>
    <t>B0217INO_TWD</t>
  </si>
  <si>
    <t>B0217INO_TOT</t>
  </si>
  <si>
    <t>4L.9</t>
  </si>
  <si>
    <t>B0218INT_WR</t>
  </si>
  <si>
    <t>B0218INT_RWT</t>
  </si>
  <si>
    <t>B0218INT_RWS</t>
  </si>
  <si>
    <t>B0218INT_WT</t>
  </si>
  <si>
    <t>B0218INT_TWD</t>
  </si>
  <si>
    <t>B0218INT_TOT</t>
  </si>
  <si>
    <t>B0383INS_CUMME</t>
  </si>
  <si>
    <t>B0383INS_CUMMA</t>
  </si>
  <si>
    <t>B0383INS_CUMMT</t>
  </si>
  <si>
    <t>Drinking Water Protected Areas (schemes)</t>
  </si>
  <si>
    <t>4L.10</t>
  </si>
  <si>
    <t>B0219DWC_WR</t>
  </si>
  <si>
    <t>B0219DWC_RWT</t>
  </si>
  <si>
    <t>B0219DWC_RWS</t>
  </si>
  <si>
    <t>B0219DWC_WT</t>
  </si>
  <si>
    <t>B0219DWC_TWD</t>
  </si>
  <si>
    <t>B0219DWC_TOT</t>
  </si>
  <si>
    <t>4L.11</t>
  </si>
  <si>
    <t>B0220DWO_WR</t>
  </si>
  <si>
    <t>B0220DWO_RWT</t>
  </si>
  <si>
    <t>B0220DWO_RWS</t>
  </si>
  <si>
    <t>B0220DWO_WT</t>
  </si>
  <si>
    <t>B0220DWO_TWD</t>
  </si>
  <si>
    <t>B0220DWO_TOT</t>
  </si>
  <si>
    <t>4L.12</t>
  </si>
  <si>
    <t>B0221DWT_WR</t>
  </si>
  <si>
    <t>B0221DWT_RWT</t>
  </si>
  <si>
    <t>B0221DWT_RWS</t>
  </si>
  <si>
    <t>B0221DWT_WT</t>
  </si>
  <si>
    <t>B0221DWT_TWD</t>
  </si>
  <si>
    <t>B0221DWT_TOT</t>
  </si>
  <si>
    <t>B0384DW_CUMME</t>
  </si>
  <si>
    <t>B0384DW_CUMMA</t>
  </si>
  <si>
    <t>B0384DW_CUMMT</t>
  </si>
  <si>
    <t>Water Framework Directive measure</t>
  </si>
  <si>
    <t>4L.13</t>
  </si>
  <si>
    <t>B0222WFC_WR</t>
  </si>
  <si>
    <t>B0222WFC_RWT</t>
  </si>
  <si>
    <t>B0222WFC_RWS</t>
  </si>
  <si>
    <t>B0222WFC_WT</t>
  </si>
  <si>
    <t>B0222WFC_TWD</t>
  </si>
  <si>
    <t>B0222WFC_TOT</t>
  </si>
  <si>
    <t>4L.14</t>
  </si>
  <si>
    <t>B0223WFO_WR</t>
  </si>
  <si>
    <t>B0223WFO_RWT</t>
  </si>
  <si>
    <t>B0223WFO_RWS</t>
  </si>
  <si>
    <t>B0223WFO_WT</t>
  </si>
  <si>
    <t>B0223WFO_TWD</t>
  </si>
  <si>
    <t>B0223WFO_TOT</t>
  </si>
  <si>
    <t>4L.15</t>
  </si>
  <si>
    <t>B0224WFT_WR</t>
  </si>
  <si>
    <t>B0224WFT_RWT</t>
  </si>
  <si>
    <t>B0224WFT_RWS</t>
  </si>
  <si>
    <t>B0224WFT_WT</t>
  </si>
  <si>
    <t>B0224WFT_TWD</t>
  </si>
  <si>
    <t>B0224WFT_TOT</t>
  </si>
  <si>
    <t>B0385WFD_CUMME</t>
  </si>
  <si>
    <t>B0385WFD_CUMMA</t>
  </si>
  <si>
    <t>B0385WFD_CUMMT</t>
  </si>
  <si>
    <t>Investigations</t>
  </si>
  <si>
    <t>4L.16</t>
  </si>
  <si>
    <t>B0225IVC_WR</t>
  </si>
  <si>
    <t>B0225IVC_RWT</t>
  </si>
  <si>
    <t>B0225IVC_RWS</t>
  </si>
  <si>
    <t>B0225IVC_WT</t>
  </si>
  <si>
    <t>B0225IVC_TWD</t>
  </si>
  <si>
    <t>B0225IVC_TOT</t>
  </si>
  <si>
    <t>4L.17</t>
  </si>
  <si>
    <t>B0226IVO_WR</t>
  </si>
  <si>
    <t>B0226IVO_RWT</t>
  </si>
  <si>
    <t>B0226IVO_RWS</t>
  </si>
  <si>
    <t>B0226IVO_WT</t>
  </si>
  <si>
    <t>B0226IVO_TWD</t>
  </si>
  <si>
    <t>B0226IVO_TOT</t>
  </si>
  <si>
    <t>4L.18</t>
  </si>
  <si>
    <t>B0227IVT_WR</t>
  </si>
  <si>
    <t>B0227IVT_RWT</t>
  </si>
  <si>
    <t>B0227IVT_RWS</t>
  </si>
  <si>
    <t>B0227IVT_WT</t>
  </si>
  <si>
    <t>B0227IVT_TWD</t>
  </si>
  <si>
    <t>B0227IVT_TOT</t>
  </si>
  <si>
    <t>B0385I_CUMME</t>
  </si>
  <si>
    <t>B0385I_CUMMA</t>
  </si>
  <si>
    <t>B0385I_CUMMT</t>
  </si>
  <si>
    <t xml:space="preserve">Total environmental programme expenditure </t>
  </si>
  <si>
    <t>4L.19</t>
  </si>
  <si>
    <t>B0228TET_WR</t>
  </si>
  <si>
    <t>B0228TET_RWT</t>
  </si>
  <si>
    <t>B0228TET_RWS</t>
  </si>
  <si>
    <t>B0228TET_WT</t>
  </si>
  <si>
    <t>B0228TET_TWD</t>
  </si>
  <si>
    <t>B0228TET_TOT</t>
  </si>
  <si>
    <t>B0386TEPE_CUMME</t>
  </si>
  <si>
    <t>B0386TEPE_CUMMA</t>
  </si>
  <si>
    <t>B0386TEPE_CUMMT</t>
  </si>
  <si>
    <t>Supply-demand balance</t>
  </si>
  <si>
    <t>Supply-side improvements delivering benefits in 2020-2025</t>
  </si>
  <si>
    <t>4L.20</t>
  </si>
  <si>
    <t>B0229SSC_WR</t>
  </si>
  <si>
    <t>B0229SSC_RWT</t>
  </si>
  <si>
    <t>B0229SSC_RWS</t>
  </si>
  <si>
    <t>B0229SSC_WT</t>
  </si>
  <si>
    <t>B0229SSC_TWD</t>
  </si>
  <si>
    <t>B0229SSC_TOT</t>
  </si>
  <si>
    <t>4L.21</t>
  </si>
  <si>
    <t>B0230SSO_WR</t>
  </si>
  <si>
    <t>B0230SSO_RWT</t>
  </si>
  <si>
    <t>B0230SSO_RWS</t>
  </si>
  <si>
    <t>B0230SSO_WT</t>
  </si>
  <si>
    <t>B0230SSO_TWD</t>
  </si>
  <si>
    <t>B0230SSO_TOT</t>
  </si>
  <si>
    <t>4L.22</t>
  </si>
  <si>
    <t>B0231SST_WR</t>
  </si>
  <si>
    <t>B0231SST_RWT</t>
  </si>
  <si>
    <t>B0231SST_RWS</t>
  </si>
  <si>
    <t>B0231SST_WT</t>
  </si>
  <si>
    <t>B0231SST_TWD</t>
  </si>
  <si>
    <t>B0231SST_TOT</t>
  </si>
  <si>
    <t>B0387SSDB_CUMME</t>
  </si>
  <si>
    <t>B0387SSDB_CUMMA</t>
  </si>
  <si>
    <t>B0387SSDB_CUMMT</t>
  </si>
  <si>
    <t>Demand-side improvements delivering benefits in 2020-2025 (excl leakage and metering)</t>
  </si>
  <si>
    <t>4L.23</t>
  </si>
  <si>
    <t>B0232DSC_WR</t>
  </si>
  <si>
    <t>B0232DSC_RWT</t>
  </si>
  <si>
    <t>B0232DSC_RWS</t>
  </si>
  <si>
    <t>B0232DSC_WT</t>
  </si>
  <si>
    <t>B0232DSC_TWD</t>
  </si>
  <si>
    <t>B0232DSC_TOT</t>
  </si>
  <si>
    <t>4L.24</t>
  </si>
  <si>
    <t>B0233DSO_WR</t>
  </si>
  <si>
    <t>B0233DSO_RWT</t>
  </si>
  <si>
    <t>B0233DSO_RWS</t>
  </si>
  <si>
    <t>B0233DSO_WT</t>
  </si>
  <si>
    <t>B0233DSO_TWD</t>
  </si>
  <si>
    <t>B0233DSO_TOT</t>
  </si>
  <si>
    <t>4L.25</t>
  </si>
  <si>
    <t>B0234DST_WR</t>
  </si>
  <si>
    <t>B0234DST_RWT</t>
  </si>
  <si>
    <t>B0234DST_RWS</t>
  </si>
  <si>
    <t>B0234DST_WT</t>
  </si>
  <si>
    <t>B0234DST_TWD</t>
  </si>
  <si>
    <t>B0234DST_TOT</t>
  </si>
  <si>
    <t>B0388DSI_CUMME</t>
  </si>
  <si>
    <t>B0388DSI_CUMMA</t>
  </si>
  <si>
    <t>B0388DSI_CUMMT</t>
  </si>
  <si>
    <t>Leakage improvements delivering benefits in 2020-2025</t>
  </si>
  <si>
    <t>4L.26</t>
  </si>
  <si>
    <t>B0235LIC_WR</t>
  </si>
  <si>
    <t>B0235LIC_RWT</t>
  </si>
  <si>
    <t>B0235LIC_RWS</t>
  </si>
  <si>
    <t>B0235LIC_WT</t>
  </si>
  <si>
    <t>B0235LIC_TWD</t>
  </si>
  <si>
    <t>B0235LIC_TOT</t>
  </si>
  <si>
    <t>B0235LIC_C_WR</t>
  </si>
  <si>
    <t>B0235LIC_C_RWT</t>
  </si>
  <si>
    <t>B0235LIC_C_RWS</t>
  </si>
  <si>
    <t>B0235LIC_C_WT</t>
  </si>
  <si>
    <t>B0235LIC_C_TWD</t>
  </si>
  <si>
    <t>B0235LIC_C_TOT</t>
  </si>
  <si>
    <t>4L.27</t>
  </si>
  <si>
    <t>B0236LIO_WR</t>
  </si>
  <si>
    <t>B0236LIO_RWT</t>
  </si>
  <si>
    <t>B0236LIO_RWS</t>
  </si>
  <si>
    <t>B0236LIO_WT</t>
  </si>
  <si>
    <t>B0236LIO_TWD</t>
  </si>
  <si>
    <t>B0236LIO_TOT</t>
  </si>
  <si>
    <t>B0236LIO_C_WR</t>
  </si>
  <si>
    <t>B0236LIO_C_RWT</t>
  </si>
  <si>
    <t>B0236LIO_C_RWS</t>
  </si>
  <si>
    <t>B0236LIO_C_WT</t>
  </si>
  <si>
    <t>B0236LIO_C_TWD</t>
  </si>
  <si>
    <t>B0236LIO_C_TOT</t>
  </si>
  <si>
    <t>4L.28</t>
  </si>
  <si>
    <t>B0237LIT_WR</t>
  </si>
  <si>
    <t>B0237LIT_RWT</t>
  </si>
  <si>
    <t>B0237LIT_RWS</t>
  </si>
  <si>
    <t>B0237LIT_WT</t>
  </si>
  <si>
    <t>B0237LIT_TWD</t>
  </si>
  <si>
    <t>B0237LIT_TOT</t>
  </si>
  <si>
    <t>B0237LIT_C_WR</t>
  </si>
  <si>
    <t>B0237LIT_C_RWT</t>
  </si>
  <si>
    <t>B0237LIT_C_RWS</t>
  </si>
  <si>
    <t>B0237LIT_C_WT</t>
  </si>
  <si>
    <t>B0237LIT_C_TWD</t>
  </si>
  <si>
    <t>B0237LIT_C_TOT</t>
  </si>
  <si>
    <t>B0389LIDB_CUMME</t>
  </si>
  <si>
    <t>B0389LIDB_CUMMA</t>
  </si>
  <si>
    <t>B0389LIDB_CUMMT</t>
  </si>
  <si>
    <t>Internal interconnectors delivering benefits in 2020-2025</t>
  </si>
  <si>
    <t>4L.29</t>
  </si>
  <si>
    <t>B0238IIC_WR</t>
  </si>
  <si>
    <t>B0238IIC_RWT</t>
  </si>
  <si>
    <t>B0238IIC_RWS</t>
  </si>
  <si>
    <t>B0238IIC_WT</t>
  </si>
  <si>
    <t>B0238IIC_TWD</t>
  </si>
  <si>
    <t>B0238IIC_TOT</t>
  </si>
  <si>
    <t>4L.30</t>
  </si>
  <si>
    <t>B0239IIO_WR</t>
  </si>
  <si>
    <t>B0239IIO_RWT</t>
  </si>
  <si>
    <t>B0239IIO_RWS</t>
  </si>
  <si>
    <t>B0239IIO_WT</t>
  </si>
  <si>
    <t>B0239IIO_TWD</t>
  </si>
  <si>
    <t>B0239IIO_TOT</t>
  </si>
  <si>
    <t>4L.31</t>
  </si>
  <si>
    <t>B0240IIT_WR</t>
  </si>
  <si>
    <t>B0240IIT_RWT</t>
  </si>
  <si>
    <t>B0240IIT_RWS</t>
  </si>
  <si>
    <t>B0240IIT_WT</t>
  </si>
  <si>
    <t>B0240IIT_TWD</t>
  </si>
  <si>
    <t>B0240IIT_TOT</t>
  </si>
  <si>
    <t>B0390IIDB_CUMME</t>
  </si>
  <si>
    <t>B0390IIDB_CUMMA</t>
  </si>
  <si>
    <t>B0390IIDB_CUMMT</t>
  </si>
  <si>
    <t>Supply demend balance improvements delivering benefits starting from 2026</t>
  </si>
  <si>
    <t>4L.32</t>
  </si>
  <si>
    <t>B0241SDC_WR</t>
  </si>
  <si>
    <t>B0241SDC_RWT</t>
  </si>
  <si>
    <t>B0241SDC_RWS</t>
  </si>
  <si>
    <t>B0241SDC_WT</t>
  </si>
  <si>
    <t>B0241SDC_TWD</t>
  </si>
  <si>
    <t>B0241SDC_TOT</t>
  </si>
  <si>
    <t>4L.33</t>
  </si>
  <si>
    <t>B0242SDO_WR</t>
  </si>
  <si>
    <t>B0242SDO_RWT</t>
  </si>
  <si>
    <t>B0242SDO_RWS</t>
  </si>
  <si>
    <t>B0242SDO_WT</t>
  </si>
  <si>
    <t>B0242SDO_TWD</t>
  </si>
  <si>
    <t>B0242SDO_TOT</t>
  </si>
  <si>
    <t>4L.34</t>
  </si>
  <si>
    <t>B0243SDT_WR</t>
  </si>
  <si>
    <t>B0243SDT_RWT</t>
  </si>
  <si>
    <t>B0243SDT_RWS</t>
  </si>
  <si>
    <t>B0243SDT_WT</t>
  </si>
  <si>
    <t>B0243SDT_TWD</t>
  </si>
  <si>
    <t>B0243SDT_TOT</t>
  </si>
  <si>
    <t>B0391SDBI_CUMME</t>
  </si>
  <si>
    <t>B0391SDBI_CUMMA</t>
  </si>
  <si>
    <t>B0391SDBI_CUMMT</t>
  </si>
  <si>
    <t>Strategic regional water resources</t>
  </si>
  <si>
    <t>4L.35</t>
  </si>
  <si>
    <t>B0244SRC_WR</t>
  </si>
  <si>
    <t>B0244SRC_RWT</t>
  </si>
  <si>
    <t>B0244SRC_RWS</t>
  </si>
  <si>
    <t>B0244SRC_WT</t>
  </si>
  <si>
    <t>B0244SRC_TWD</t>
  </si>
  <si>
    <t>B0244SRC_TOT</t>
  </si>
  <si>
    <t>4L.36</t>
  </si>
  <si>
    <t>B0245SRO_WR</t>
  </si>
  <si>
    <t>B0245SRO_RWT</t>
  </si>
  <si>
    <t>B0245SRO_RWS</t>
  </si>
  <si>
    <t>B0245SRO_WT</t>
  </si>
  <si>
    <t>B0245SRO_TWD</t>
  </si>
  <si>
    <t>B0245SRO_TOT</t>
  </si>
  <si>
    <t>4L.37</t>
  </si>
  <si>
    <t>B0246SRT_WR</t>
  </si>
  <si>
    <t>B0246SRT_RWT</t>
  </si>
  <si>
    <t>B0246SRT_RWS</t>
  </si>
  <si>
    <t>B0246SRT_WT</t>
  </si>
  <si>
    <t>B0246SRT_TWD</t>
  </si>
  <si>
    <t>B0246SRT_TOT</t>
  </si>
  <si>
    <t>B0392SRW_CUMME</t>
  </si>
  <si>
    <t>B0392SRW_CUMMA</t>
  </si>
  <si>
    <t>B0392SRW_CUMMT</t>
  </si>
  <si>
    <t xml:space="preserve">Total supply demand expenditure </t>
  </si>
  <si>
    <t>4L.38</t>
  </si>
  <si>
    <t>B0247SST_WR</t>
  </si>
  <si>
    <t>B0247SST_RWT</t>
  </si>
  <si>
    <t>B0247SST_RWS</t>
  </si>
  <si>
    <t>B0247SST_WT</t>
  </si>
  <si>
    <t>B0247SST_TWD</t>
  </si>
  <si>
    <t>B0247SST_TOT</t>
  </si>
  <si>
    <t>B0393TSDE_CUMME</t>
  </si>
  <si>
    <t>B0393TSDE_CUMMA</t>
  </si>
  <si>
    <t>B0393TSDE_CUMMT</t>
  </si>
  <si>
    <t>Metering</t>
  </si>
  <si>
    <t>New meters requested by existing customers (optants)</t>
  </si>
  <si>
    <t>4L.39</t>
  </si>
  <si>
    <t>B0248NMC_TWD</t>
  </si>
  <si>
    <t>B0248NMC_TOT</t>
  </si>
  <si>
    <t>4L.40</t>
  </si>
  <si>
    <t>B0249NMO_TWD</t>
  </si>
  <si>
    <t>B0249NMO_TOT</t>
  </si>
  <si>
    <t>4L.41</t>
  </si>
  <si>
    <t>B0250NMT_TWD</t>
  </si>
  <si>
    <t>B0250NMT_TOT</t>
  </si>
  <si>
    <t>New meters introduced by companies for existing customers</t>
  </si>
  <si>
    <t>4L.42</t>
  </si>
  <si>
    <t>B0251NMC_TWD</t>
  </si>
  <si>
    <t>B0251NMC_TOT</t>
  </si>
  <si>
    <t>4L.43</t>
  </si>
  <si>
    <t>B0252NMO_TWD</t>
  </si>
  <si>
    <t>B0252NMO_TOT</t>
  </si>
  <si>
    <t>4L.44</t>
  </si>
  <si>
    <t>B0253NMT_TWD</t>
  </si>
  <si>
    <t>B0253NMT_TOT</t>
  </si>
  <si>
    <t>New meters for existing customers - business</t>
  </si>
  <si>
    <t>4L.45</t>
  </si>
  <si>
    <t>B0254NMC_TWD</t>
  </si>
  <si>
    <t>B0254NMC_TOT</t>
  </si>
  <si>
    <t>4L.46</t>
  </si>
  <si>
    <t>B0255NMO_TWD</t>
  </si>
  <si>
    <t>B0255NMO_TOT</t>
  </si>
  <si>
    <t>4L.47</t>
  </si>
  <si>
    <t>B0256NMT_TWD</t>
  </si>
  <si>
    <t>B0256NMT_TOT</t>
  </si>
  <si>
    <t>Replacement of existing basic meters with smart meters</t>
  </si>
  <si>
    <t>4L.48</t>
  </si>
  <si>
    <t>B0375RBMSM_TWD</t>
  </si>
  <si>
    <t>B0375RBMSM_TOT</t>
  </si>
  <si>
    <t>4L.49</t>
  </si>
  <si>
    <t>B0376RBMSM_TWD</t>
  </si>
  <si>
    <t>B0376RBMSM_TOT</t>
  </si>
  <si>
    <t>4L.50</t>
  </si>
  <si>
    <t>B0377RBMSM_TWD</t>
  </si>
  <si>
    <t>B0377RBMSM_TOT</t>
  </si>
  <si>
    <t>Smart meter infrastructure</t>
  </si>
  <si>
    <t>4L.51</t>
  </si>
  <si>
    <t>B0378SMI_TWD</t>
  </si>
  <si>
    <t>B0378SMI_TOT</t>
  </si>
  <si>
    <t>4L.52</t>
  </si>
  <si>
    <t>B0379SMI_TWD</t>
  </si>
  <si>
    <t>B0379SMI_TOT</t>
  </si>
  <si>
    <t>4L.53</t>
  </si>
  <si>
    <t>B0380SMI_TWD</t>
  </si>
  <si>
    <t>B0380SMI_TOT</t>
  </si>
  <si>
    <t xml:space="preserve">Total metering expenditure </t>
  </si>
  <si>
    <t>4L.54</t>
  </si>
  <si>
    <t>B0257TMT_TWD</t>
  </si>
  <si>
    <t>B0257TMT_TOT</t>
  </si>
  <si>
    <t>B0394TME_CUMME</t>
  </si>
  <si>
    <t>B0394TME_CUMMA</t>
  </si>
  <si>
    <t>B0394TME_CUMMT</t>
  </si>
  <si>
    <t>Other enhancement</t>
  </si>
  <si>
    <t>Improvments to taste, odour and colour</t>
  </si>
  <si>
    <t>4L.55</t>
  </si>
  <si>
    <t>B0258ITC_WR</t>
  </si>
  <si>
    <t>B0258ITC_RWT</t>
  </si>
  <si>
    <t>B0258ITC_RWS</t>
  </si>
  <si>
    <t>B0258ITC_WT</t>
  </si>
  <si>
    <t>B0258ITC_TWD</t>
  </si>
  <si>
    <t>B0258ITC_TOT</t>
  </si>
  <si>
    <t>4L.56</t>
  </si>
  <si>
    <t>B0259ITO_WR</t>
  </si>
  <si>
    <t>B0259ITO_RWT</t>
  </si>
  <si>
    <t>B0259ITO_RWS</t>
  </si>
  <si>
    <t>B0259ITO_WT</t>
  </si>
  <si>
    <t>B0259ITO_TWD</t>
  </si>
  <si>
    <t>B0259ITO_TOT</t>
  </si>
  <si>
    <t>4L.57</t>
  </si>
  <si>
    <t>B0260ITT_WR</t>
  </si>
  <si>
    <t>B0260ITT_RWT</t>
  </si>
  <si>
    <t>B0260ITT_RWS</t>
  </si>
  <si>
    <t>B0260ITT_WT</t>
  </si>
  <si>
    <t>B0260ITT_TWD</t>
  </si>
  <si>
    <t>B0260ITT_TOT</t>
  </si>
  <si>
    <t>B0395ITOC_CUMME</t>
  </si>
  <si>
    <t>B0395ITOC_CUMMA</t>
  </si>
  <si>
    <t>B0395ITOC_CUMMT</t>
  </si>
  <si>
    <t>Meeting lead standards</t>
  </si>
  <si>
    <t>4L.58</t>
  </si>
  <si>
    <t>B0261MLC_WR</t>
  </si>
  <si>
    <t>B0261MLC_RWT</t>
  </si>
  <si>
    <t>B0261MLC_RWS</t>
  </si>
  <si>
    <t>B0261MLC_WT</t>
  </si>
  <si>
    <t>B0261MLC_TWD</t>
  </si>
  <si>
    <t>B0261MLC_TOT</t>
  </si>
  <si>
    <t>4L.59</t>
  </si>
  <si>
    <t>B0262MLO_WR</t>
  </si>
  <si>
    <t>B0262MLO_RWT</t>
  </si>
  <si>
    <t>B0262MLO_RWS</t>
  </si>
  <si>
    <t>B0262MLO_WT</t>
  </si>
  <si>
    <t>B0262MLO_TWD</t>
  </si>
  <si>
    <t>B0262MLO_TOT</t>
  </si>
  <si>
    <t>4L.60</t>
  </si>
  <si>
    <t>B0263MLT_WR</t>
  </si>
  <si>
    <t>B0263MLT_RWT</t>
  </si>
  <si>
    <t>B0263MLT_RWS</t>
  </si>
  <si>
    <t>B0263MLT_WT</t>
  </si>
  <si>
    <t>B0263MLT_TWD</t>
  </si>
  <si>
    <t>B0263MLT_TOT</t>
  </si>
  <si>
    <t>B0396MLS_CUMME</t>
  </si>
  <si>
    <t>B0396MLS_CUMMA</t>
  </si>
  <si>
    <t>B0396MLS_CUMMT</t>
  </si>
  <si>
    <t>Addressing raw water deterioration</t>
  </si>
  <si>
    <t>4L.61</t>
  </si>
  <si>
    <t>B0264ARC_WR</t>
  </si>
  <si>
    <t>B0264ARC_RWT</t>
  </si>
  <si>
    <t>B0264ARC_RWS</t>
  </si>
  <si>
    <t>B0264ARC_WT</t>
  </si>
  <si>
    <t>B0264ARC_TWD</t>
  </si>
  <si>
    <t>B0264ARC_TOT</t>
  </si>
  <si>
    <t>4L.62</t>
  </si>
  <si>
    <t>B0265ARO_WR</t>
  </si>
  <si>
    <t>B0265ARO_RWT</t>
  </si>
  <si>
    <t>B0265ARO_RWS</t>
  </si>
  <si>
    <t>B0265ARO_WT</t>
  </si>
  <si>
    <t>B0265ARO_TWD</t>
  </si>
  <si>
    <t>B0265ARO_TOT</t>
  </si>
  <si>
    <t>4L.63</t>
  </si>
  <si>
    <t>B0266ART_WR</t>
  </si>
  <si>
    <t>B0266ART_RWT</t>
  </si>
  <si>
    <t>B0266ART_RWS</t>
  </si>
  <si>
    <t>B0266ART_WT</t>
  </si>
  <si>
    <t>B0266ART_TWD</t>
  </si>
  <si>
    <t>B0266ART_TOT</t>
  </si>
  <si>
    <t>B0397ARWD_CUMME</t>
  </si>
  <si>
    <t>B0397ARWD_CUMMA</t>
  </si>
  <si>
    <t>B0397ARWD_CUMMT</t>
  </si>
  <si>
    <t>Improvements to river flow</t>
  </si>
  <si>
    <t>4L.64</t>
  </si>
  <si>
    <t>B0267IRC_WR</t>
  </si>
  <si>
    <t>B0267IRC_RWT</t>
  </si>
  <si>
    <t>B0267IRC_RWS</t>
  </si>
  <si>
    <t>B0267IRC_WT</t>
  </si>
  <si>
    <t>B0267IRC_TWD</t>
  </si>
  <si>
    <t>B0267IRC_TOT</t>
  </si>
  <si>
    <t>4L.65</t>
  </si>
  <si>
    <t>B0268IRO_WR</t>
  </si>
  <si>
    <t>B0268IRO_RWT</t>
  </si>
  <si>
    <t>B0268IRO_RWS</t>
  </si>
  <si>
    <t>B0268IRO_WT</t>
  </si>
  <si>
    <t>B0268IRO_TWD</t>
  </si>
  <si>
    <t>B0268IRO_TOT</t>
  </si>
  <si>
    <t>4L.66</t>
  </si>
  <si>
    <t>B0269IRT_WR</t>
  </si>
  <si>
    <t>B0269IRT_RWT</t>
  </si>
  <si>
    <t>B0269IRT_RWS</t>
  </si>
  <si>
    <t>B0269IRT_WT</t>
  </si>
  <si>
    <t>B0269IRT_TWD</t>
  </si>
  <si>
    <t>B0269IRT_TOT</t>
  </si>
  <si>
    <t>B0398IRF_CUMME</t>
  </si>
  <si>
    <t>B0398IRF_CUMMA</t>
  </si>
  <si>
    <t>B0398IRF_CUMMT</t>
  </si>
  <si>
    <t>Enhancing resilience to low probability high consequence events</t>
  </si>
  <si>
    <t>4L.67</t>
  </si>
  <si>
    <t>B0270ERC_WR</t>
  </si>
  <si>
    <t>B0270ERC_RWT</t>
  </si>
  <si>
    <t>B0270ERC_RWS</t>
  </si>
  <si>
    <t>B0270ERC_WT</t>
  </si>
  <si>
    <t>B0270ERC_TWD</t>
  </si>
  <si>
    <t>B0270ERC_TOT</t>
  </si>
  <si>
    <t>4L.68</t>
  </si>
  <si>
    <t>B0271ERO_WR</t>
  </si>
  <si>
    <t>B0271ERO_RWT</t>
  </si>
  <si>
    <t>B0271ERO_RWS</t>
  </si>
  <si>
    <t>B0271ERO_WT</t>
  </si>
  <si>
    <t>B0271ERO_TWD</t>
  </si>
  <si>
    <t>B0271ERO_TOT</t>
  </si>
  <si>
    <t>4L.69</t>
  </si>
  <si>
    <t>B0272ERT_WR</t>
  </si>
  <si>
    <t>B0272ERT_RWT</t>
  </si>
  <si>
    <t>B0272ERT_RWS</t>
  </si>
  <si>
    <t>B0272ERT_WT</t>
  </si>
  <si>
    <t>B0272ERT_TWD</t>
  </si>
  <si>
    <t>B0272ERT_TOT</t>
  </si>
  <si>
    <t>B0399ERLP_CUMME</t>
  </si>
  <si>
    <t>B0399ERLP_CUMMA</t>
  </si>
  <si>
    <t>B0399ERLP_CUMMT</t>
  </si>
  <si>
    <t>Security - SEMD</t>
  </si>
  <si>
    <t>4L.70</t>
  </si>
  <si>
    <t>B0273SSC_WR</t>
  </si>
  <si>
    <t>B0273SSC_RWT</t>
  </si>
  <si>
    <t>B0273SSC_RWS</t>
  </si>
  <si>
    <t>B0273SSC_WT</t>
  </si>
  <si>
    <t>B0273SSC_TWD</t>
  </si>
  <si>
    <t>B0273SSC_TOT</t>
  </si>
  <si>
    <t>4L.71</t>
  </si>
  <si>
    <t>B0274SSO_WR</t>
  </si>
  <si>
    <t>B0274SSO_RWT</t>
  </si>
  <si>
    <t>B0274SSO_RWS</t>
  </si>
  <si>
    <t>B0274SSO_WT</t>
  </si>
  <si>
    <t>B0274SSO_TWD</t>
  </si>
  <si>
    <t>B0274SSO_TOT</t>
  </si>
  <si>
    <t>4L.72</t>
  </si>
  <si>
    <t>B0275SST_WR</t>
  </si>
  <si>
    <t>B0275SST_RWT</t>
  </si>
  <si>
    <t>B0275SST_RWS</t>
  </si>
  <si>
    <t>B0275SST_WT</t>
  </si>
  <si>
    <t>B0275SST_TWD</t>
  </si>
  <si>
    <t>B0275SST_TOT</t>
  </si>
  <si>
    <t>B0400SEMD_CUMME</t>
  </si>
  <si>
    <t>B0400SEMD_CUMMA</t>
  </si>
  <si>
    <t>B0400SEMD_CUMMT</t>
  </si>
  <si>
    <t>Security - Non-SEMD</t>
  </si>
  <si>
    <t>4L.73</t>
  </si>
  <si>
    <t>B0276SNC_WR</t>
  </si>
  <si>
    <t>B0276SNC_RWT</t>
  </si>
  <si>
    <t>B0276SNC_RWS</t>
  </si>
  <si>
    <t>B0276SNC_WT</t>
  </si>
  <si>
    <t>B0276SNC_TWD</t>
  </si>
  <si>
    <t>B0276SNC_TOT</t>
  </si>
  <si>
    <t>4L.74</t>
  </si>
  <si>
    <t>B0277SNO_WR</t>
  </si>
  <si>
    <t>B0277SNO_RWT</t>
  </si>
  <si>
    <t>B0277SNO_RWS</t>
  </si>
  <si>
    <t>B0277SNO_WT</t>
  </si>
  <si>
    <t>B0277SNO_TWD</t>
  </si>
  <si>
    <t>B0277SNO_TOT</t>
  </si>
  <si>
    <t>4L.75</t>
  </si>
  <si>
    <t>B0278SNT_WR</t>
  </si>
  <si>
    <t>B0278SNT_RWT</t>
  </si>
  <si>
    <t>B0278SNT_RWS</t>
  </si>
  <si>
    <t>B0278SNT_WT</t>
  </si>
  <si>
    <t>B0278SNT_TWD</t>
  </si>
  <si>
    <t>B0278SNT_TOT</t>
  </si>
  <si>
    <t>B0401NSEMD_CUMME</t>
  </si>
  <si>
    <t>B0401NSEMD_CUMMA</t>
  </si>
  <si>
    <t>B0401NSEMD_CUMMT</t>
  </si>
  <si>
    <t>Unplanned Outage improvement</t>
  </si>
  <si>
    <t>4L.76</t>
  </si>
  <si>
    <t>Additional line 1</t>
  </si>
  <si>
    <t>B0279ALC_WR</t>
  </si>
  <si>
    <t>B0279ALC_RWT</t>
  </si>
  <si>
    <t>B0279ALC_RWS</t>
  </si>
  <si>
    <t>B0279ALC_WT</t>
  </si>
  <si>
    <t>B0279ALC_TWD</t>
  </si>
  <si>
    <t>B0279ALC_TOT</t>
  </si>
  <si>
    <t>B0402AL1C_CUMME</t>
  </si>
  <si>
    <t>B0402AL1C_CUMMA</t>
  </si>
  <si>
    <t>B0402AL1C_CUMMT</t>
  </si>
  <si>
    <t>4L.77</t>
  </si>
  <si>
    <t>B0280ALO_WR</t>
  </si>
  <si>
    <t>B0280ALO_RWT</t>
  </si>
  <si>
    <t>B0280ALO_RWS</t>
  </si>
  <si>
    <t>B0280ALO_WT</t>
  </si>
  <si>
    <t>B0280ALO_TWD</t>
  </si>
  <si>
    <t>B0280ALO_TOT</t>
  </si>
  <si>
    <t>B0403AL1O_CUMME</t>
  </si>
  <si>
    <t>B0403AL1O_CUMMA</t>
  </si>
  <si>
    <t>B0403AL1O_CUMMT</t>
  </si>
  <si>
    <t>Improving the performance of London water networks</t>
  </si>
  <si>
    <t>4L.78</t>
  </si>
  <si>
    <t>Additional line 2</t>
  </si>
  <si>
    <t>B0281ALC_WR</t>
  </si>
  <si>
    <t>B0281ALC_RWT</t>
  </si>
  <si>
    <t>B0281ALC_RWS</t>
  </si>
  <si>
    <t>B0281ALC_WT</t>
  </si>
  <si>
    <t>B0281ALC_TWD</t>
  </si>
  <si>
    <t>B0281ALC_TOT</t>
  </si>
  <si>
    <t>B0403AL2C_CUMME</t>
  </si>
  <si>
    <t>B0403AL2C_CUMMA</t>
  </si>
  <si>
    <t>B0403AL2C_CUMMT</t>
  </si>
  <si>
    <t>4L.79</t>
  </si>
  <si>
    <t>B0282ALO_WR</t>
  </si>
  <si>
    <t>B0282ALO_RWT</t>
  </si>
  <si>
    <t>B0282ALO_RWS</t>
  </si>
  <si>
    <t>B0282ALO_WT</t>
  </si>
  <si>
    <t>B0282ALO_TWD</t>
  </si>
  <si>
    <t>B0282ALO_TOT</t>
  </si>
  <si>
    <t>B0404AL2O_CUMME</t>
  </si>
  <si>
    <t>B0404AL2O_CUMMA</t>
  </si>
  <si>
    <t>B0404AL2O_CUMMT</t>
  </si>
  <si>
    <t>Feasibility assessments</t>
  </si>
  <si>
    <t>4L.80</t>
  </si>
  <si>
    <t>Additional line 3</t>
  </si>
  <si>
    <t>B0283ALC_WR</t>
  </si>
  <si>
    <t>B0283ALC_RWT</t>
  </si>
  <si>
    <t>B0283ALC_RWS</t>
  </si>
  <si>
    <t>B0283ALC_WT</t>
  </si>
  <si>
    <t>B0283ALC_TWD</t>
  </si>
  <si>
    <t>B0283ALC_TOT</t>
  </si>
  <si>
    <t>B0405AL3C_CUMME</t>
  </si>
  <si>
    <t>B0405AL3C_CUMMA</t>
  </si>
  <si>
    <t>B0405AL3C_CUMMT</t>
  </si>
  <si>
    <t>4L.81</t>
  </si>
  <si>
    <t>B0284ALO_WR</t>
  </si>
  <si>
    <t>B0284ALO_RWT</t>
  </si>
  <si>
    <t>B0284ALO_RWS</t>
  </si>
  <si>
    <t>B0284ALO_WT</t>
  </si>
  <si>
    <t>B0284ALO_TWD</t>
  </si>
  <si>
    <t>B0284ALO_TOT</t>
  </si>
  <si>
    <t>B0406AL3O_CUMME</t>
  </si>
  <si>
    <t>B0406AL3O_CUMMA</t>
  </si>
  <si>
    <t>B0406AL3O_CUMMT</t>
  </si>
  <si>
    <t>Additional line 4</t>
  </si>
  <si>
    <t>4L.82</t>
  </si>
  <si>
    <t>B0285ALC_WR</t>
  </si>
  <si>
    <t>B0285ALC_RWT</t>
  </si>
  <si>
    <t>B0285ALC_RWS</t>
  </si>
  <si>
    <t>B0285ALC_WT</t>
  </si>
  <si>
    <t>B0285ALC_TWD</t>
  </si>
  <si>
    <t>B0285ALC_TOT</t>
  </si>
  <si>
    <t>B0407AL4C_CUMME</t>
  </si>
  <si>
    <t>B0407AL4C_CUMMA</t>
  </si>
  <si>
    <t>B0407AL4C_CUMMT</t>
  </si>
  <si>
    <t>4L.83</t>
  </si>
  <si>
    <t>B0286ALO_WR</t>
  </si>
  <si>
    <t>B0286ALO_RWT</t>
  </si>
  <si>
    <t>B0286ALO_RWS</t>
  </si>
  <si>
    <t>B0286ALO_WT</t>
  </si>
  <si>
    <t>B0286ALO_TWD</t>
  </si>
  <si>
    <t>B0286ALO_TOT</t>
  </si>
  <si>
    <t>B0408AL4O_CUMME</t>
  </si>
  <si>
    <t>B0408AL4O_CUMMA</t>
  </si>
  <si>
    <t>B0408AL4O_CUMMT</t>
  </si>
  <si>
    <t>Additional line 5</t>
  </si>
  <si>
    <t>4L.84</t>
  </si>
  <si>
    <t>B0287ALC_WR</t>
  </si>
  <si>
    <t>B0287ALC_RWT</t>
  </si>
  <si>
    <t>B0287ALC_RWS</t>
  </si>
  <si>
    <t>B0287ALC_WT</t>
  </si>
  <si>
    <t>B0287ALC_TWD</t>
  </si>
  <si>
    <t>B0287ALC_TOT</t>
  </si>
  <si>
    <t>B0409AL5C_CUMME</t>
  </si>
  <si>
    <t>B0409AL5C_CUMMA</t>
  </si>
  <si>
    <t>B0409AL5C_CUMMT</t>
  </si>
  <si>
    <t>4L.85</t>
  </si>
  <si>
    <t>B0288ALO_WR</t>
  </si>
  <si>
    <t>B0288ALO_RWT</t>
  </si>
  <si>
    <t>B0288ALO_RWS</t>
  </si>
  <si>
    <t>B0288ALO_WT</t>
  </si>
  <si>
    <t>B0288ALO_TWD</t>
  </si>
  <si>
    <t>B0288ALO_TOT</t>
  </si>
  <si>
    <t>B0410AL5O_CUMME</t>
  </si>
  <si>
    <t>B0410AL5O_CUMMA</t>
  </si>
  <si>
    <t>B0410AL5O_CUMMT</t>
  </si>
  <si>
    <t>Total other enhancement expenditure</t>
  </si>
  <si>
    <t>4L.86</t>
  </si>
  <si>
    <t>B0289TET_WR</t>
  </si>
  <si>
    <t>B0289TET_RWT</t>
  </si>
  <si>
    <t>B0289TET_RWS</t>
  </si>
  <si>
    <t>B0289TET_WT</t>
  </si>
  <si>
    <t>B0289TET_TWD</t>
  </si>
  <si>
    <t>B0289TET_TOT</t>
  </si>
  <si>
    <t>B0411TOEE_CUMME</t>
  </si>
  <si>
    <t>B0411TOEE_CUMMA</t>
  </si>
  <si>
    <t>B0411TOEE_CUMMT</t>
  </si>
  <si>
    <t>Total enhancement</t>
  </si>
  <si>
    <t xml:space="preserve">Total enhancement expenditure </t>
  </si>
  <si>
    <t>4L.87</t>
  </si>
  <si>
    <t>B0290TEC_WR</t>
  </si>
  <si>
    <t>B0290TEC_RWT</t>
  </si>
  <si>
    <t>B0290TEC_RWS</t>
  </si>
  <si>
    <t>B0290TEC_WT</t>
  </si>
  <si>
    <t>B0290TEC_TWD</t>
  </si>
  <si>
    <t>B0290TEC_TOT</t>
  </si>
  <si>
    <t>4L.88</t>
  </si>
  <si>
    <t>B0291TEO_WR</t>
  </si>
  <si>
    <t>B0291TEO_RWT</t>
  </si>
  <si>
    <t>B0291TEO_RWS</t>
  </si>
  <si>
    <t>B0291TEO_WT</t>
  </si>
  <si>
    <t>B0291TEO_TWD</t>
  </si>
  <si>
    <t>B0291TEO_TOT</t>
  </si>
  <si>
    <t>4L.89</t>
  </si>
  <si>
    <t>B0292TET_WR</t>
  </si>
  <si>
    <t>B0292TET_RWT</t>
  </si>
  <si>
    <t>B0292TET_RWS</t>
  </si>
  <si>
    <t>B0292TET_WT</t>
  </si>
  <si>
    <t>B0292TET_TWD</t>
  </si>
  <si>
    <t>B0292TET_TOT</t>
  </si>
  <si>
    <t>B0412TEE_CUMME</t>
  </si>
  <si>
    <t>B0412TEE_CUMMA</t>
  </si>
  <si>
    <t>B0412TEE_CUMMT</t>
  </si>
  <si>
    <t xml:space="preserve">Our current strategy is to install AMI smart meters in our optant, progressive and replacement programmes. These meters can be read in AMR or AMI modes when an LCE is installed, in areas of fixed network coverage. All meters installed are therefore classified as ‘smart’ based on the definition outlined by Ofwat. 
However, there will be instances when a non-household (NHH) customer may request a meter that allows third-party logger compatibility through the NHH Retail market, or for our HH customers request a ‘basic’ meter for religious grounds.  The metering programme was impacted by the global shortage of microprocessors which caused, and continues to affect, meter stock availability.
The Metering programme installation rate was re-profiled due to global microchip shortages, as well as efforts to make up installation shortfalls caused by Covid-19 and associated government restrictions from the previous year.    </t>
  </si>
  <si>
    <t>Supply-Demand Balance</t>
  </si>
  <si>
    <t>The development of the regional water resources plan (WRSE) and WRMP24 is on-track for the publication of a draft plan in autumn 2022.  We are working in collaboration with four other water companies to publish five strategic regional water resources solutions; a reservoir, South East Strategic Resource Option, three transfers, Severn to Thames Transfer, Thames to Southern Transfer and Thames to Affinity Transfer, and London Re Use.  Gate 2, detailed feasibility, concept design and multi-solution decision making reports are due to be submitted to RAPID in November 2022 to align with Water Resources Management Plans, as per the regulatory timetable.  Our Gate 1 spend was efficient and below the regulatory allowance.</t>
  </si>
  <si>
    <r>
      <rPr>
        <b/>
        <u/>
        <sz val="11"/>
        <color theme="1"/>
        <rFont val="Calibri"/>
        <family val="2"/>
      </rPr>
      <t>Additional Lines</t>
    </r>
    <r>
      <rPr>
        <b/>
        <sz val="11"/>
        <color theme="1"/>
        <rFont val="Calibri"/>
        <family val="2"/>
      </rPr>
      <t xml:space="preserve">
</t>
    </r>
    <r>
      <rPr>
        <sz val="11"/>
        <color theme="1"/>
        <rFont val="Calibri"/>
        <family val="2"/>
      </rPr>
      <t xml:space="preserve">
The following additional lines have been included in comparison to the Ofwat proforma table:
</t>
    </r>
    <r>
      <rPr>
        <b/>
        <sz val="11"/>
        <color theme="1"/>
        <rFont val="Calibri"/>
        <family val="2"/>
      </rPr>
      <t>Feasibility assessments</t>
    </r>
    <r>
      <rPr>
        <sz val="11"/>
        <color theme="1"/>
        <rFont val="Calibri"/>
        <family val="2"/>
      </rPr>
      <t xml:space="preserve"> -&gt; These relate to impact studies performed within developer services, which in the previous AMP were included within 'New Development &amp; Growth" but disaggregated going forward for transparency
</t>
    </r>
    <r>
      <rPr>
        <b/>
        <sz val="11"/>
        <color theme="1"/>
        <rFont val="Calibri"/>
        <family val="2"/>
      </rPr>
      <t xml:space="preserve">Improving the performance of London water networks -&gt; </t>
    </r>
    <r>
      <rPr>
        <sz val="11"/>
        <color theme="1"/>
        <rFont val="Calibri"/>
        <family val="2"/>
      </rPr>
      <t xml:space="preserve">This relates to an additional FD conditional allowance, over and above the capital maintenance mains replacement programme, to improve the performance of the London water network and improve customer service.
</t>
    </r>
    <r>
      <rPr>
        <b/>
        <sz val="11"/>
        <color theme="1"/>
        <rFont val="Calibri"/>
        <family val="2"/>
      </rPr>
      <t xml:space="preserve">
Unplanned Outage improvement -&gt; </t>
    </r>
    <r>
      <rPr>
        <sz val="11"/>
        <color theme="1"/>
        <rFont val="Calibri"/>
        <family val="2"/>
      </rPr>
      <t>This relates to an FD allowance, over and above the base allowance, for improvements to unplanned outage performance and provide resilient supplies to customers. This investment is required to achieve the stretching performance commitment target of 2.34% unplanned outage in 2024-25.</t>
    </r>
  </si>
  <si>
    <t>Enhancement expenditure for the 12 months ended 31 March 2022 - wastewater network+ and bioresources</t>
  </si>
  <si>
    <t xml:space="preserve">Wastewater network+ </t>
  </si>
  <si>
    <t>Bioresources</t>
  </si>
  <si>
    <t>Foul</t>
  </si>
  <si>
    <t>Surface water drainage</t>
  </si>
  <si>
    <t>Highway drainage</t>
  </si>
  <si>
    <t>Sewage treatment and disposal</t>
  </si>
  <si>
    <t>Sludge liquor treatment</t>
  </si>
  <si>
    <t>Sludge transport</t>
  </si>
  <si>
    <t>Sludge treatment</t>
  </si>
  <si>
    <t>Sludge disposal</t>
  </si>
  <si>
    <t>Conservation drivers</t>
  </si>
  <si>
    <t>4M.1</t>
  </si>
  <si>
    <t>B0293CDC_F</t>
  </si>
  <si>
    <t>B0293CDC_SWD</t>
  </si>
  <si>
    <t>B0293CDC_HD</t>
  </si>
  <si>
    <t>B0293CDC_STD</t>
  </si>
  <si>
    <t>B0293CDC_SLT</t>
  </si>
  <si>
    <t>B0293CDC_STP</t>
  </si>
  <si>
    <t>B0293CDC_SDT</t>
  </si>
  <si>
    <t>B0293CDC_SD</t>
  </si>
  <si>
    <t>B0293CDC_TOT</t>
  </si>
  <si>
    <t>4M.2</t>
  </si>
  <si>
    <t>B0294CDO_F</t>
  </si>
  <si>
    <t>B0294CDO_SWD</t>
  </si>
  <si>
    <t>B0294CDO_HD</t>
  </si>
  <si>
    <t>B0294CDO_STD</t>
  </si>
  <si>
    <t>B0294CDO_SLT</t>
  </si>
  <si>
    <t>B0294CDO_STP</t>
  </si>
  <si>
    <t>B0294CDO_SDT</t>
  </si>
  <si>
    <t>B0294CDO_SD</t>
  </si>
  <si>
    <t>B0294CDO_TOT</t>
  </si>
  <si>
    <t>4M.3</t>
  </si>
  <si>
    <t>B0295CDT_F</t>
  </si>
  <si>
    <t>B0295CDT_SWD</t>
  </si>
  <si>
    <t>B0295CDT_HD</t>
  </si>
  <si>
    <t>B0295CDT_STD</t>
  </si>
  <si>
    <t>B0295CDT_SLT</t>
  </si>
  <si>
    <t>B0295CDT_STP</t>
  </si>
  <si>
    <t>B0295CDT_SDT</t>
  </si>
  <si>
    <t>B0295CDT_SD</t>
  </si>
  <si>
    <t>B0295CDT_TOT</t>
  </si>
  <si>
    <t>B0380CDT_TE</t>
  </si>
  <si>
    <t>B0380CDT_TA</t>
  </si>
  <si>
    <t>B0380CDT_TC</t>
  </si>
  <si>
    <t>Event Duration Monitoring at intermittent discharges</t>
  </si>
  <si>
    <t>4M.4</t>
  </si>
  <si>
    <t>B0296EDC_F</t>
  </si>
  <si>
    <t>B0296EDC_SWD</t>
  </si>
  <si>
    <t>B0296EDC_HD</t>
  </si>
  <si>
    <t>B0296EDC_STD</t>
  </si>
  <si>
    <t>B0296EDC_SLT</t>
  </si>
  <si>
    <t>B0296EDC_STP</t>
  </si>
  <si>
    <t>B0296EDC_SDT</t>
  </si>
  <si>
    <t>B0296EDC_SD</t>
  </si>
  <si>
    <t>B0296EDC_TOT</t>
  </si>
  <si>
    <t>4M.5</t>
  </si>
  <si>
    <t>B0297EDO_F</t>
  </si>
  <si>
    <t>B0297EDO_SWD</t>
  </si>
  <si>
    <t>B0297EDO_HD</t>
  </si>
  <si>
    <t>B0297EDO_STD</t>
  </si>
  <si>
    <t>B0297EDO_SLT</t>
  </si>
  <si>
    <t>B0297EDO_STP</t>
  </si>
  <si>
    <t>B0297EDO_SDT</t>
  </si>
  <si>
    <t>B0297EDO_SD</t>
  </si>
  <si>
    <t>B0297EDO_TOT</t>
  </si>
  <si>
    <t>4M.6</t>
  </si>
  <si>
    <t>B0298EDT_F</t>
  </si>
  <si>
    <t>B0298EDT_SWD</t>
  </si>
  <si>
    <t>B0298EDT_HD</t>
  </si>
  <si>
    <t>B0298EDT_STD</t>
  </si>
  <si>
    <t>B0298EDT_SLT</t>
  </si>
  <si>
    <t>B0298EDT_STP</t>
  </si>
  <si>
    <t>B0298EDT_SDT</t>
  </si>
  <si>
    <t>B0298EDT_SD</t>
  </si>
  <si>
    <t>B0298EDT_TOT</t>
  </si>
  <si>
    <t>B0381EDT_TE</t>
  </si>
  <si>
    <t>B0381EDT_TA</t>
  </si>
  <si>
    <t>B0381EDT_TC</t>
  </si>
  <si>
    <t>Flow monitoring at sewage treatment works</t>
  </si>
  <si>
    <t>4M.7</t>
  </si>
  <si>
    <t>B0299FMC_F</t>
  </si>
  <si>
    <t>B0299FMC_SWD</t>
  </si>
  <si>
    <t>B0299FMC_HD</t>
  </si>
  <si>
    <t>B0299FMC_STD</t>
  </si>
  <si>
    <t>B0299FMC_SLT</t>
  </si>
  <si>
    <t>B0299FMC_STP</t>
  </si>
  <si>
    <t>B0299FMC_SDT</t>
  </si>
  <si>
    <t>B0299FMC_SD</t>
  </si>
  <si>
    <t>B0299FMC_TOT</t>
  </si>
  <si>
    <t>4M.8</t>
  </si>
  <si>
    <t>B0300FMO_F</t>
  </si>
  <si>
    <t>B0300FMO_SWD</t>
  </si>
  <si>
    <t>B0300FMO_HD</t>
  </si>
  <si>
    <t>B0300FMO_STD</t>
  </si>
  <si>
    <t>B0300FMO_SLT</t>
  </si>
  <si>
    <t>B0300FMO_STP</t>
  </si>
  <si>
    <t>B0300FMO_SDT</t>
  </si>
  <si>
    <t>B0300FMO_SD</t>
  </si>
  <si>
    <t>B0300FMO_TOT</t>
  </si>
  <si>
    <t>4M.9</t>
  </si>
  <si>
    <t>B0301FMT_F</t>
  </si>
  <si>
    <t>B0301FMT_SWD</t>
  </si>
  <si>
    <t>B0301FMT_HD</t>
  </si>
  <si>
    <t>B0301FMT_STD</t>
  </si>
  <si>
    <t>B0301FMT_SLT</t>
  </si>
  <si>
    <t>B0301FMT_STP</t>
  </si>
  <si>
    <t>B0301FMT_SDT</t>
  </si>
  <si>
    <t>B0301FMT_SD</t>
  </si>
  <si>
    <t>B0301FMT_TOT</t>
  </si>
  <si>
    <t>B0382FMT_TE</t>
  </si>
  <si>
    <t>B0382FMT_TA</t>
  </si>
  <si>
    <t>B0382FMT_TC</t>
  </si>
  <si>
    <t>Schemes to increase flow to full treatment</t>
  </si>
  <si>
    <t>4M.10</t>
  </si>
  <si>
    <t>B0302SIC_F</t>
  </si>
  <si>
    <t>B0302SIC_SWD</t>
  </si>
  <si>
    <t>B0302SIC_HD</t>
  </si>
  <si>
    <t>B0302SIC_STD</t>
  </si>
  <si>
    <t>B0302SIC_SLT</t>
  </si>
  <si>
    <t>B0302SIC_STP</t>
  </si>
  <si>
    <t>B0302SIC_SDT</t>
  </si>
  <si>
    <t>B0302SIC_SD</t>
  </si>
  <si>
    <t>B0302SIC_TOT</t>
  </si>
  <si>
    <t>B0302SIC_C_F</t>
  </si>
  <si>
    <t>B0302SIC_C_SWD</t>
  </si>
  <si>
    <t>B0302SIC_C_HD</t>
  </si>
  <si>
    <t>B0302SIC_C_STD</t>
  </si>
  <si>
    <t>B0302SIC_C_SLT</t>
  </si>
  <si>
    <t>B0302SIC_C_STP</t>
  </si>
  <si>
    <t>B0302SIC_C_SDT</t>
  </si>
  <si>
    <t>B0302SIC_C_SD</t>
  </si>
  <si>
    <t>B0302SIC_C_TOT</t>
  </si>
  <si>
    <t>4M.11</t>
  </si>
  <si>
    <t>B0303SIO_F</t>
  </si>
  <si>
    <t>B0303SIO_SWD</t>
  </si>
  <si>
    <t>B0303SIO_HD</t>
  </si>
  <si>
    <t>B0303SIO_STD</t>
  </si>
  <si>
    <t>B0303SIO_SLT</t>
  </si>
  <si>
    <t>B0303SIO_STP</t>
  </si>
  <si>
    <t>B0303SIO_SDT</t>
  </si>
  <si>
    <t>B0303SIO_SD</t>
  </si>
  <si>
    <t>B0303SIO_TOT</t>
  </si>
  <si>
    <t>B0303SIO_C_F</t>
  </si>
  <si>
    <t>B0303SIO_C_SWD</t>
  </si>
  <si>
    <t>B0303SIO_C_HD</t>
  </si>
  <si>
    <t>B0303SIO_C_STD</t>
  </si>
  <si>
    <t>B0303SIO_C_SLT</t>
  </si>
  <si>
    <t>B0303SIO_C_STP</t>
  </si>
  <si>
    <t>B0303SIO_C_SDT</t>
  </si>
  <si>
    <t>B0303SIO_C_SD</t>
  </si>
  <si>
    <t>B0303SIO_C_TOT</t>
  </si>
  <si>
    <t>4M.12</t>
  </si>
  <si>
    <t>B0304SIT_F</t>
  </si>
  <si>
    <t>B0304SIT_SWD</t>
  </si>
  <si>
    <t>B0304SIT_HD</t>
  </si>
  <si>
    <t>B0304SIT_STD</t>
  </si>
  <si>
    <t>B0304SIT_SLT</t>
  </si>
  <si>
    <t>B0304SIT_STP</t>
  </si>
  <si>
    <t>B0304SIT_SDT</t>
  </si>
  <si>
    <t>B0304SIT_SD</t>
  </si>
  <si>
    <t>B0304SIT_TOT</t>
  </si>
  <si>
    <t>B0304SIT_C_F</t>
  </si>
  <si>
    <t>B0304SIT_C_SWD</t>
  </si>
  <si>
    <t>B0304SIT_C_HD</t>
  </si>
  <si>
    <t>B0304SIT_C_STD</t>
  </si>
  <si>
    <t>B0304SIT_C_SLT</t>
  </si>
  <si>
    <t>B0304SIT_C_STP</t>
  </si>
  <si>
    <t>B0304SIT_C_SDT</t>
  </si>
  <si>
    <t>B0304SIT_C_SD</t>
  </si>
  <si>
    <t>B0304SIT_C_TOT</t>
  </si>
  <si>
    <t>B0383FFT_TE</t>
  </si>
  <si>
    <t>B0383FFT_TA</t>
  </si>
  <si>
    <t>B0383FFT_TC</t>
  </si>
  <si>
    <t>Schemes to increase storm tank capacity</t>
  </si>
  <si>
    <t>4M.13</t>
  </si>
  <si>
    <t>B0305SIC_F</t>
  </si>
  <si>
    <t>B0305SIC_SWD</t>
  </si>
  <si>
    <t>B0305SIC_HD</t>
  </si>
  <si>
    <t>B0305SIC_STD</t>
  </si>
  <si>
    <t>B0305SIC_SLT</t>
  </si>
  <si>
    <t>B0305SIC_STP</t>
  </si>
  <si>
    <t>B0305SIC_SDT</t>
  </si>
  <si>
    <t>B0305SIC_SD</t>
  </si>
  <si>
    <t>B0305SIC_TOT</t>
  </si>
  <si>
    <t>B0305SIC_C_F</t>
  </si>
  <si>
    <t>B0305SIC_C_SWD</t>
  </si>
  <si>
    <t>B0305SIC_C_HD</t>
  </si>
  <si>
    <t>B0305SIC_C_STD</t>
  </si>
  <si>
    <t>B0305SIC_C_SLT</t>
  </si>
  <si>
    <t>B0305SIC_C_STP</t>
  </si>
  <si>
    <t>B0305SIC_C_SDT</t>
  </si>
  <si>
    <t>B0305SIC_C_SD</t>
  </si>
  <si>
    <t>B0305SIC_C_TOT</t>
  </si>
  <si>
    <t>4M.14</t>
  </si>
  <si>
    <t>B0306SIO_F</t>
  </si>
  <si>
    <t>B0306SIO_SWD</t>
  </si>
  <si>
    <t>B0306SIO_HD</t>
  </si>
  <si>
    <t>B0306SIO_STD</t>
  </si>
  <si>
    <t>B0306SIO_SLT</t>
  </si>
  <si>
    <t>B0306SIO_STP</t>
  </si>
  <si>
    <t>B0306SIO_SDT</t>
  </si>
  <si>
    <t>B0306SIO_SD</t>
  </si>
  <si>
    <t>B0306SIO_TOT</t>
  </si>
  <si>
    <t>B0306SIO_C_F</t>
  </si>
  <si>
    <t>B0306SIO_C_SWD</t>
  </si>
  <si>
    <t>B0306SIO_C_HD</t>
  </si>
  <si>
    <t>B0306SIO_C_STD</t>
  </si>
  <si>
    <t>B0306SIO_C_SLT</t>
  </si>
  <si>
    <t>B0306SIO_C_STP</t>
  </si>
  <si>
    <t>B0306SIO_C_SDT</t>
  </si>
  <si>
    <t>B0306SIO_C_SD</t>
  </si>
  <si>
    <t>B0306SIO_C_TOT</t>
  </si>
  <si>
    <t>4M.15</t>
  </si>
  <si>
    <t>B0307SIT_F</t>
  </si>
  <si>
    <t>B0307SIT_SWD</t>
  </si>
  <si>
    <t>B0307SIT_HD</t>
  </si>
  <si>
    <t>B0307SIT_STD</t>
  </si>
  <si>
    <t>B0307SIT_SLT</t>
  </si>
  <si>
    <t>B0307SIT_STP</t>
  </si>
  <si>
    <t>B0307SIT_SDT</t>
  </si>
  <si>
    <t>B0307SIT_SD</t>
  </si>
  <si>
    <t>B0307SIT_TOT</t>
  </si>
  <si>
    <t>B0307SIT_C_F</t>
  </si>
  <si>
    <t>B0307SIT_C_SWD</t>
  </si>
  <si>
    <t>B0307SIT_C_HD</t>
  </si>
  <si>
    <t>B0307SIT_C_STD</t>
  </si>
  <si>
    <t>B0307SIT_C_SLT</t>
  </si>
  <si>
    <t>B0307SIT_C_STP</t>
  </si>
  <si>
    <t>B0307SIT_C_SDT</t>
  </si>
  <si>
    <t>B0307SIT_C_SD</t>
  </si>
  <si>
    <t>B0307SIT_C_TOT</t>
  </si>
  <si>
    <t>B0384TCT_TE</t>
  </si>
  <si>
    <t>B0384TCT_TA</t>
  </si>
  <si>
    <t>B0384TCT_TC</t>
  </si>
  <si>
    <t>Storage schemes to reduce spill frequency at CSOs, storm tanks, etc</t>
  </si>
  <si>
    <t>4M.16</t>
  </si>
  <si>
    <t>B0308SSC_F</t>
  </si>
  <si>
    <t>B0308SSC_SWD</t>
  </si>
  <si>
    <t>B0308SSC_HD</t>
  </si>
  <si>
    <t>B0308SSC_STD</t>
  </si>
  <si>
    <t>B0308SSC_SLT</t>
  </si>
  <si>
    <t>B0308SSC_STP</t>
  </si>
  <si>
    <t>B0308SSC_SDT</t>
  </si>
  <si>
    <t>B0308SSC_SD</t>
  </si>
  <si>
    <t>B0308SSC_TOT</t>
  </si>
  <si>
    <t>B0308SSC_C_F</t>
  </si>
  <si>
    <t>B0308SSC_C_SWD</t>
  </si>
  <si>
    <t>B0308SSC_C_HD</t>
  </si>
  <si>
    <t>B0308SSC_C_STD</t>
  </si>
  <si>
    <t>B0308SSC_C_SLT</t>
  </si>
  <si>
    <t>B0308SSC_C_STP</t>
  </si>
  <si>
    <t>B0308SSC_C_SDT</t>
  </si>
  <si>
    <t>B0308SSC_C_SD</t>
  </si>
  <si>
    <t>B0308SSC_C_TOT</t>
  </si>
  <si>
    <t>4M.17</t>
  </si>
  <si>
    <t>B0309SSO_F</t>
  </si>
  <si>
    <t>B0309SSO_SWD</t>
  </si>
  <si>
    <t>B0309SSO_HD</t>
  </si>
  <si>
    <t>B0309SSO_STD</t>
  </si>
  <si>
    <t>B0309SSO_SLT</t>
  </si>
  <si>
    <t>B0309SSO_STP</t>
  </si>
  <si>
    <t>B0309SSO_SDT</t>
  </si>
  <si>
    <t>B0309SSO_SD</t>
  </si>
  <si>
    <t>B0309SSO_TOT</t>
  </si>
  <si>
    <t>B0309SSO_C_F</t>
  </si>
  <si>
    <t>B0309SSO_C_SWD</t>
  </si>
  <si>
    <t>B0309SSO_C_HD</t>
  </si>
  <si>
    <t>B0309SSO_C_STD</t>
  </si>
  <si>
    <t>B0309SSO_C_SLT</t>
  </si>
  <si>
    <t>B0309SSO_C_STP</t>
  </si>
  <si>
    <t>B0309SSO_C_SDT</t>
  </si>
  <si>
    <t>B0309SSO_C_SD</t>
  </si>
  <si>
    <t>B0309SSO_C_TOT</t>
  </si>
  <si>
    <t>4M.18</t>
  </si>
  <si>
    <t>B0310SST_F</t>
  </si>
  <si>
    <t>B0310SST_SWD</t>
  </si>
  <si>
    <t>B0310SST_HD</t>
  </si>
  <si>
    <t>B0310SST_STD</t>
  </si>
  <si>
    <t>B0310SST_SLT</t>
  </si>
  <si>
    <t>B0310SST_STP</t>
  </si>
  <si>
    <t>B0310SST_SDT</t>
  </si>
  <si>
    <t>B0310SST_SD</t>
  </si>
  <si>
    <t>B0310SST_TOT</t>
  </si>
  <si>
    <t>B0310SST_C_F</t>
  </si>
  <si>
    <t>B0310SST_C_SWD</t>
  </si>
  <si>
    <t>B0310SST_C_HD</t>
  </si>
  <si>
    <t>B0310SST_C_STD</t>
  </si>
  <si>
    <t>B0310SST_C_SLT</t>
  </si>
  <si>
    <t>B0310SST_C_STP</t>
  </si>
  <si>
    <t>B0310SST_C_SDT</t>
  </si>
  <si>
    <t>B0310SST_C_SD</t>
  </si>
  <si>
    <t>B0310SST_C_TOT</t>
  </si>
  <si>
    <t>B0385CST_TE</t>
  </si>
  <si>
    <t>B0385CST_TA</t>
  </si>
  <si>
    <t>B0385CST_TC</t>
  </si>
  <si>
    <t>Chemical removals schemes</t>
  </si>
  <si>
    <t>4M.19</t>
  </si>
  <si>
    <t>B0311CRC_F</t>
  </si>
  <si>
    <t>B0311CRC_SWD</t>
  </si>
  <si>
    <t>B0311CRC_HD</t>
  </si>
  <si>
    <t>B0311CRC_STD</t>
  </si>
  <si>
    <t>B0311CRC_SLT</t>
  </si>
  <si>
    <t>B0311CRC_STP</t>
  </si>
  <si>
    <t>B0311CRC_SDT</t>
  </si>
  <si>
    <t>B0311CRC_SD</t>
  </si>
  <si>
    <t>B0311CRC_TOT</t>
  </si>
  <si>
    <t>B0311CRC_C_F</t>
  </si>
  <si>
    <t>B0311CRC_C_SWD</t>
  </si>
  <si>
    <t>B0311CRC_C_HD</t>
  </si>
  <si>
    <t>B0311CRC_C_STD</t>
  </si>
  <si>
    <t>B0311CRC_C_SLT</t>
  </si>
  <si>
    <t>B0311CRC_C_STP</t>
  </si>
  <si>
    <t>B0311CRC_C_SDT</t>
  </si>
  <si>
    <t>B0311CRC_C_SD</t>
  </si>
  <si>
    <t>B0311CRC_C_TOT</t>
  </si>
  <si>
    <t>4M.20</t>
  </si>
  <si>
    <t>B0312CRO_F</t>
  </si>
  <si>
    <t>B0312CRO_SWD</t>
  </si>
  <si>
    <t>B0312CRO_HD</t>
  </si>
  <si>
    <t>B0312CRO_STD</t>
  </si>
  <si>
    <t>B0312CRO_SLT</t>
  </si>
  <si>
    <t>B0312CRO_STP</t>
  </si>
  <si>
    <t>B0312CRO_SDT</t>
  </si>
  <si>
    <t>B0312CRO_SD</t>
  </si>
  <si>
    <t>B0312CRO_TOT</t>
  </si>
  <si>
    <t>B0312CRO_C_F</t>
  </si>
  <si>
    <t>B0312CRO_C_SWD</t>
  </si>
  <si>
    <t>B0312CRO_C_HD</t>
  </si>
  <si>
    <t>B0312CRO_C_STD</t>
  </si>
  <si>
    <t>B0312CRO_C_SLT</t>
  </si>
  <si>
    <t>B0312CRO_C_STP</t>
  </si>
  <si>
    <t>B0312CRO_C_SDT</t>
  </si>
  <si>
    <t>B0312CRO_C_SD</t>
  </si>
  <si>
    <t>B0312CRO_C_TOT</t>
  </si>
  <si>
    <t>4M.21</t>
  </si>
  <si>
    <t>B0313CRT_F</t>
  </si>
  <si>
    <t>B0313CRT_SWD</t>
  </si>
  <si>
    <t>B0313CRT_HD</t>
  </si>
  <si>
    <t>B0313CRT_STD</t>
  </si>
  <si>
    <t>B0313CRT_SLT</t>
  </si>
  <si>
    <t>B0313CRT_STP</t>
  </si>
  <si>
    <t>B0313CRT_SDT</t>
  </si>
  <si>
    <t>B0313CRT_SD</t>
  </si>
  <si>
    <t>B0313CRT_TOT</t>
  </si>
  <si>
    <t>B0313CRT_C_F</t>
  </si>
  <si>
    <t>B0313CRT_C_SWD</t>
  </si>
  <si>
    <t>B0313CRT_C_HD</t>
  </si>
  <si>
    <t>B0313CRT_C_STD</t>
  </si>
  <si>
    <t>B0313CRT_C_SLT</t>
  </si>
  <si>
    <t>B0313CRT_C_STP</t>
  </si>
  <si>
    <t>B0313CRT_C_SDT</t>
  </si>
  <si>
    <t>B0313CRT_C_SD</t>
  </si>
  <si>
    <t>B0313CRT_C_TOT</t>
  </si>
  <si>
    <t>B0386CRT_TE</t>
  </si>
  <si>
    <t>B0386CRT_TA</t>
  </si>
  <si>
    <t>B0386CRT_TC</t>
  </si>
  <si>
    <t>Chemicals monitoring/ investigations/ options appraisals</t>
  </si>
  <si>
    <t>4M.22</t>
  </si>
  <si>
    <t>B0314CMC_F</t>
  </si>
  <si>
    <t>B0314CMC_SWD</t>
  </si>
  <si>
    <t>B0314CMC_HD</t>
  </si>
  <si>
    <t>B0314CMC_STD</t>
  </si>
  <si>
    <t>B0314CMC_SLT</t>
  </si>
  <si>
    <t>B0314CMC_STP</t>
  </si>
  <si>
    <t>B0314CMC_SDT</t>
  </si>
  <si>
    <t>B0314CMC_SD</t>
  </si>
  <si>
    <t>B0314CMC_TOT</t>
  </si>
  <si>
    <t>4M.23</t>
  </si>
  <si>
    <t>B0315CMO_F</t>
  </si>
  <si>
    <t>B0315CMO_SWD</t>
  </si>
  <si>
    <t>B0315CMO_HD</t>
  </si>
  <si>
    <t>B0315CMO_STD</t>
  </si>
  <si>
    <t>B0315CMO_SLT</t>
  </si>
  <si>
    <t>B0315CMO_STP</t>
  </si>
  <si>
    <t>B0315CMO_SDT</t>
  </si>
  <si>
    <t>B0315CMO_SD</t>
  </si>
  <si>
    <t>B0315CMO_TOT</t>
  </si>
  <si>
    <t>4M.24</t>
  </si>
  <si>
    <t>B0316CMT_F</t>
  </si>
  <si>
    <t>B0316CMT_SWD</t>
  </si>
  <si>
    <t>B0316CMT_HD</t>
  </si>
  <si>
    <t>B0316CMT_STD</t>
  </si>
  <si>
    <t>B0316CMT_SLT</t>
  </si>
  <si>
    <t>B0316CMT_STP</t>
  </si>
  <si>
    <t>B0316CMT_SDT</t>
  </si>
  <si>
    <t>B0316CMT_SD</t>
  </si>
  <si>
    <t>B0316CMT_TOT</t>
  </si>
  <si>
    <t>B0387CMT_TE</t>
  </si>
  <si>
    <t>B0387CMT_TA</t>
  </si>
  <si>
    <t>B0387CMT_TC</t>
  </si>
  <si>
    <t>Nitrogen removal</t>
  </si>
  <si>
    <t>4M.25</t>
  </si>
  <si>
    <t>B0317NRC_F</t>
  </si>
  <si>
    <t>B0317NRC_SWD</t>
  </si>
  <si>
    <t>B0317NRC_HD</t>
  </si>
  <si>
    <t>B0317NRC_STD</t>
  </si>
  <si>
    <t>B0317NRC_SLT</t>
  </si>
  <si>
    <t>B0317NRC_STP</t>
  </si>
  <si>
    <t>B0317NRC_SDT</t>
  </si>
  <si>
    <t>B0317NRC_SD</t>
  </si>
  <si>
    <t>B0317NRC_TOT</t>
  </si>
  <si>
    <t>4M.26</t>
  </si>
  <si>
    <t>B0318NRO_F</t>
  </si>
  <si>
    <t>B0318NRO_SWD</t>
  </si>
  <si>
    <t>B0318NRO_HD</t>
  </si>
  <si>
    <t>B0318NRO_STD</t>
  </si>
  <si>
    <t>B0318NRO_SLT</t>
  </si>
  <si>
    <t>B0318NRO_STP</t>
  </si>
  <si>
    <t>B0318NRO_SDT</t>
  </si>
  <si>
    <t>B0318NRO_SD</t>
  </si>
  <si>
    <t>B0318NRO_TOT</t>
  </si>
  <si>
    <t>4M.27</t>
  </si>
  <si>
    <t>B0319NRT_F</t>
  </si>
  <si>
    <t>B0319NRT_SWD</t>
  </si>
  <si>
    <t>B0319NRT_HD</t>
  </si>
  <si>
    <t>B0319NRT_STD</t>
  </si>
  <si>
    <t>B0319NRT_SLT</t>
  </si>
  <si>
    <t>B0319NRT_STP</t>
  </si>
  <si>
    <t>B0319NRT_SDT</t>
  </si>
  <si>
    <t>B0319NRT_SD</t>
  </si>
  <si>
    <t>B0319NRT_TOT</t>
  </si>
  <si>
    <t>B0388NRT_TE</t>
  </si>
  <si>
    <t>B0388NRT_TA</t>
  </si>
  <si>
    <t>B0388NRT_TC</t>
  </si>
  <si>
    <t>Phosphorus removal</t>
  </si>
  <si>
    <t>4M.28</t>
  </si>
  <si>
    <t>B0320PRC_F</t>
  </si>
  <si>
    <t>B0320PRC_SWD</t>
  </si>
  <si>
    <t>B0320PRC_HD</t>
  </si>
  <si>
    <t>B0320PRC_STD</t>
  </si>
  <si>
    <t>B0320PRC_SLT</t>
  </si>
  <si>
    <t>B0320PRC_STP</t>
  </si>
  <si>
    <t>B0320PRC_SDT</t>
  </si>
  <si>
    <t>B0320PRC_SD</t>
  </si>
  <si>
    <t>B0320PRC_TOT</t>
  </si>
  <si>
    <t>B0320PRC_C_F</t>
  </si>
  <si>
    <t>B0320PRC_C_SWD</t>
  </si>
  <si>
    <t>B0320PRC_C_HD</t>
  </si>
  <si>
    <t>B0320PRC_C_STD</t>
  </si>
  <si>
    <t>B0320PRC_C_SLT</t>
  </si>
  <si>
    <t>B0320PRC_C_STP</t>
  </si>
  <si>
    <t>B0320PRC_C_SDT</t>
  </si>
  <si>
    <t>B0320PRC_C_SD</t>
  </si>
  <si>
    <t>B0320PRC_C_TOT</t>
  </si>
  <si>
    <t>4M.29</t>
  </si>
  <si>
    <t>B0321PRO_F</t>
  </si>
  <si>
    <t>B0321PRO_SWD</t>
  </si>
  <si>
    <t>B0321PRO_HD</t>
  </si>
  <si>
    <t>B0321PRO_STD</t>
  </si>
  <si>
    <t>B0321PRO_SLT</t>
  </si>
  <si>
    <t>B0321PRO_STP</t>
  </si>
  <si>
    <t>B0321PRO_SDT</t>
  </si>
  <si>
    <t>B0321PRO_SD</t>
  </si>
  <si>
    <t>B0321PRO_TOT</t>
  </si>
  <si>
    <t>B0321PRO_C_F</t>
  </si>
  <si>
    <t>B0321PRO_C_SWD</t>
  </si>
  <si>
    <t>B0321PRO_C_HD</t>
  </si>
  <si>
    <t>B0321PRO_C_STD</t>
  </si>
  <si>
    <t>B0321PRO_C_SLT</t>
  </si>
  <si>
    <t>B0321PRO_C_STP</t>
  </si>
  <si>
    <t>B0321PRO_C_SDT</t>
  </si>
  <si>
    <t>B0321PRO_C_SD</t>
  </si>
  <si>
    <t>B0321PRO_C_TOT</t>
  </si>
  <si>
    <t>4M.30</t>
  </si>
  <si>
    <t>B0322PRT_F</t>
  </si>
  <si>
    <t>B0322PRT_SWD</t>
  </si>
  <si>
    <t>B0322PRT_HD</t>
  </si>
  <si>
    <t>B0322PRT_STD</t>
  </si>
  <si>
    <t>B0322PRT_SLT</t>
  </si>
  <si>
    <t>B0322PRT_STP</t>
  </si>
  <si>
    <t>B0322PRT_SDT</t>
  </si>
  <si>
    <t>B0322PRT_SD</t>
  </si>
  <si>
    <t>B0322PRT_TOT</t>
  </si>
  <si>
    <t>B0322PRT_C_F</t>
  </si>
  <si>
    <t>B0322PRT_C_SWD</t>
  </si>
  <si>
    <t>B0322PRT_C_HD</t>
  </si>
  <si>
    <t>B0322PRT_C_STD</t>
  </si>
  <si>
    <t>B0322PRT_C_SLT</t>
  </si>
  <si>
    <t>B0322PRT_C_STP</t>
  </si>
  <si>
    <t>B0322PRT_C_SDT</t>
  </si>
  <si>
    <t>B0322PRT_C_SD</t>
  </si>
  <si>
    <t>B0322PRT_C_TOT</t>
  </si>
  <si>
    <t>B0389CDT_TE</t>
  </si>
  <si>
    <t>B0389CDT_TA</t>
  </si>
  <si>
    <t>B0389CDT_TC</t>
  </si>
  <si>
    <t>Reduction of sanitary parameters</t>
  </si>
  <si>
    <t>4M.31</t>
  </si>
  <si>
    <t>B0323RSC_F</t>
  </si>
  <si>
    <t>B0323RSC_SWD</t>
  </si>
  <si>
    <t>B0323RSC_HD</t>
  </si>
  <si>
    <t>B0323RSC_STD</t>
  </si>
  <si>
    <t>B0323RSC_SLT</t>
  </si>
  <si>
    <t>B0323RSC_STP</t>
  </si>
  <si>
    <t>B0323RSC_SDT</t>
  </si>
  <si>
    <t>B0323RSC_SD</t>
  </si>
  <si>
    <t>B0323RSC_TOT</t>
  </si>
  <si>
    <t>B0323RSC_C_F</t>
  </si>
  <si>
    <t>B0323RSC_C_SWD</t>
  </si>
  <si>
    <t>B0323RSC_C_HD</t>
  </si>
  <si>
    <t>B0323RSC_C_STD</t>
  </si>
  <si>
    <t>B0323RSC_C_SLT</t>
  </si>
  <si>
    <t>B0323RSC_C_STP</t>
  </si>
  <si>
    <t>B0323RSC_C_SDT</t>
  </si>
  <si>
    <t>B0323RSC_C_SD</t>
  </si>
  <si>
    <t>B0323RSC_C_TOT</t>
  </si>
  <si>
    <t>4M.32</t>
  </si>
  <si>
    <t>B0324RSO_F</t>
  </si>
  <si>
    <t>B0324RSO_SWD</t>
  </si>
  <si>
    <t>B0324RSO_HD</t>
  </si>
  <si>
    <t>B0324RSO_STD</t>
  </si>
  <si>
    <t>B0324RSO_SLT</t>
  </si>
  <si>
    <t>B0324RSO_STP</t>
  </si>
  <si>
    <t>B0324RSO_SDT</t>
  </si>
  <si>
    <t>B0324RSO_SD</t>
  </si>
  <si>
    <t>B0324RSO_TOT</t>
  </si>
  <si>
    <t>B0324RSO_C_F</t>
  </si>
  <si>
    <t>B0324RSO_C_SWD</t>
  </si>
  <si>
    <t>B0324RSO_C_HD</t>
  </si>
  <si>
    <t>B0324RSO_C_STD</t>
  </si>
  <si>
    <t>B0324RSO_C_SLT</t>
  </si>
  <si>
    <t>B0324RSO_C_STP</t>
  </si>
  <si>
    <t>B0324RSO_C_SDT</t>
  </si>
  <si>
    <t>B0324RSO_C_SD</t>
  </si>
  <si>
    <t>B0324RSO_C_TOT</t>
  </si>
  <si>
    <t>4M.33</t>
  </si>
  <si>
    <t>B0325RST_F</t>
  </si>
  <si>
    <t>B0325RST_SWD</t>
  </si>
  <si>
    <t>B0325RST_HD</t>
  </si>
  <si>
    <t>B0325RST_STD</t>
  </si>
  <si>
    <t>B0325RST_SLT</t>
  </si>
  <si>
    <t>B0325RST_STP</t>
  </si>
  <si>
    <t>B0325RST_SDT</t>
  </si>
  <si>
    <t>B0325RST_SD</t>
  </si>
  <si>
    <t>B0325RST_TOT</t>
  </si>
  <si>
    <t>B0325RST_C_F</t>
  </si>
  <si>
    <t>B0325RST_C_SWD</t>
  </si>
  <si>
    <t>B0325RST_C_HD</t>
  </si>
  <si>
    <t>B0325RST_C_STD</t>
  </si>
  <si>
    <t>B0325RST_C_SLT</t>
  </si>
  <si>
    <t>B0325RST_C_STP</t>
  </si>
  <si>
    <t>B0325RST_C_SDT</t>
  </si>
  <si>
    <t>B0325RST_C_SD</t>
  </si>
  <si>
    <t>B0325RST_C_TOT</t>
  </si>
  <si>
    <t>B0390PRT_TE</t>
  </si>
  <si>
    <t>B0390PRT_TA</t>
  </si>
  <si>
    <t>B0390PRT_TC</t>
  </si>
  <si>
    <t>UV disinfection (or similar)</t>
  </si>
  <si>
    <t>4M.34</t>
  </si>
  <si>
    <t>B0326UVC_F</t>
  </si>
  <si>
    <t>B0326UVC_SWD</t>
  </si>
  <si>
    <t>B0326UVC_HD</t>
  </si>
  <si>
    <t>B0326UVC_STD</t>
  </si>
  <si>
    <t>B0326UVC_SLT</t>
  </si>
  <si>
    <t>B0326UVC_STP</t>
  </si>
  <si>
    <t>B0326UVC_SDT</t>
  </si>
  <si>
    <t>B0326UVC_SD</t>
  </si>
  <si>
    <t>B0326UVC_TOT</t>
  </si>
  <si>
    <t>B0326UVC_C_F</t>
  </si>
  <si>
    <t>B0326UVC_C_SWD</t>
  </si>
  <si>
    <t>B0326UVC_C_HD</t>
  </si>
  <si>
    <t>B0326UVC_C_STD</t>
  </si>
  <si>
    <t>B0326UVC_C_SLT</t>
  </si>
  <si>
    <t>B0326UVC_C_STP</t>
  </si>
  <si>
    <t>B0326UVC_C_SDT</t>
  </si>
  <si>
    <t>B0326UVC_C_SD</t>
  </si>
  <si>
    <t>B0326UVC_C_TOT</t>
  </si>
  <si>
    <t>4M.35</t>
  </si>
  <si>
    <t>B0327UVO_F</t>
  </si>
  <si>
    <t>B0327UVO_SWD</t>
  </si>
  <si>
    <t>B0327UVO_HD</t>
  </si>
  <si>
    <t>B0327UVO_STD</t>
  </si>
  <si>
    <t>B0327UVO_SLT</t>
  </si>
  <si>
    <t>B0327UVO_STP</t>
  </si>
  <si>
    <t>B0327UVO_SDT</t>
  </si>
  <si>
    <t>B0327UVO_SD</t>
  </si>
  <si>
    <t>B0327UVO_TOT</t>
  </si>
  <si>
    <t>B0327UVO_C_F</t>
  </si>
  <si>
    <t>B0327UVO_C_SWD</t>
  </si>
  <si>
    <t>B0327UVO_C_HD</t>
  </si>
  <si>
    <t>B0327UVO_C_STD</t>
  </si>
  <si>
    <t>B0327UVO_C_SLT</t>
  </si>
  <si>
    <t>B0327UVO_C_STP</t>
  </si>
  <si>
    <t>B0327UVO_C_SDT</t>
  </si>
  <si>
    <t>B0327UVO_C_SD</t>
  </si>
  <si>
    <t>B0327UVO_C_TOT</t>
  </si>
  <si>
    <t>4M.36</t>
  </si>
  <si>
    <t>B0328UVT_F</t>
  </si>
  <si>
    <t>B0328UVT_SWD</t>
  </si>
  <si>
    <t>B0328UVT_HD</t>
  </si>
  <si>
    <t>B0328UVT_STD</t>
  </si>
  <si>
    <t>B0328UVT_SLT</t>
  </si>
  <si>
    <t>B0328UVT_STP</t>
  </si>
  <si>
    <t>B0328UVT_SDT</t>
  </si>
  <si>
    <t>B0328UVT_SD</t>
  </si>
  <si>
    <t>B0328UVT_TOT</t>
  </si>
  <si>
    <t>B0328UVT_C_F</t>
  </si>
  <si>
    <t>B0328UVT_C_SWD</t>
  </si>
  <si>
    <t>B0328UVT_C_HD</t>
  </si>
  <si>
    <t>B0328UVT_C_STD</t>
  </si>
  <si>
    <t>B0328UVT_C_SLT</t>
  </si>
  <si>
    <t>B0328UVT_C_STP</t>
  </si>
  <si>
    <t>B0328UVT_C_SDT</t>
  </si>
  <si>
    <t>B0328UVT_C_SD</t>
  </si>
  <si>
    <t>B0328UVT_C_TOT</t>
  </si>
  <si>
    <t>B0391UVT_TE</t>
  </si>
  <si>
    <t>B0391UVT_TA</t>
  </si>
  <si>
    <t>B0391UVT_TC</t>
  </si>
  <si>
    <t>4M.37</t>
  </si>
  <si>
    <t>B0329INC_F</t>
  </si>
  <si>
    <t>B0329INC_SWD</t>
  </si>
  <si>
    <t>B0329INC_HD</t>
  </si>
  <si>
    <t>B0329INC_STD</t>
  </si>
  <si>
    <t>B0329INC_SLT</t>
  </si>
  <si>
    <t>B0329INC_STP</t>
  </si>
  <si>
    <t>B0329INC_SDT</t>
  </si>
  <si>
    <t>B0329INC_SD</t>
  </si>
  <si>
    <t>B0329INC_TOT</t>
  </si>
  <si>
    <t>4M.38</t>
  </si>
  <si>
    <t>B0330INO_F</t>
  </si>
  <si>
    <t>B0330INO_SWD</t>
  </si>
  <si>
    <t>B0330INO_HD</t>
  </si>
  <si>
    <t>B0330INO_STD</t>
  </si>
  <si>
    <t>B0330INO_SLT</t>
  </si>
  <si>
    <t>B0330INO_STP</t>
  </si>
  <si>
    <t>B0330INO_SDT</t>
  </si>
  <si>
    <t>B0330INO_SD</t>
  </si>
  <si>
    <t>B0330INO_TOT</t>
  </si>
  <si>
    <t>4M.39</t>
  </si>
  <si>
    <t>B0331INT_F</t>
  </si>
  <si>
    <t>B0331INT_SWD</t>
  </si>
  <si>
    <t>B0331INT_HD</t>
  </si>
  <si>
    <t>B0331INT_STD</t>
  </si>
  <si>
    <t>B0331INT_SLT</t>
  </si>
  <si>
    <t>B0331INT_STP</t>
  </si>
  <si>
    <t>B0331INT_SDT</t>
  </si>
  <si>
    <t>B0331INT_SD</t>
  </si>
  <si>
    <t>B0331INT_TOT</t>
  </si>
  <si>
    <t>B0392IT_TE</t>
  </si>
  <si>
    <t>B0392IT_TA</t>
  </si>
  <si>
    <t>B0392IT_TC</t>
  </si>
  <si>
    <t>4M.40</t>
  </si>
  <si>
    <t>B0332TET_F</t>
  </si>
  <si>
    <t>B0332TET_SWD</t>
  </si>
  <si>
    <t>B0332TET_HD</t>
  </si>
  <si>
    <t>B0332TET_STD</t>
  </si>
  <si>
    <t>B0332TET_SLT</t>
  </si>
  <si>
    <t>B0332TET_STP</t>
  </si>
  <si>
    <t>B0332TET_SDT</t>
  </si>
  <si>
    <t>B0332TET_SD</t>
  </si>
  <si>
    <t>B0332TET_TOT</t>
  </si>
  <si>
    <t>B0393TET_TE</t>
  </si>
  <si>
    <t>B0393TET_TA</t>
  </si>
  <si>
    <t>B0393TET_TC</t>
  </si>
  <si>
    <t>Growth at sewage treatment works (excluding sludge treatment)</t>
  </si>
  <si>
    <t>4M.41</t>
  </si>
  <si>
    <t>B0333GSC_F</t>
  </si>
  <si>
    <t>B0333GSC_SWD</t>
  </si>
  <si>
    <t>B0333GSC_HD</t>
  </si>
  <si>
    <t>B0333GSC_STD</t>
  </si>
  <si>
    <t>B0333GSC_SLT</t>
  </si>
  <si>
    <t>B0333GSC_STP</t>
  </si>
  <si>
    <t>B0333GSC_SDT</t>
  </si>
  <si>
    <t>B0333GSC_SD</t>
  </si>
  <si>
    <t>B0333GSC_TOT</t>
  </si>
  <si>
    <t>B0333GSC_C_F</t>
  </si>
  <si>
    <t>B0333GSC_C_SWD</t>
  </si>
  <si>
    <t>B0333GSC_C_HD</t>
  </si>
  <si>
    <t>B0333GSC_C_STD</t>
  </si>
  <si>
    <t>B0333GSC_C_SLT</t>
  </si>
  <si>
    <t>B0333GSC_C_STP</t>
  </si>
  <si>
    <t>B0333GSC_C_SDT</t>
  </si>
  <si>
    <t>B0333GSC_C_SD</t>
  </si>
  <si>
    <t>B0333GSC_C_TOT</t>
  </si>
  <si>
    <t>4M.42</t>
  </si>
  <si>
    <t>B0334GSO_F</t>
  </si>
  <si>
    <t>B0334GSO_SWD</t>
  </si>
  <si>
    <t>B0334GSO_HD</t>
  </si>
  <si>
    <t>B0334GSO_STD</t>
  </si>
  <si>
    <t>B0334GSO_SLT</t>
  </si>
  <si>
    <t>B0334GSO_STP</t>
  </si>
  <si>
    <t>B0334GSO_SDT</t>
  </si>
  <si>
    <t>B0334GSO_SD</t>
  </si>
  <si>
    <t>B0334GSO_TOT</t>
  </si>
  <si>
    <t>B0334GSO_C_F</t>
  </si>
  <si>
    <t>B0334GSO_C_SWD</t>
  </si>
  <si>
    <t>B0334GSO_C_HD</t>
  </si>
  <si>
    <t>B0334GSO_C_STD</t>
  </si>
  <si>
    <t>B0334GSO_C_SLT</t>
  </si>
  <si>
    <t>B0334GSO_C_STP</t>
  </si>
  <si>
    <t>B0334GSO_C_SDT</t>
  </si>
  <si>
    <t>B0334GSO_C_SD</t>
  </si>
  <si>
    <t>B0334GSO_C_TOT</t>
  </si>
  <si>
    <t>4M.43</t>
  </si>
  <si>
    <t>B0335GST_F</t>
  </si>
  <si>
    <t>B0335GST_SWD</t>
  </si>
  <si>
    <t>B0335GST_HD</t>
  </si>
  <si>
    <t>B0335GST_STD</t>
  </si>
  <si>
    <t>B0335GST_SLT</t>
  </si>
  <si>
    <t>B0335GST_STP</t>
  </si>
  <si>
    <t>B0335GST_SDT</t>
  </si>
  <si>
    <t>B0335GST_SD</t>
  </si>
  <si>
    <t>B0335GST_TOT</t>
  </si>
  <si>
    <t>B0335GST_C_F</t>
  </si>
  <si>
    <t>B0335GST_C_SWD</t>
  </si>
  <si>
    <t>B0335GST_C_HD</t>
  </si>
  <si>
    <t>B0335GST_C_STD</t>
  </si>
  <si>
    <t>B0335GST_C_SLT</t>
  </si>
  <si>
    <t>B0335GST_C_STP</t>
  </si>
  <si>
    <t>B0335GST_C_SDT</t>
  </si>
  <si>
    <t>B0335GST_C_SD</t>
  </si>
  <si>
    <t>B0335GST_C_TOT</t>
  </si>
  <si>
    <t>Reduce flooding risk for properties</t>
  </si>
  <si>
    <t>4M.44</t>
  </si>
  <si>
    <t>B0336RFC_F</t>
  </si>
  <si>
    <t>B0336RFC_SWD</t>
  </si>
  <si>
    <t>B0336RFC_HD</t>
  </si>
  <si>
    <t>B0336RFC_STD</t>
  </si>
  <si>
    <t>B0336RFC_SLT</t>
  </si>
  <si>
    <t>B0336RFC_STP</t>
  </si>
  <si>
    <t>B0336RFC_SDT</t>
  </si>
  <si>
    <t>B0336RFC_SD</t>
  </si>
  <si>
    <t>B0336RFC_TOT</t>
  </si>
  <si>
    <t>B0336RFC_C_F</t>
  </si>
  <si>
    <t>B0336RFC_C_SWD</t>
  </si>
  <si>
    <t>B0336RFC_C_HD</t>
  </si>
  <si>
    <t>B0336RFC_C_STD</t>
  </si>
  <si>
    <t>B0336RFC_C_SLT</t>
  </si>
  <si>
    <t>B0336RFC_C_STP</t>
  </si>
  <si>
    <t>B0336RFC_C_SDT</t>
  </si>
  <si>
    <t>B0336RFC_C_SD</t>
  </si>
  <si>
    <t>B0336RFC_C_TOT</t>
  </si>
  <si>
    <t>4M.45</t>
  </si>
  <si>
    <t>B0337RFO_F</t>
  </si>
  <si>
    <t>B0337RFO_SWD</t>
  </si>
  <si>
    <t>B0337RFO_HD</t>
  </si>
  <si>
    <t>B0337RFO_STD</t>
  </si>
  <si>
    <t>B0337RFO_SLT</t>
  </si>
  <si>
    <t>B0337RFO_STP</t>
  </si>
  <si>
    <t>B0337RFO_SDT</t>
  </si>
  <si>
    <t>B0337RFO_SD</t>
  </si>
  <si>
    <t>B0337RFO_TOT</t>
  </si>
  <si>
    <t>B0337RFO_C_F</t>
  </si>
  <si>
    <t>B0337RFO_C_SWD</t>
  </si>
  <si>
    <t>B0337RFO_C_HD</t>
  </si>
  <si>
    <t>B0337RFO_C_STD</t>
  </si>
  <si>
    <t>B0337RFO_C_SLT</t>
  </si>
  <si>
    <t>B0337RFO_C_STP</t>
  </si>
  <si>
    <t>B0337RFO_C_SDT</t>
  </si>
  <si>
    <t>B0337RFO_C_SD</t>
  </si>
  <si>
    <t>B0337RFO_C_TOT</t>
  </si>
  <si>
    <t>4M.46</t>
  </si>
  <si>
    <t>B0338RFT_F</t>
  </si>
  <si>
    <t>B0338RFT_SWD</t>
  </si>
  <si>
    <t>B0338RFT_HD</t>
  </si>
  <si>
    <t>B0338RFT_STD</t>
  </si>
  <si>
    <t>B0338RFT_SLT</t>
  </si>
  <si>
    <t>B0338RFT_STP</t>
  </si>
  <si>
    <t>B0338RFT_SDT</t>
  </si>
  <si>
    <t>B0338RFT_SD</t>
  </si>
  <si>
    <t>B0338RFT_TOT</t>
  </si>
  <si>
    <t>B0338RFT_C_F</t>
  </si>
  <si>
    <t>B0338RFT_C_SWD</t>
  </si>
  <si>
    <t>B0338RFT_C_HD</t>
  </si>
  <si>
    <t>B0338RFT_C_STD</t>
  </si>
  <si>
    <t>B0338RFT_C_SLT</t>
  </si>
  <si>
    <t>B0338RFT_C_STP</t>
  </si>
  <si>
    <t>B0338RFT_C_SDT</t>
  </si>
  <si>
    <t>B0338RFT_C_SD</t>
  </si>
  <si>
    <t>B0338RFT_C_TOT</t>
  </si>
  <si>
    <t>First time sewerage</t>
  </si>
  <si>
    <t>4M.47</t>
  </si>
  <si>
    <t>B0339FTC_F</t>
  </si>
  <si>
    <t>B0339FTC_SWD</t>
  </si>
  <si>
    <t>B0339FTC_HD</t>
  </si>
  <si>
    <t>B0339FTC_STD</t>
  </si>
  <si>
    <t>B0339FTC_SLT</t>
  </si>
  <si>
    <t>B0339FTC_STP</t>
  </si>
  <si>
    <t>B0339FTC_SDT</t>
  </si>
  <si>
    <t>B0339FTC_SD</t>
  </si>
  <si>
    <t>B0339FTC_TOT</t>
  </si>
  <si>
    <t>B0339FTC_C_F</t>
  </si>
  <si>
    <t>B0339FTC_C_SWD</t>
  </si>
  <si>
    <t>B0339FTC_C_HD</t>
  </si>
  <si>
    <t>B0339FTC_C_STD</t>
  </si>
  <si>
    <t>B0339FTC_C_SLT</t>
  </si>
  <si>
    <t>B0339FTC_C_STP</t>
  </si>
  <si>
    <t>B0339FTC_C_SDT</t>
  </si>
  <si>
    <t>B0339FTC_C_SD</t>
  </si>
  <si>
    <t>B0339FTC_C_TOT</t>
  </si>
  <si>
    <t>4M.48</t>
  </si>
  <si>
    <t>B0340FTO_F</t>
  </si>
  <si>
    <t>B0340FTO_SWD</t>
  </si>
  <si>
    <t>B0340FTO_HD</t>
  </si>
  <si>
    <t>B0340FTO_STD</t>
  </si>
  <si>
    <t>B0340FTO_SLT</t>
  </si>
  <si>
    <t>B0340FTO_STP</t>
  </si>
  <si>
    <t>B0340FTO_SDT</t>
  </si>
  <si>
    <t>B0340FTO_SD</t>
  </si>
  <si>
    <t>B0340FTO_TOT</t>
  </si>
  <si>
    <t>B0340FTO_C_F</t>
  </si>
  <si>
    <t>B0340FTO_C_SWD</t>
  </si>
  <si>
    <t>B0340FTO_C_HD</t>
  </si>
  <si>
    <t>B0340FTO_C_STD</t>
  </si>
  <si>
    <t>B0340FTO_C_SLT</t>
  </si>
  <si>
    <t>B0340FTO_C_STP</t>
  </si>
  <si>
    <t>B0340FTO_C_SDT</t>
  </si>
  <si>
    <t>B0340FTO_C_SD</t>
  </si>
  <si>
    <t>B0340FTO_C_TOT</t>
  </si>
  <si>
    <t>4M.49</t>
  </si>
  <si>
    <t>B0341FTT_F</t>
  </si>
  <si>
    <t>B0341FTT_SWD</t>
  </si>
  <si>
    <t>B0341FTT_HD</t>
  </si>
  <si>
    <t>B0341FTT_STD</t>
  </si>
  <si>
    <t>B0341FTT_SLT</t>
  </si>
  <si>
    <t>B0341FTT_STP</t>
  </si>
  <si>
    <t>B0341FTT_SDT</t>
  </si>
  <si>
    <t>B0341FTT_SD</t>
  </si>
  <si>
    <t>B0341FTT_TOT</t>
  </si>
  <si>
    <t>B0341FTT_C_F</t>
  </si>
  <si>
    <t>B0341FTT_C_SWD</t>
  </si>
  <si>
    <t>B0341FTT_C_HD</t>
  </si>
  <si>
    <t>B0341FTT_C_STD</t>
  </si>
  <si>
    <t>B0341FTT_C_SLT</t>
  </si>
  <si>
    <t>B0341FTT_C_STP</t>
  </si>
  <si>
    <t>B0341FTT_C_SDT</t>
  </si>
  <si>
    <t>B0341FTT_C_SD</t>
  </si>
  <si>
    <t>B0341FTT_C_TOT</t>
  </si>
  <si>
    <t>B0394FST_TE</t>
  </si>
  <si>
    <t>B0394FST_TA</t>
  </si>
  <si>
    <t>B0394FST_TC</t>
  </si>
  <si>
    <t>Sludge enhancement (quality)</t>
  </si>
  <si>
    <t>4M.50</t>
  </si>
  <si>
    <t>B0342SEC_F</t>
  </si>
  <si>
    <t>B0342SEC_SWD</t>
  </si>
  <si>
    <t>B0342SEC_HD</t>
  </si>
  <si>
    <t>B0342SEC_STD</t>
  </si>
  <si>
    <t>B0342SEC_SLT</t>
  </si>
  <si>
    <t>B0342SEC_STP</t>
  </si>
  <si>
    <t>B0342SEC_SDT</t>
  </si>
  <si>
    <t>B0342SEC_SD</t>
  </si>
  <si>
    <t>B0342SEC_TOT</t>
  </si>
  <si>
    <t>4M.51</t>
  </si>
  <si>
    <t>B0343SEO_F</t>
  </si>
  <si>
    <t>B0343SEO_SWD</t>
  </si>
  <si>
    <t>B0343SEO_HD</t>
  </si>
  <si>
    <t>B0343SEO_STD</t>
  </si>
  <si>
    <t>B0343SEO_SLT</t>
  </si>
  <si>
    <t>B0343SEO_STP</t>
  </si>
  <si>
    <t>B0343SEO_SDT</t>
  </si>
  <si>
    <t>B0343SEO_SD</t>
  </si>
  <si>
    <t>B0343SEO_TOT</t>
  </si>
  <si>
    <t>4M.52</t>
  </si>
  <si>
    <t>B0344SET_F</t>
  </si>
  <si>
    <t>B0344SET_SWD</t>
  </si>
  <si>
    <t>B0344SET_HD</t>
  </si>
  <si>
    <t>B0344SET_STD</t>
  </si>
  <si>
    <t>B0344SET_SLT</t>
  </si>
  <si>
    <t>B0344SET_STP</t>
  </si>
  <si>
    <t>B0344SET_SDT</t>
  </si>
  <si>
    <t>B0344SET_SD</t>
  </si>
  <si>
    <t>B0344SET_TOT</t>
  </si>
  <si>
    <t>B0395SET_TE</t>
  </si>
  <si>
    <t>B0395SET_TA</t>
  </si>
  <si>
    <t>B0395SET_TC</t>
  </si>
  <si>
    <t>Sludge enhancement (growth)</t>
  </si>
  <si>
    <t>4M.53</t>
  </si>
  <si>
    <t>B0345SEC_F</t>
  </si>
  <si>
    <t>B0345SEC_SWD</t>
  </si>
  <si>
    <t>B0345SEC_HD</t>
  </si>
  <si>
    <t>B0345SEC_STD</t>
  </si>
  <si>
    <t>B0345SEC_SLT</t>
  </si>
  <si>
    <t>B0345SEC_STP</t>
  </si>
  <si>
    <t>B0345SEC_SDT</t>
  </si>
  <si>
    <t>B0345SEC_SD</t>
  </si>
  <si>
    <t>B0345SEC_TOT</t>
  </si>
  <si>
    <t>4M.54</t>
  </si>
  <si>
    <t>B0346SEO_F</t>
  </si>
  <si>
    <t>B0346SEO_SWD</t>
  </si>
  <si>
    <t>B0346SEO_HD</t>
  </si>
  <si>
    <t>B0346SEO_STD</t>
  </si>
  <si>
    <t>B0346SEO_SLT</t>
  </si>
  <si>
    <t>B0346SEO_STP</t>
  </si>
  <si>
    <t>B0346SEO_SDT</t>
  </si>
  <si>
    <t>B0346SEO_SD</t>
  </si>
  <si>
    <t>B0346SEO_TOT</t>
  </si>
  <si>
    <t>4M.55</t>
  </si>
  <si>
    <t>B0347SET_F</t>
  </si>
  <si>
    <t>B0347SET_SWD</t>
  </si>
  <si>
    <t>B0347SET_HD</t>
  </si>
  <si>
    <t>B0347SET_STD</t>
  </si>
  <si>
    <t>B0347SET_SLT</t>
  </si>
  <si>
    <t>B0347SET_STP</t>
  </si>
  <si>
    <t>B0347SET_SDT</t>
  </si>
  <si>
    <t>B0347SET_SD</t>
  </si>
  <si>
    <t>B0347SET_TOT</t>
  </si>
  <si>
    <t>B0396SET_TE</t>
  </si>
  <si>
    <t>B0396SET_TA</t>
  </si>
  <si>
    <t>B0396SET_TC</t>
  </si>
  <si>
    <t>Odour</t>
  </si>
  <si>
    <t>4M.56</t>
  </si>
  <si>
    <t>B0348ODC_F</t>
  </si>
  <si>
    <t>B0348ODC_SWD</t>
  </si>
  <si>
    <t>B0348ODC_HD</t>
  </si>
  <si>
    <t>B0348ODC_STD</t>
  </si>
  <si>
    <t>B0348ODC_SLT</t>
  </si>
  <si>
    <t>B0348ODC_STP</t>
  </si>
  <si>
    <t>B0348ODC_SDT</t>
  </si>
  <si>
    <t>B0348ODC_SD</t>
  </si>
  <si>
    <t>B0348ODC_TOT</t>
  </si>
  <si>
    <t>4M.57</t>
  </si>
  <si>
    <t>B0349ODO_F</t>
  </si>
  <si>
    <t>B0349ODO_SWD</t>
  </si>
  <si>
    <t>B0349ODO_HD</t>
  </si>
  <si>
    <t>B0349ODO_STD</t>
  </si>
  <si>
    <t>B0349ODO_SLT</t>
  </si>
  <si>
    <t>B0349ODO_STP</t>
  </si>
  <si>
    <t>B0349ODO_SDT</t>
  </si>
  <si>
    <t>B0349ODO_SD</t>
  </si>
  <si>
    <t>B0349ODO_TOT</t>
  </si>
  <si>
    <t>4M.58</t>
  </si>
  <si>
    <t>B0350ODT_F</t>
  </si>
  <si>
    <t>B0350ODT_SWD</t>
  </si>
  <si>
    <t>B0350ODT_HD</t>
  </si>
  <si>
    <t>B0350ODT_STD</t>
  </si>
  <si>
    <t>B0350ODT_SLT</t>
  </si>
  <si>
    <t>B0350ODT_STP</t>
  </si>
  <si>
    <t>B0350ODT_SDT</t>
  </si>
  <si>
    <t>B0350ODT_SD</t>
  </si>
  <si>
    <t>B0350ODT_TOT</t>
  </si>
  <si>
    <t>B0397OT_TE</t>
  </si>
  <si>
    <t>B0397OT_TA</t>
  </si>
  <si>
    <t>B0397OT_TC</t>
  </si>
  <si>
    <t>4M.59</t>
  </si>
  <si>
    <t>B0351ERC_F</t>
  </si>
  <si>
    <t>B0351ERC_SWD</t>
  </si>
  <si>
    <t>B0351ERC_HD</t>
  </si>
  <si>
    <t>B0351ERC_STD</t>
  </si>
  <si>
    <t>B0351ERC_SLT</t>
  </si>
  <si>
    <t>B0351ERC_STP</t>
  </si>
  <si>
    <t>B0351ERC_SDT</t>
  </si>
  <si>
    <t>B0351ERC_SD</t>
  </si>
  <si>
    <t>B0351ERC_TOT</t>
  </si>
  <si>
    <t>B0351ERC_C_F</t>
  </si>
  <si>
    <t>B0351ERC_C_SWD</t>
  </si>
  <si>
    <t>B0351ERC_C_HD</t>
  </si>
  <si>
    <t>B0351ERC_C_STD</t>
  </si>
  <si>
    <t>B0351ERC_C_SLT</t>
  </si>
  <si>
    <t>B0351ERC_C_STP</t>
  </si>
  <si>
    <t>B0351ERC_C_SDT</t>
  </si>
  <si>
    <t>B0351ERC_C_SD</t>
  </si>
  <si>
    <t>B0351ERC_C_TOT</t>
  </si>
  <si>
    <t>4M.60</t>
  </si>
  <si>
    <t>B0352ERO_F</t>
  </si>
  <si>
    <t>B0352ERO_SWD</t>
  </si>
  <si>
    <t>B0352ERO_HD</t>
  </si>
  <si>
    <t>B0352ERO_STD</t>
  </si>
  <si>
    <t>B0352ERO_SLT</t>
  </si>
  <si>
    <t>B0352ERO_STP</t>
  </si>
  <si>
    <t>B0352ERO_SDT</t>
  </si>
  <si>
    <t>B0352ERO_SD</t>
  </si>
  <si>
    <t>B0352ERO_TOT</t>
  </si>
  <si>
    <t>B0352ERO_C_F</t>
  </si>
  <si>
    <t>B0352ERO_C_SWD</t>
  </si>
  <si>
    <t>B0352ERO_C_HD</t>
  </si>
  <si>
    <t>B0352ERO_C_STD</t>
  </si>
  <si>
    <t>B0352ERO_C_SLT</t>
  </si>
  <si>
    <t>B0352ERO_C_STP</t>
  </si>
  <si>
    <t>B0352ERO_C_SDT</t>
  </si>
  <si>
    <t>B0352ERO_C_SD</t>
  </si>
  <si>
    <t>B0352ERO_C_TOT</t>
  </si>
  <si>
    <t>4M.61</t>
  </si>
  <si>
    <t>B0353ERT_F</t>
  </si>
  <si>
    <t>B0353ERT_SWD</t>
  </si>
  <si>
    <t>B0353ERT_HD</t>
  </si>
  <si>
    <t>B0353ERT_STD</t>
  </si>
  <si>
    <t>B0353ERT_SLT</t>
  </si>
  <si>
    <t>B0353ERT_STP</t>
  </si>
  <si>
    <t>B0353ERT_SDT</t>
  </si>
  <si>
    <t>B0353ERT_SD</t>
  </si>
  <si>
    <t>B0353ERT_TOT</t>
  </si>
  <si>
    <t>B0353ERT_C_F</t>
  </si>
  <si>
    <t>B0353ERT_C_SWD</t>
  </si>
  <si>
    <t>B0353ERT_C_HD</t>
  </si>
  <si>
    <t>B0353ERT_C_STD</t>
  </si>
  <si>
    <t>B0353ERT_C_SLT</t>
  </si>
  <si>
    <t>B0353ERT_C_STP</t>
  </si>
  <si>
    <t>B0353ERT_C_SDT</t>
  </si>
  <si>
    <t>B0353ERT_C_SD</t>
  </si>
  <si>
    <t>B0353ERT_C_TOT</t>
  </si>
  <si>
    <t>B0398ERT_TE</t>
  </si>
  <si>
    <t>B0398ERT_TA</t>
  </si>
  <si>
    <t>B0398ERT_TC</t>
  </si>
  <si>
    <t>4M.62</t>
  </si>
  <si>
    <t>B0354SSC_F</t>
  </si>
  <si>
    <t>B0354SSC_SWD</t>
  </si>
  <si>
    <t>B0354SSC_HD</t>
  </si>
  <si>
    <t>B0354SSC_STD</t>
  </si>
  <si>
    <t>B0354SSC_SLT</t>
  </si>
  <si>
    <t>B0354SSC_STP</t>
  </si>
  <si>
    <t>B0354SSC_SDT</t>
  </si>
  <si>
    <t>B0354SSC_SD</t>
  </si>
  <si>
    <t>B0354SSC_TOT</t>
  </si>
  <si>
    <t>B0354SSC_C_F</t>
  </si>
  <si>
    <t>B0354SSC_C_SWD</t>
  </si>
  <si>
    <t>B0354SSC_C_HD</t>
  </si>
  <si>
    <t>B0354SSC_C_STD</t>
  </si>
  <si>
    <t>B0354SSC_C_SLT</t>
  </si>
  <si>
    <t>B0354SSC_C_STP</t>
  </si>
  <si>
    <t>B0354SSC_C_SDT</t>
  </si>
  <si>
    <t>B0354SSC_C_SD</t>
  </si>
  <si>
    <t>B0354SSC_C_TOT</t>
  </si>
  <si>
    <t>4M.63</t>
  </si>
  <si>
    <t>B0355SSO_F</t>
  </si>
  <si>
    <t>B0355SSO_SWD</t>
  </si>
  <si>
    <t>B0355SSO_HD</t>
  </si>
  <si>
    <t>B0355SSO_STD</t>
  </si>
  <si>
    <t>B0355SSO_SLT</t>
  </si>
  <si>
    <t>B0355SSO_STP</t>
  </si>
  <si>
    <t>B0355SSO_SDT</t>
  </si>
  <si>
    <t>B0355SSO_SD</t>
  </si>
  <si>
    <t>B0355SSO_TOT</t>
  </si>
  <si>
    <t>B0355SSO_C_F</t>
  </si>
  <si>
    <t>B0355SSO_C_SWD</t>
  </si>
  <si>
    <t>B0355SSO_C_HD</t>
  </si>
  <si>
    <t>B0355SSO_C_STD</t>
  </si>
  <si>
    <t>B0355SSO_C_SLT</t>
  </si>
  <si>
    <t>B0355SSO_C_STP</t>
  </si>
  <si>
    <t>B0355SSO_C_SDT</t>
  </si>
  <si>
    <t>B0355SSO_C_SD</t>
  </si>
  <si>
    <t>B0355SSO_C_TOT</t>
  </si>
  <si>
    <t>4M.64</t>
  </si>
  <si>
    <t>B0356SST_F</t>
  </si>
  <si>
    <t>B0356SST_SWD</t>
  </si>
  <si>
    <t>B0356SST_HD</t>
  </si>
  <si>
    <t>B0356SST_STD</t>
  </si>
  <si>
    <t>B0356SST_SLT</t>
  </si>
  <si>
    <t>B0356SST_STP</t>
  </si>
  <si>
    <t>B0356SST_SDT</t>
  </si>
  <si>
    <t>B0356SST_SD</t>
  </si>
  <si>
    <t>B0356SST_TOT</t>
  </si>
  <si>
    <t>B0356SST_C_F</t>
  </si>
  <si>
    <t>B0356SST_C_SWD</t>
  </si>
  <si>
    <t>B0356SST_C_HD</t>
  </si>
  <si>
    <t>B0356SST_C_STD</t>
  </si>
  <si>
    <t>B0356SST_C_SLT</t>
  </si>
  <si>
    <t>B0356SST_C_STP</t>
  </si>
  <si>
    <t>B0356SST_C_SDT</t>
  </si>
  <si>
    <t>B0356SST_C_SD</t>
  </si>
  <si>
    <t>B0356SST_C_TOT</t>
  </si>
  <si>
    <t>B0399SDT_TE</t>
  </si>
  <si>
    <t>B0399SDT_TA</t>
  </si>
  <si>
    <t>B0399SDT_TC</t>
  </si>
  <si>
    <t>4M.65</t>
  </si>
  <si>
    <t>B0357SNC_F</t>
  </si>
  <si>
    <t>B0357SNC_SWD</t>
  </si>
  <si>
    <t>B0357SNC_HD</t>
  </si>
  <si>
    <t>B0357SNC_STD</t>
  </si>
  <si>
    <t>B0357SNC_SLT</t>
  </si>
  <si>
    <t>B0357SNC_STP</t>
  </si>
  <si>
    <t>B0357SNC_SDT</t>
  </si>
  <si>
    <t>B0357SNC_SD</t>
  </si>
  <si>
    <t>B0357SNC_TOT</t>
  </si>
  <si>
    <t>B0357SNC_C_F</t>
  </si>
  <si>
    <t>B0357SNC_C_SWD</t>
  </si>
  <si>
    <t>B0357SNC_C_HD</t>
  </si>
  <si>
    <t>B0357SNC_C_STD</t>
  </si>
  <si>
    <t>B0357SNC_C_SLT</t>
  </si>
  <si>
    <t>B0357SNC_C_STP</t>
  </si>
  <si>
    <t>B0357SNC_C_SDT</t>
  </si>
  <si>
    <t>B0357SNC_C_SD</t>
  </si>
  <si>
    <t>B0357SNC_C_TOT</t>
  </si>
  <si>
    <t>4M.66</t>
  </si>
  <si>
    <t>B0358SNO_F</t>
  </si>
  <si>
    <t>B0358SNO_SWD</t>
  </si>
  <si>
    <t>B0358SNO_HD</t>
  </si>
  <si>
    <t>B0358SNO_STD</t>
  </si>
  <si>
    <t>B0358SNO_SLT</t>
  </si>
  <si>
    <t>B0358SNO_STP</t>
  </si>
  <si>
    <t>B0358SNO_SDT</t>
  </si>
  <si>
    <t>B0358SNO_SD</t>
  </si>
  <si>
    <t>B0358SNO_TOT</t>
  </si>
  <si>
    <t>B0358SNO_C_F</t>
  </si>
  <si>
    <t>B0358SNO_C_SWD</t>
  </si>
  <si>
    <t>B0358SNO_C_HD</t>
  </si>
  <si>
    <t>B0358SNO_C_STD</t>
  </si>
  <si>
    <t>B0358SNO_C_SLT</t>
  </si>
  <si>
    <t>B0358SNO_C_STP</t>
  </si>
  <si>
    <t>B0358SNO_C_SDT</t>
  </si>
  <si>
    <t>B0358SNO_C_SD</t>
  </si>
  <si>
    <t>B0358SNO_C_TOT</t>
  </si>
  <si>
    <t>4M.67</t>
  </si>
  <si>
    <t>B0359SNT_F</t>
  </si>
  <si>
    <t>B0359SNT_SWD</t>
  </si>
  <si>
    <t>B0359SNT_HD</t>
  </si>
  <si>
    <t>B0359SNT_STD</t>
  </si>
  <si>
    <t>B0359SNT_SLT</t>
  </si>
  <si>
    <t>B0359SNT_STP</t>
  </si>
  <si>
    <t>B0359SNT_SDT</t>
  </si>
  <si>
    <t>B0359SNT_SD</t>
  </si>
  <si>
    <t>B0359SNT_TOT</t>
  </si>
  <si>
    <t>B0359SNT_C_F</t>
  </si>
  <si>
    <t>B0359SNT_C_SWD</t>
  </si>
  <si>
    <t>B0359SNT_C_HD</t>
  </si>
  <si>
    <t>B0359SNT_C_STD</t>
  </si>
  <si>
    <t>B0359SNT_C_SLT</t>
  </si>
  <si>
    <t>B0359SNT_C_STP</t>
  </si>
  <si>
    <t>B0359SNT_C_SDT</t>
  </si>
  <si>
    <t>B0359SNT_C_SD</t>
  </si>
  <si>
    <t>B0359SNT_C_TOT</t>
  </si>
  <si>
    <t>B0400NSDT_TE</t>
  </si>
  <si>
    <t>B0400NSDT_TA</t>
  </si>
  <si>
    <t>B0400NSDT_TC</t>
  </si>
  <si>
    <t>Lee Tunnel</t>
  </si>
  <si>
    <t>4M.68</t>
  </si>
  <si>
    <t>B0360ADC_F</t>
  </si>
  <si>
    <t>B0360ADC_SWD</t>
  </si>
  <si>
    <t>B0360ADC_HD</t>
  </si>
  <si>
    <t>B0360ADC_STD</t>
  </si>
  <si>
    <t>B0360ADC_SLT</t>
  </si>
  <si>
    <t>B0360ADC_STP</t>
  </si>
  <si>
    <t>B0360ADC_SDT</t>
  </si>
  <si>
    <t>B0360ADC_SD</t>
  </si>
  <si>
    <t>B0360ADC_TOT</t>
  </si>
  <si>
    <t>B0401AL1C_TE</t>
  </si>
  <si>
    <t>B0401AL1C_TA</t>
  </si>
  <si>
    <t>B0401AL1C_TC</t>
  </si>
  <si>
    <t>4M.69</t>
  </si>
  <si>
    <t>B0361ADO_F</t>
  </si>
  <si>
    <t>B0361ADO_SWD</t>
  </si>
  <si>
    <t>B0361ADO_HD</t>
  </si>
  <si>
    <t>B0361ADO_STD</t>
  </si>
  <si>
    <t>B0361ADO_SLT</t>
  </si>
  <si>
    <t>B0361ADO_STP</t>
  </si>
  <si>
    <t>B0361ADO_SDT</t>
  </si>
  <si>
    <t>B0361ADO_SD</t>
  </si>
  <si>
    <t>B0361ADO_TOT</t>
  </si>
  <si>
    <t>B0402AL1O_TE</t>
  </si>
  <si>
    <t>B0402AL1O_TA</t>
  </si>
  <si>
    <t>B0402AL1O_TC</t>
  </si>
  <si>
    <t>New development and growth</t>
  </si>
  <si>
    <t>4M.70</t>
  </si>
  <si>
    <t>B0362ADC_F</t>
  </si>
  <si>
    <t>B0362ADC_SWD</t>
  </si>
  <si>
    <t>B0362ADC_HD</t>
  </si>
  <si>
    <t>B0362ADC_STD</t>
  </si>
  <si>
    <t>B0362ADC_SLT</t>
  </si>
  <si>
    <t>B0362ADC_STP</t>
  </si>
  <si>
    <t>B0362ADC_SDT</t>
  </si>
  <si>
    <t>B0362ADC_SD</t>
  </si>
  <si>
    <t>B0362ADC_TOT</t>
  </si>
  <si>
    <t>B0403AL2C_TE</t>
  </si>
  <si>
    <t>B0403AL2C_TA</t>
  </si>
  <si>
    <t>B0403AL2C_TC</t>
  </si>
  <si>
    <t>4M.71</t>
  </si>
  <si>
    <t>B0363ADO_F</t>
  </si>
  <si>
    <t>B0363ADO_SWD</t>
  </si>
  <si>
    <t>B0363ADO_HD</t>
  </si>
  <si>
    <t>B0363ADO_STD</t>
  </si>
  <si>
    <t>B0363ADO_SLT</t>
  </si>
  <si>
    <t>B0363ADO_STP</t>
  </si>
  <si>
    <t>B0363ADO_SDT</t>
  </si>
  <si>
    <t>B0363ADO_SD</t>
  </si>
  <si>
    <t>B0363ADO_TOT</t>
  </si>
  <si>
    <t>B0404AL2O_TE</t>
  </si>
  <si>
    <t>B0404AL2O_TA</t>
  </si>
  <si>
    <t>B0404AL2O_TC</t>
  </si>
  <si>
    <t>Enhanced sewer cleaning programme (1200km)</t>
  </si>
  <si>
    <t>4M.72</t>
  </si>
  <si>
    <t>B0364ADC_F</t>
  </si>
  <si>
    <t>B0364ADC_SWD</t>
  </si>
  <si>
    <t>B0364ADC_HD</t>
  </si>
  <si>
    <t>B0364ADC_STD</t>
  </si>
  <si>
    <t>B0364ADC_SLT</t>
  </si>
  <si>
    <t>B0364ADC_STP</t>
  </si>
  <si>
    <t>B0364ADC_SDT</t>
  </si>
  <si>
    <t>B0364ADC_SD</t>
  </si>
  <si>
    <t>B0364ADC_TOT</t>
  </si>
  <si>
    <t>B0405AL3C_TE</t>
  </si>
  <si>
    <t>B0405AL3C_TA</t>
  </si>
  <si>
    <t>B0405AL3C_TC</t>
  </si>
  <si>
    <t>4M.73</t>
  </si>
  <si>
    <t>B0365ADO_F</t>
  </si>
  <si>
    <t>B0365ADO_SWD</t>
  </si>
  <si>
    <t>B0365ADO_HD</t>
  </si>
  <si>
    <t>B0365ADO_STD</t>
  </si>
  <si>
    <t>B0365ADO_SLT</t>
  </si>
  <si>
    <t>B0365ADO_STP</t>
  </si>
  <si>
    <t>B0365ADO_SDT</t>
  </si>
  <si>
    <t>B0365ADO_SD</t>
  </si>
  <si>
    <t>B0365ADO_TOT</t>
  </si>
  <si>
    <t>B0406AL3O_TE</t>
  </si>
  <si>
    <t>B0406AL3O_TA</t>
  </si>
  <si>
    <t>B0406AL3O_TC</t>
  </si>
  <si>
    <t>4M.74</t>
  </si>
  <si>
    <t>B0366ADC_F</t>
  </si>
  <si>
    <t>B0366ADC_SWD</t>
  </si>
  <si>
    <t>B0366ADC_HD</t>
  </si>
  <si>
    <t>B0366ADC_STD</t>
  </si>
  <si>
    <t>B0366ADC_SLT</t>
  </si>
  <si>
    <t>B0366ADC_STP</t>
  </si>
  <si>
    <t>B0366ADC_SDT</t>
  </si>
  <si>
    <t>B0366ADC_SD</t>
  </si>
  <si>
    <t>B0366ADC_TOT</t>
  </si>
  <si>
    <t>B0407AL4C_TE</t>
  </si>
  <si>
    <t>B0407AL4C_TA</t>
  </si>
  <si>
    <t>B0407AL4C_TC</t>
  </si>
  <si>
    <t>4M.75</t>
  </si>
  <si>
    <t>B0367ADO_F</t>
  </si>
  <si>
    <t>B0367ADO_SWD</t>
  </si>
  <si>
    <t>B0367ADO_HD</t>
  </si>
  <si>
    <t>B0367ADO_STD</t>
  </si>
  <si>
    <t>B0367ADO_SLT</t>
  </si>
  <si>
    <t>B0367ADO_STP</t>
  </si>
  <si>
    <t>B0367ADO_SDT</t>
  </si>
  <si>
    <t>B0367ADO_SD</t>
  </si>
  <si>
    <t>B0367ADO_TOT</t>
  </si>
  <si>
    <t>B0408AL4O_TE</t>
  </si>
  <si>
    <t>B0408AL4O_TA</t>
  </si>
  <si>
    <t>B0408AL4O_TC</t>
  </si>
  <si>
    <t>4M.76</t>
  </si>
  <si>
    <t>B0368ADC_F</t>
  </si>
  <si>
    <t>B0368ADC_SWD</t>
  </si>
  <si>
    <t>B0368ADC_HD</t>
  </si>
  <si>
    <t>B0368ADC_STD</t>
  </si>
  <si>
    <t>B0368ADC_SLT</t>
  </si>
  <si>
    <t>B0368ADC_STP</t>
  </si>
  <si>
    <t>B0368ADC_SDT</t>
  </si>
  <si>
    <t>B0368ADC_SD</t>
  </si>
  <si>
    <t>B0368ADC_TOT</t>
  </si>
  <si>
    <t>B0409AL5C_TE</t>
  </si>
  <si>
    <t>B0409AL5C_TA</t>
  </si>
  <si>
    <t>B0409AL5C_TC</t>
  </si>
  <si>
    <t>4M.77</t>
  </si>
  <si>
    <t>B0369ADO_F</t>
  </si>
  <si>
    <t>B0369ADO_SWD</t>
  </si>
  <si>
    <t>B0369ADO_HD</t>
  </si>
  <si>
    <t>B0369ADO_STD</t>
  </si>
  <si>
    <t>B0369ADO_SLT</t>
  </si>
  <si>
    <t>B0369ADO_STP</t>
  </si>
  <si>
    <t>B0369ADO_SDT</t>
  </si>
  <si>
    <t>B0369ADO_SD</t>
  </si>
  <si>
    <t>B0369ADO_TOT</t>
  </si>
  <si>
    <t>B0410AL5O_TE</t>
  </si>
  <si>
    <t>B0410AL5O_TA</t>
  </si>
  <si>
    <t>B0410AL5O_TC</t>
  </si>
  <si>
    <t>4M.78</t>
  </si>
  <si>
    <t>B0370TET_F</t>
  </si>
  <si>
    <t>B0370TET_SWD</t>
  </si>
  <si>
    <t>B0370TET_HD</t>
  </si>
  <si>
    <t>B0370TET_STD</t>
  </si>
  <si>
    <t>B0370TET_SLT</t>
  </si>
  <si>
    <t>B0370TET_STP</t>
  </si>
  <si>
    <t>B0370TET_SDT</t>
  </si>
  <si>
    <t>B0370TET_SD</t>
  </si>
  <si>
    <t>B0370TET_TOT</t>
  </si>
  <si>
    <t>B0411TEE_TE</t>
  </si>
  <si>
    <t>B0411TEE_TA</t>
  </si>
  <si>
    <t>B0411TEE_TC</t>
  </si>
  <si>
    <t>4M.79</t>
  </si>
  <si>
    <t>B0371TEC_F</t>
  </si>
  <si>
    <t>B0371TEC_SWD</t>
  </si>
  <si>
    <t>B0371TEC_HD</t>
  </si>
  <si>
    <t>B0371TEC_STD</t>
  </si>
  <si>
    <t>B0371TEC_SLT</t>
  </si>
  <si>
    <t>B0371TEC_STP</t>
  </si>
  <si>
    <t>B0371TEC_SDT</t>
  </si>
  <si>
    <t>B0371TEC_SD</t>
  </si>
  <si>
    <t>B0371TEC_TOT</t>
  </si>
  <si>
    <t>4M.80</t>
  </si>
  <si>
    <t>B0372TEO_F</t>
  </si>
  <si>
    <t>B0372TEO_SWD</t>
  </si>
  <si>
    <t>B0372TEO_HD</t>
  </si>
  <si>
    <t>B0372TEO_STD</t>
  </si>
  <si>
    <t>B0372TEO_SLT</t>
  </si>
  <si>
    <t>B0372TEO_STP</t>
  </si>
  <si>
    <t>B0372TEO_SDT</t>
  </si>
  <si>
    <t>B0372TEO_SD</t>
  </si>
  <si>
    <t>B0372TEO_TOT</t>
  </si>
  <si>
    <t>4M.81</t>
  </si>
  <si>
    <t>B0373TET_F</t>
  </si>
  <si>
    <t>B0373TET_SWD</t>
  </si>
  <si>
    <t>B0373TET_HD</t>
  </si>
  <si>
    <t>B0373TET_STD</t>
  </si>
  <si>
    <t>B0373TET_SLT</t>
  </si>
  <si>
    <t>B0373TET_STP</t>
  </si>
  <si>
    <t>B0373TET_SDT</t>
  </si>
  <si>
    <t>B0373TET_SD</t>
  </si>
  <si>
    <t>B0373TET_TOT</t>
  </si>
  <si>
    <t>B0412CDT_TE</t>
  </si>
  <si>
    <t>B0412CDT_TA</t>
  </si>
  <si>
    <t>B0412CDT_TC</t>
  </si>
  <si>
    <r>
      <rPr>
        <b/>
        <u/>
        <sz val="11"/>
        <color theme="1"/>
        <rFont val="Calibri"/>
        <family val="2"/>
      </rPr>
      <t>Additional Lines</t>
    </r>
    <r>
      <rPr>
        <b/>
        <sz val="11"/>
        <color theme="1"/>
        <rFont val="Calibri"/>
        <family val="2"/>
      </rPr>
      <t xml:space="preserve">
</t>
    </r>
    <r>
      <rPr>
        <sz val="11"/>
        <color theme="1"/>
        <rFont val="Calibri"/>
        <family val="2"/>
      </rPr>
      <t xml:space="preserve">
The following additional lines have been included in comparison to the Ofwat proforma table:
</t>
    </r>
    <r>
      <rPr>
        <b/>
        <sz val="11"/>
        <color theme="1"/>
        <rFont val="Calibri"/>
        <family val="2"/>
      </rPr>
      <t>Feasibility assessments</t>
    </r>
    <r>
      <rPr>
        <sz val="11"/>
        <color theme="1"/>
        <rFont val="Calibri"/>
        <family val="2"/>
      </rPr>
      <t xml:space="preserve"> -&gt; These relate to impact studies performed within developer services, which have historically been included within 'New Development &amp; Growth" but disaggregated going forward for transparency
</t>
    </r>
    <r>
      <rPr>
        <b/>
        <sz val="11"/>
        <color theme="1"/>
        <rFont val="Calibri"/>
        <family val="2"/>
      </rPr>
      <t xml:space="preserve">Lee Tunnel </t>
    </r>
    <r>
      <rPr>
        <sz val="11"/>
        <color theme="1"/>
        <rFont val="Calibri"/>
        <family val="2"/>
      </rPr>
      <t xml:space="preserve">-&gt; This line was added to capture and report the expenditure on the Lee Tunnel project separately in order to be consistent with previous AMP’s annual performance reporting submissions.
</t>
    </r>
    <r>
      <rPr>
        <b/>
        <sz val="11"/>
        <color theme="1"/>
        <rFont val="Calibri"/>
        <family val="2"/>
      </rPr>
      <t>Enhanced sewer cleaning programme (1200km) -</t>
    </r>
    <r>
      <rPr>
        <sz val="11"/>
        <rFont val="Calibri"/>
        <family val="2"/>
      </rPr>
      <t xml:space="preserve">&gt; Sewer cleaning programme contributes to the improved performance of our network with respect to blockage avoidance and flooding alleviation and such has been classified as an enhancement expenditure.  
</t>
    </r>
    <r>
      <rPr>
        <sz val="11"/>
        <color theme="1"/>
        <rFont val="Calibri"/>
        <family val="2"/>
      </rPr>
      <t xml:space="preserve">
</t>
    </r>
    <r>
      <rPr>
        <b/>
        <sz val="11"/>
        <color theme="1"/>
        <rFont val="Calibri"/>
        <family val="2"/>
      </rPr>
      <t xml:space="preserve">New development and growth </t>
    </r>
    <r>
      <rPr>
        <sz val="11"/>
        <color theme="1"/>
        <rFont val="Calibri"/>
        <family val="2"/>
      </rPr>
      <t>-&gt; This line was added to capture and report the expenditure on new development and growth that cannot be reclaimed through infrastructure charges which is now reported separately in tables 4N, 4O &amp; 4P.</t>
    </r>
  </si>
  <si>
    <t>Line description</t>
  </si>
  <si>
    <t>Large STW1</t>
  </si>
  <si>
    <t>Large STW2</t>
  </si>
  <si>
    <t>Large STW3</t>
  </si>
  <si>
    <t>Large STW4</t>
  </si>
  <si>
    <t>Large STW5</t>
  </si>
  <si>
    <t>Large STW6</t>
  </si>
  <si>
    <t>Large STW7</t>
  </si>
  <si>
    <t>Large STW8</t>
  </si>
  <si>
    <t>Large STW9</t>
  </si>
  <si>
    <t>Large STW10</t>
  </si>
  <si>
    <t>Large STW11</t>
  </si>
  <si>
    <t>Large STW12</t>
  </si>
  <si>
    <t>Large STW13</t>
  </si>
  <si>
    <t>Large STW14</t>
  </si>
  <si>
    <t>Large STW15</t>
  </si>
  <si>
    <t>Large STW16</t>
  </si>
  <si>
    <t>Large STW17</t>
  </si>
  <si>
    <t>Large STW18</t>
  </si>
  <si>
    <t>Large STW19</t>
  </si>
  <si>
    <t>Large STW20</t>
  </si>
  <si>
    <t>Large STW21</t>
  </si>
  <si>
    <t>Large STW22</t>
  </si>
  <si>
    <t>Large STW23</t>
  </si>
  <si>
    <t>Large STW24</t>
  </si>
  <si>
    <t>Large STW25</t>
  </si>
  <si>
    <t>Large STW26</t>
  </si>
  <si>
    <t>Large STW27</t>
  </si>
  <si>
    <t>Large STW28</t>
  </si>
  <si>
    <t>Large STW29</t>
  </si>
  <si>
    <t>Large STW30</t>
  </si>
  <si>
    <t>Large STW31</t>
  </si>
  <si>
    <t>Large STW32</t>
  </si>
  <si>
    <t>Large STW33</t>
  </si>
  <si>
    <t>Large STW34</t>
  </si>
  <si>
    <t>Large STW35</t>
  </si>
  <si>
    <t>Large STW36</t>
  </si>
  <si>
    <t>Large STW37</t>
  </si>
  <si>
    <t>Large STW38</t>
  </si>
  <si>
    <t>Large STW39</t>
  </si>
  <si>
    <t>Large STW40</t>
  </si>
  <si>
    <t>Large STW41</t>
  </si>
  <si>
    <t>Large STW42</t>
  </si>
  <si>
    <t>Large STW43</t>
  </si>
  <si>
    <t>Large STW44</t>
  </si>
  <si>
    <t>Large STW45</t>
  </si>
  <si>
    <t>Large STW46</t>
  </si>
  <si>
    <t>Large STW47</t>
  </si>
  <si>
    <t>Large STW48</t>
  </si>
  <si>
    <t>Large STW49</t>
  </si>
  <si>
    <t>Large STW50</t>
  </si>
  <si>
    <t>Large STW51</t>
  </si>
  <si>
    <t>Large STW52</t>
  </si>
  <si>
    <t>Large STW53</t>
  </si>
  <si>
    <t>Large STW54</t>
  </si>
  <si>
    <t>Large STW55</t>
  </si>
  <si>
    <t>Large STW56</t>
  </si>
  <si>
    <t>Large STW57</t>
  </si>
  <si>
    <t>Large STW58</t>
  </si>
  <si>
    <t>Large STW59</t>
  </si>
  <si>
    <t>Large STW60</t>
  </si>
  <si>
    <t>Large STW61</t>
  </si>
  <si>
    <t>Large STW62</t>
  </si>
  <si>
    <t>Large STW63</t>
  </si>
  <si>
    <t>Large STW64</t>
  </si>
  <si>
    <t>Large STW65</t>
  </si>
  <si>
    <t>Large STW66</t>
  </si>
  <si>
    <t>Large STW67</t>
  </si>
  <si>
    <t>Large STW68</t>
  </si>
  <si>
    <t>Large STW69</t>
  </si>
  <si>
    <t>Large STW70</t>
  </si>
  <si>
    <t>Large STW71</t>
  </si>
  <si>
    <t>Large STW72</t>
  </si>
  <si>
    <t>Large STW73</t>
  </si>
  <si>
    <t>Large STW74</t>
  </si>
  <si>
    <t>Large STW75</t>
  </si>
  <si>
    <t>Large STW76</t>
  </si>
  <si>
    <t>Large STW77</t>
  </si>
  <si>
    <t>Large STW78</t>
  </si>
  <si>
    <t>Large STW79</t>
  </si>
  <si>
    <t>Large STW80</t>
  </si>
  <si>
    <t>Sewage treatment works - Explanatory variables</t>
  </si>
  <si>
    <t>Works name (existing works)</t>
  </si>
  <si>
    <t>text</t>
  </si>
  <si>
    <t>Abingdon</t>
  </si>
  <si>
    <t>Aldershot</t>
  </si>
  <si>
    <t>Ascot</t>
  </si>
  <si>
    <t>Aylesbury</t>
  </si>
  <si>
    <t>Banbury</t>
  </si>
  <si>
    <t>Basingstoke</t>
  </si>
  <si>
    <t>Beckton</t>
  </si>
  <si>
    <t>Beddington</t>
  </si>
  <si>
    <t>Bicester</t>
  </si>
  <si>
    <t>Bishops Stortford</t>
  </si>
  <si>
    <t>Blackbirds</t>
  </si>
  <si>
    <t>Bordon</t>
  </si>
  <si>
    <t>Bracknell</t>
  </si>
  <si>
    <t>Camberley</t>
  </si>
  <si>
    <t>Chertsey</t>
  </si>
  <si>
    <t>Chesham</t>
  </si>
  <si>
    <t>Cirencester</t>
  </si>
  <si>
    <t>Crawley</t>
  </si>
  <si>
    <t>Crossness</t>
  </si>
  <si>
    <t>Deephams</t>
  </si>
  <si>
    <t>Didcot</t>
  </si>
  <si>
    <t>Dorking</t>
  </si>
  <si>
    <t>Reigate (Earlswood)</t>
  </si>
  <si>
    <t>Luton (East Hyde)</t>
  </si>
  <si>
    <t>Esher</t>
  </si>
  <si>
    <t>Farnham</t>
  </si>
  <si>
    <t>Fleet</t>
  </si>
  <si>
    <t>Godalming</t>
  </si>
  <si>
    <t>Guildford</t>
  </si>
  <si>
    <t>Harpenden</t>
  </si>
  <si>
    <t>Hogsmill</t>
  </si>
  <si>
    <t>Horley (Surrey)</t>
  </si>
  <si>
    <t>Leatherhead</t>
  </si>
  <si>
    <t>Little Marlow</t>
  </si>
  <si>
    <t>Long Reach</t>
  </si>
  <si>
    <t>Maidenhead</t>
  </si>
  <si>
    <t>Maple Lodge</t>
  </si>
  <si>
    <t>Mogden</t>
  </si>
  <si>
    <t>Brentwood</t>
  </si>
  <si>
    <t>Newbury</t>
  </si>
  <si>
    <t>Oxford</t>
  </si>
  <si>
    <t>Reading</t>
  </si>
  <si>
    <t>Riverside</t>
  </si>
  <si>
    <t>Rye Meads</t>
  </si>
  <si>
    <t>Sandhurst</t>
  </si>
  <si>
    <t>Slough</t>
  </si>
  <si>
    <t>Swindon (Rodbourne)</t>
  </si>
  <si>
    <t>Wantage</t>
  </si>
  <si>
    <t>Wargrave</t>
  </si>
  <si>
    <t>Windsor</t>
  </si>
  <si>
    <t>Witney</t>
  </si>
  <si>
    <t>Woking</t>
  </si>
  <si>
    <t>7B.1</t>
  </si>
  <si>
    <t>Works name (new works)</t>
  </si>
  <si>
    <t>Works name</t>
  </si>
  <si>
    <t/>
  </si>
  <si>
    <t>Classification of treatment works</t>
  </si>
  <si>
    <t>TB2</t>
  </si>
  <si>
    <t>TA2</t>
  </si>
  <si>
    <t>SAS</t>
  </si>
  <si>
    <t>TB1</t>
  </si>
  <si>
    <t>SB</t>
  </si>
  <si>
    <t>7B.2</t>
  </si>
  <si>
    <t>Population equivalent of total load received</t>
  </si>
  <si>
    <t>000s</t>
  </si>
  <si>
    <t>7B.3</t>
  </si>
  <si>
    <t>Suspended solids consent</t>
  </si>
  <si>
    <t>mg/l</t>
  </si>
  <si>
    <t>7B.4</t>
  </si>
  <si>
    <t>BOD5 consent</t>
  </si>
  <si>
    <t>7B.5</t>
  </si>
  <si>
    <t>Ammonia consent</t>
  </si>
  <si>
    <t>7B.6</t>
  </si>
  <si>
    <t>Phosphorus consent</t>
  </si>
  <si>
    <t>7B.7</t>
  </si>
  <si>
    <t>UV consent</t>
  </si>
  <si>
    <t>mW/s/cm2</t>
  </si>
  <si>
    <t>None</t>
  </si>
  <si>
    <t>7B.8</t>
  </si>
  <si>
    <t>Load received by STW</t>
  </si>
  <si>
    <t>kgBOD5/d</t>
  </si>
  <si>
    <t>7B.9</t>
  </si>
  <si>
    <t>Flow passed to full treatment</t>
  </si>
  <si>
    <t>m3/d</t>
  </si>
  <si>
    <t>7B.10</t>
  </si>
  <si>
    <t>Sewage treatment works - Functional expenditure</t>
  </si>
  <si>
    <t>Service charges</t>
  </si>
  <si>
    <t>£000s</t>
  </si>
  <si>
    <t>7B.11</t>
  </si>
  <si>
    <t>Estimated terminal pumping expenditure</t>
  </si>
  <si>
    <t>7B.12</t>
  </si>
  <si>
    <t>Other direct expenditure</t>
  </si>
  <si>
    <t>7B.13</t>
  </si>
  <si>
    <t>Total direct expenditure</t>
  </si>
  <si>
    <t>7B.14</t>
  </si>
  <si>
    <t>General and support expenditure</t>
  </si>
  <si>
    <t>7B.15</t>
  </si>
  <si>
    <t>Functional expenditure</t>
  </si>
  <si>
    <t>7B.16</t>
  </si>
  <si>
    <t>Narrative</t>
  </si>
  <si>
    <t>7B.7 - Where the cell has been left blank, we do not have phosphorus consents for these sites</t>
  </si>
  <si>
    <t>Line Description</t>
  </si>
  <si>
    <t>Classification</t>
  </si>
  <si>
    <t>Delivery year (in use)</t>
  </si>
  <si>
    <t>Capital expenditure</t>
  </si>
  <si>
    <t>Opex costs</t>
  </si>
  <si>
    <t>Benefits</t>
  </si>
  <si>
    <t>Complete for internal interconnectors only</t>
  </si>
  <si>
    <t>2020-21</t>
  </si>
  <si>
    <t>2021-22</t>
  </si>
  <si>
    <t>2022-23</t>
  </si>
  <si>
    <t>2023-24</t>
  </si>
  <si>
    <t>2024-25</t>
  </si>
  <si>
    <t>After 2024-25</t>
  </si>
  <si>
    <t>Length</t>
  </si>
  <si>
    <t>Diameter</t>
  </si>
  <si>
    <t>Pipe material</t>
  </si>
  <si>
    <t>Pumping capacity installed</t>
  </si>
  <si>
    <t>Storage capacity installed</t>
  </si>
  <si>
    <t>Year</t>
  </si>
  <si>
    <t>Ml/d</t>
  </si>
  <si>
    <t>km</t>
  </si>
  <si>
    <t>mm</t>
  </si>
  <si>
    <t>kW</t>
  </si>
  <si>
    <t>m3</t>
  </si>
  <si>
    <t>Activity</t>
  </si>
  <si>
    <t>Guildford WRZ network reinforcement</t>
  </si>
  <si>
    <t>PE</t>
  </si>
  <si>
    <t>not available</t>
  </si>
  <si>
    <t>6F.1</t>
  </si>
  <si>
    <t>Raw water purchase – Didcot</t>
  </si>
  <si>
    <t>6F.2</t>
  </si>
  <si>
    <t>New River Head - Removal of Constraints</t>
  </si>
  <si>
    <t>Supply-demand balance improvements delivering benefits starting from 2026</t>
  </si>
  <si>
    <t>6F.3</t>
  </si>
  <si>
    <t>ASR - Horton Kirby</t>
  </si>
  <si>
    <t>6F.4</t>
  </si>
  <si>
    <t>Groundwater  Southfleet/Greenhithe</t>
  </si>
  <si>
    <t>6F.5</t>
  </si>
  <si>
    <t>Indirect potable reuse Deephams</t>
  </si>
  <si>
    <t>6F.6</t>
  </si>
  <si>
    <t>ASR East London (Addington)</t>
  </si>
  <si>
    <t>6F.7</t>
  </si>
  <si>
    <t>Ladymead WTW - Removal of Constraints</t>
  </si>
  <si>
    <t>6F.8</t>
  </si>
  <si>
    <t>Smarter Home Visits (SHV)</t>
  </si>
  <si>
    <t>6F.9</t>
  </si>
  <si>
    <t>Smarter Business Visits (SBV) incl. wastage fixes</t>
  </si>
  <si>
    <t>6F.10</t>
  </si>
  <si>
    <t>Wastage Fixes - households</t>
  </si>
  <si>
    <t>6F.11</t>
  </si>
  <si>
    <t>GreenRedeem / household incentive scheme</t>
  </si>
  <si>
    <t>6F.12</t>
  </si>
  <si>
    <t>Non-potable</t>
  </si>
  <si>
    <t>6F.13</t>
  </si>
  <si>
    <t>Housing Association</t>
  </si>
  <si>
    <t>6F.14</t>
  </si>
  <si>
    <t>Innovation savings</t>
  </si>
  <si>
    <t>6F.15</t>
  </si>
  <si>
    <t>Financial tariffs</t>
  </si>
  <si>
    <t>6F.16</t>
  </si>
  <si>
    <t>Green Economic Recovery (WEF element only)</t>
  </si>
  <si>
    <t>6F.17</t>
  </si>
  <si>
    <t>WRMP scheme 18</t>
  </si>
  <si>
    <t>6F.18</t>
  </si>
  <si>
    <t>WRMP scheme 19</t>
  </si>
  <si>
    <t>6F.19</t>
  </si>
  <si>
    <t>WRMP scheme 20</t>
  </si>
  <si>
    <t>6F.20</t>
  </si>
  <si>
    <t>WRMP scheme 21</t>
  </si>
  <si>
    <t>6F.21</t>
  </si>
  <si>
    <t>WRMP scheme 22</t>
  </si>
  <si>
    <t>6F.22</t>
  </si>
  <si>
    <t>WRMP scheme 23</t>
  </si>
  <si>
    <t>6F.23</t>
  </si>
  <si>
    <t>WRMP scheme 24</t>
  </si>
  <si>
    <t>6F.24</t>
  </si>
  <si>
    <t>WRMP scheme 25</t>
  </si>
  <si>
    <t>6F.25</t>
  </si>
  <si>
    <t>WRMP scheme 26</t>
  </si>
  <si>
    <t>6F.26</t>
  </si>
  <si>
    <t>WRMP scheme 27</t>
  </si>
  <si>
    <t>6F.27</t>
  </si>
  <si>
    <t>WRMP scheme 28</t>
  </si>
  <si>
    <t>6F.28</t>
  </si>
  <si>
    <t>WRMP scheme 29</t>
  </si>
  <si>
    <t>6F.29</t>
  </si>
  <si>
    <t>WRMP scheme 30</t>
  </si>
  <si>
    <t>6F.30</t>
  </si>
  <si>
    <t>WRMP scheme 31</t>
  </si>
  <si>
    <t>6F.31</t>
  </si>
  <si>
    <t>WRMP scheme 32</t>
  </si>
  <si>
    <t>6F.32</t>
  </si>
  <si>
    <t>WRMP scheme 33</t>
  </si>
  <si>
    <t>6F.33</t>
  </si>
  <si>
    <t>WRMP scheme 34</t>
  </si>
  <si>
    <t>6F.34</t>
  </si>
  <si>
    <t>WRMP scheme 35</t>
  </si>
  <si>
    <t>6F.35</t>
  </si>
  <si>
    <t>WRMP scheme 36</t>
  </si>
  <si>
    <t>6F.36</t>
  </si>
  <si>
    <t>WRMP scheme 37</t>
  </si>
  <si>
    <t>6F.37</t>
  </si>
  <si>
    <t>WRMP scheme 38</t>
  </si>
  <si>
    <t>6F.38</t>
  </si>
  <si>
    <t>WRMP scheme 39</t>
  </si>
  <si>
    <t>6F.39</t>
  </si>
  <si>
    <t>WRMP scheme 40</t>
  </si>
  <si>
    <t>6F.40</t>
  </si>
  <si>
    <t>WRMP scheme 41</t>
  </si>
  <si>
    <t>6F.41</t>
  </si>
  <si>
    <t>WRMP scheme 42</t>
  </si>
  <si>
    <t>6F.42</t>
  </si>
  <si>
    <t>WRMP scheme 43</t>
  </si>
  <si>
    <t>6F.43</t>
  </si>
  <si>
    <t>WRMP scheme 44</t>
  </si>
  <si>
    <t>6F.44</t>
  </si>
  <si>
    <t>WRMP scheme 45</t>
  </si>
  <si>
    <t>6F.45</t>
  </si>
  <si>
    <t>WRMP scheme 46</t>
  </si>
  <si>
    <t>6F.46</t>
  </si>
  <si>
    <t>WRMP scheme 47</t>
  </si>
  <si>
    <t>6F.47</t>
  </si>
  <si>
    <t>WRMP scheme 48</t>
  </si>
  <si>
    <t>6F.48</t>
  </si>
  <si>
    <t>WRMP scheme 49</t>
  </si>
  <si>
    <t>6F.49</t>
  </si>
  <si>
    <t>WRMP scheme 50</t>
  </si>
  <si>
    <t>6F.50</t>
  </si>
  <si>
    <t>6F.51</t>
  </si>
  <si>
    <t>Operating expenditure</t>
  </si>
  <si>
    <t>Cost driver 1</t>
  </si>
  <si>
    <t>Cost driver 2</t>
  </si>
  <si>
    <t>Cost driver 3</t>
  </si>
  <si>
    <t>Cost driver 4</t>
  </si>
  <si>
    <t>2019-20</t>
  </si>
  <si>
    <t>2024-225</t>
  </si>
  <si>
    <t>Site population equivalent (000's)</t>
  </si>
  <si>
    <t>Historical consent for phosphorus (mg/L)</t>
  </si>
  <si>
    <t>Enhanced consent for phosphorus (mg/L)</t>
  </si>
  <si>
    <t>ABBESS RODING STW</t>
  </si>
  <si>
    <t>See column heading</t>
  </si>
  <si>
    <t>7F.1</t>
  </si>
  <si>
    <t>WILLINGGALE STW</t>
  </si>
  <si>
    <t>7F.2</t>
  </si>
  <si>
    <t>LEADEN RODING STW</t>
  </si>
  <si>
    <t>7F.3</t>
  </si>
  <si>
    <t>WOODSTOCK STW</t>
  </si>
  <si>
    <t>7F.4</t>
  </si>
  <si>
    <t>SHERBOURNE ST JOHN STW</t>
  </si>
  <si>
    <t>7F.5</t>
  </si>
  <si>
    <t>WANBOROUGH WILTS STW</t>
  </si>
  <si>
    <t>7F.6</t>
  </si>
  <si>
    <t>LUDGERSHALL STW</t>
  </si>
  <si>
    <t>7F.7</t>
  </si>
  <si>
    <t>STONE STW</t>
  </si>
  <si>
    <t>7F.8</t>
  </si>
  <si>
    <t>STEWKLEY STW</t>
  </si>
  <si>
    <t>7F.9</t>
  </si>
  <si>
    <t>MORETON PINKNEY STW</t>
  </si>
  <si>
    <t>7F.10</t>
  </si>
  <si>
    <t>BYFIELD STW</t>
  </si>
  <si>
    <t>7F.11</t>
  </si>
  <si>
    <t>CHIPPING WARDEN STW</t>
  </si>
  <si>
    <t>7F.12</t>
  </si>
  <si>
    <t>EYDON STW</t>
  </si>
  <si>
    <t>7F.13</t>
  </si>
  <si>
    <t>SELBOURNE STW</t>
  </si>
  <si>
    <t>7F.14</t>
  </si>
  <si>
    <t>CRONDALL STW</t>
  </si>
  <si>
    <t>7F.15</t>
  </si>
  <si>
    <t>SOUTH MORETON STW</t>
  </si>
  <si>
    <t>7F.16</t>
  </si>
  <si>
    <t>RUSPER STW (SURREY)</t>
  </si>
  <si>
    <t>7F.17</t>
  </si>
  <si>
    <t>FROXFIELD STW</t>
  </si>
  <si>
    <t>7F.18</t>
  </si>
  <si>
    <t>SHALBOURNE STW</t>
  </si>
  <si>
    <t>7F.19</t>
  </si>
  <si>
    <t>ENSTONE STW</t>
  </si>
  <si>
    <t>7F.20</t>
  </si>
  <si>
    <t>FOREST HILL STW</t>
  </si>
  <si>
    <t>7F.21</t>
  </si>
  <si>
    <t>WHITE RODING STW</t>
  </si>
  <si>
    <t>7F.22</t>
  </si>
  <si>
    <t>MIDDLE BARTON STW</t>
  </si>
  <si>
    <t>7F.23</t>
  </si>
  <si>
    <t>STANTON ST JOHN STW</t>
  </si>
  <si>
    <t>7F.24</t>
  </si>
  <si>
    <t>HORTON-CUM-STUDLEY STW</t>
  </si>
  <si>
    <t>7F.25</t>
  </si>
  <si>
    <t>Hartley Wintney STW</t>
  </si>
  <si>
    <t>7F.26</t>
  </si>
  <si>
    <t>Fleet STW</t>
  </si>
  <si>
    <t>7F.27</t>
  </si>
  <si>
    <t>Camberley STW</t>
  </si>
  <si>
    <t>7F.28</t>
  </si>
  <si>
    <t>Sandhurst STW</t>
  </si>
  <si>
    <t>7F.29</t>
  </si>
  <si>
    <t>Newbury STW</t>
  </si>
  <si>
    <t>7F.30</t>
  </si>
  <si>
    <t>Marlborough STW</t>
  </si>
  <si>
    <t>7F.31</t>
  </si>
  <si>
    <t>Broad Hinton STW</t>
  </si>
  <si>
    <t>7F.32</t>
  </si>
  <si>
    <t>Carterton STW</t>
  </si>
  <si>
    <t>7F.33</t>
  </si>
  <si>
    <t>Didcot STW</t>
  </si>
  <si>
    <t>7F.34</t>
  </si>
  <si>
    <t>Appleton STW</t>
  </si>
  <si>
    <t>7F.35</t>
  </si>
  <si>
    <t>Moreton in the Marsh STW</t>
  </si>
  <si>
    <t>7F.36</t>
  </si>
  <si>
    <t>Easthampstead STW</t>
  </si>
  <si>
    <t>7F.37</t>
  </si>
  <si>
    <t>Basingstoke STW</t>
  </si>
  <si>
    <t>7F.38</t>
  </si>
  <si>
    <t>Cirencester STW</t>
  </si>
  <si>
    <t>7F.39</t>
  </si>
  <si>
    <t>Horley STW</t>
  </si>
  <si>
    <t>7F.40</t>
  </si>
  <si>
    <t>Beddington STW</t>
  </si>
  <si>
    <t>7F.41</t>
  </si>
  <si>
    <t>White Waltham STW</t>
  </si>
  <si>
    <t>7F.42</t>
  </si>
  <si>
    <t>ALTON STW</t>
  </si>
  <si>
    <t>7F.43</t>
  </si>
  <si>
    <t>BANBURY STW</t>
  </si>
  <si>
    <t>7F.44</t>
  </si>
  <si>
    <t>BARFORD ST MICHAEL STW</t>
  </si>
  <si>
    <t>7F.45</t>
  </si>
  <si>
    <t>BARKWAY STW</t>
  </si>
  <si>
    <t>7F.46</t>
  </si>
  <si>
    <t>BENTLEY STW</t>
  </si>
  <si>
    <t>7F.47</t>
  </si>
  <si>
    <t>BERKHAMSTEAD STW</t>
  </si>
  <si>
    <t>7F.48</t>
  </si>
  <si>
    <t>BISHOPS STORTFORD STW</t>
  </si>
  <si>
    <t>7F.49</t>
  </si>
  <si>
    <t>BLACKBIRDS STW</t>
  </si>
  <si>
    <t>7F.50</t>
  </si>
  <si>
    <t>BLUNSDON STW</t>
  </si>
  <si>
    <t>7F.51</t>
  </si>
  <si>
    <t>BORDON STW</t>
  </si>
  <si>
    <t>7F.52</t>
  </si>
  <si>
    <t>BOXFORD STW</t>
  </si>
  <si>
    <t>7F.53</t>
  </si>
  <si>
    <t>BRAUGHING STW</t>
  </si>
  <si>
    <t>7F.54</t>
  </si>
  <si>
    <t>BRENTWOOD STW</t>
  </si>
  <si>
    <t>7F.55</t>
  </si>
  <si>
    <t>BUNTINGFORD STW</t>
  </si>
  <si>
    <t>7F.56</t>
  </si>
  <si>
    <t>BURGHFIELD STW</t>
  </si>
  <si>
    <t>7F.57</t>
  </si>
  <si>
    <t>BURSTOW STW</t>
  </si>
  <si>
    <t>7F.58</t>
  </si>
  <si>
    <t>CHESHAM STW</t>
  </si>
  <si>
    <t>7F.59</t>
  </si>
  <si>
    <t>CHIEVELEY STW</t>
  </si>
  <si>
    <t>7F.60</t>
  </si>
  <si>
    <t>CLAVERING STW</t>
  </si>
  <si>
    <t>7F.61</t>
  </si>
  <si>
    <t>CRANLEIGH STW</t>
  </si>
  <si>
    <t>7F.62</t>
  </si>
  <si>
    <t>7F.63</t>
  </si>
  <si>
    <t>CROUGHTON STW</t>
  </si>
  <si>
    <t>7F.64</t>
  </si>
  <si>
    <t>DORTON STW</t>
  </si>
  <si>
    <t>7F.65</t>
  </si>
  <si>
    <t>EAST HYDE STW</t>
  </si>
  <si>
    <t>7F.66</t>
  </si>
  <si>
    <t>EAST SHEFFORD STW</t>
  </si>
  <si>
    <t>7F.67</t>
  </si>
  <si>
    <t>EASTHAMPSTEAD PARK STW</t>
  </si>
  <si>
    <t>7F.68</t>
  </si>
  <si>
    <t>ELSTEAD STW</t>
  </si>
  <si>
    <t>7F.69</t>
  </si>
  <si>
    <t>EPPING STW</t>
  </si>
  <si>
    <t>7F.70</t>
  </si>
  <si>
    <t>FARNHAM STW</t>
  </si>
  <si>
    <t>7F.71</t>
  </si>
  <si>
    <t>FLEET STW</t>
  </si>
  <si>
    <t>7F.72</t>
  </si>
  <si>
    <t>GODALMING STW</t>
  </si>
  <si>
    <t>7F.73</t>
  </si>
  <si>
    <t>GUILDFORD STW</t>
  </si>
  <si>
    <t>7F.74</t>
  </si>
  <si>
    <t>HARPENDEN STW</t>
  </si>
  <si>
    <t>7F.75</t>
  </si>
  <si>
    <t>HARTLEY WINTNEY STW</t>
  </si>
  <si>
    <t>7F.76</t>
  </si>
  <si>
    <t>HASLEMERE STW</t>
  </si>
  <si>
    <t>7F.77</t>
  </si>
  <si>
    <t>HATFIELD (MILL GREEN) STW</t>
  </si>
  <si>
    <t>7F.78</t>
  </si>
  <si>
    <t>HATFIELD HEATH STW</t>
  </si>
  <si>
    <t>7F.79</t>
  </si>
  <si>
    <t>HOCKFORD STW</t>
  </si>
  <si>
    <t>7F.80</t>
  </si>
  <si>
    <t>HOLMWOOD STW</t>
  </si>
  <si>
    <t>7F.81</t>
  </si>
  <si>
    <t>HOOK NORTON STW</t>
  </si>
  <si>
    <t>7F.82</t>
  </si>
  <si>
    <t>KIMPTON STW</t>
  </si>
  <si>
    <t>7F.83</t>
  </si>
  <si>
    <t>LEWKNOR STW</t>
  </si>
  <si>
    <t>7F.84</t>
  </si>
  <si>
    <t>LITTLE HALLINGBURY STW</t>
  </si>
  <si>
    <t>7F.85</t>
  </si>
  <si>
    <t>MANUDEN STW</t>
  </si>
  <si>
    <t>7F.86</t>
  </si>
  <si>
    <t>MAPLE LODGE STW</t>
  </si>
  <si>
    <t>7F.87</t>
  </si>
  <si>
    <t>MARSH GIBBON STW</t>
  </si>
  <si>
    <t>7F.88</t>
  </si>
  <si>
    <t>MERSTHAM STW</t>
  </si>
  <si>
    <t>7F.89</t>
  </si>
  <si>
    <t>MORETON STW</t>
  </si>
  <si>
    <t>7F.90</t>
  </si>
  <si>
    <t>NORTH WEALD STW</t>
  </si>
  <si>
    <t>7F.91</t>
  </si>
  <si>
    <t>RIPLEY STW</t>
  </si>
  <si>
    <t>7F.92</t>
  </si>
  <si>
    <t>SHAMLEY GREEN STW</t>
  </si>
  <si>
    <t>7F.93</t>
  </si>
  <si>
    <t>SHUTFORD STW</t>
  </si>
  <si>
    <t>7F.94</t>
  </si>
  <si>
    <t>South Leigh STW</t>
  </si>
  <si>
    <t>7F.95</t>
  </si>
  <si>
    <t>STANDON STW</t>
  </si>
  <si>
    <t>7F.96</t>
  </si>
  <si>
    <t>Stanford Rivers STW</t>
  </si>
  <si>
    <t>7F.97</t>
  </si>
  <si>
    <t>STANSTED MOUNTFITCHETT STW</t>
  </si>
  <si>
    <t>7F.98</t>
  </si>
  <si>
    <t>STANTON HARCOURT STW</t>
  </si>
  <si>
    <t>7F.99</t>
  </si>
  <si>
    <t>TAKELEY STW</t>
  </si>
  <si>
    <t>7F.100</t>
  </si>
  <si>
    <t>TETSWORTH STW</t>
  </si>
  <si>
    <t>7F.101</t>
  </si>
  <si>
    <t>THERFIELD STW</t>
  </si>
  <si>
    <t>7F.102</t>
  </si>
  <si>
    <t>THEYDON BOIS STW</t>
  </si>
  <si>
    <t>7F.103</t>
  </si>
  <si>
    <t>THORNWOOD STW</t>
  </si>
  <si>
    <t>7F.104</t>
  </si>
  <si>
    <t>WADDESDON STW</t>
  </si>
  <si>
    <t>7F.105</t>
  </si>
  <si>
    <t>WATLINGTON STW</t>
  </si>
  <si>
    <t>7F.106</t>
  </si>
  <si>
    <t>WESTON HERTS STW</t>
  </si>
  <si>
    <t>7F.107</t>
  </si>
  <si>
    <t>WESTON ON THE GREEN STW</t>
  </si>
  <si>
    <t>7F.108</t>
  </si>
  <si>
    <t>WINGRAVE STW</t>
  </si>
  <si>
    <t>7F.109</t>
  </si>
  <si>
    <t>WISLEY STW</t>
  </si>
  <si>
    <t>7F.110</t>
  </si>
  <si>
    <t>WOKING STW</t>
  </si>
  <si>
    <t>7F.111</t>
  </si>
  <si>
    <t>WORMINGHALL STW</t>
  </si>
  <si>
    <t>7F.112</t>
  </si>
  <si>
    <t xml:space="preserve">ROI payments to AMP6 Eight2O alliance </t>
  </si>
  <si>
    <t>7F.113</t>
  </si>
  <si>
    <t>7F.201</t>
  </si>
  <si>
    <t>Negative values on site capital expenditure relate to release of accruals above actual costs subsequently invoiced.</t>
  </si>
  <si>
    <t>An Alliance receipt/offset in 19/20 &amp; 2021/22 (ROI payments to AMP6 Eight2O alliance) have been included as a separate line item in the table as this is directly linked to phosphorous removal schemes spend but pertains to previous annual reporting years.</t>
  </si>
  <si>
    <t xml:space="preserve">Foreast represents the company business plan as of year end. Post year end on 30 June 2022 a revised business plan was approved by the Board which accelerates timing of capital spend,  this will be represented in future submissions as the detail behind our delivery plan is defined. </t>
  </si>
  <si>
    <t>Our costs are currently rising quicker than CPIH, as schemes mature through definition into contract the full impact of this will be assessed/known (currently based on forecast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</si>
</sst>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3" formatCode="_(* #,##0.00_);_(* \(#,##0.00\);_(* &quot;-&quot;??_);_(@_)"/>
    <numFmt numFmtId="164" formatCode="_-* #,##0.00_-;\-* #,##0.00_-;_-* &quot;-&quot;??_-;_-@_-"/>
    <numFmt numFmtId="165" formatCode="0.000"/>
    <numFmt numFmtId="166" formatCode="0.0"/>
    <numFmt numFmtId="167" formatCode="#,##0.0;\(#,##0.0\)\,\-"/>
    <numFmt numFmtId="168" formatCode="#,##0_);\(#,##0\);&quot;-  &quot;;&quot; &quot;@&quot; &quot;"/>
    <numFmt numFmtId="169" formatCode="_-* #,##0.000_-;\-* #,##0.000_-;_-* &quot;-&quot;??_-;_-@_-"/>
    <numFmt numFmtId="170" formatCode="0.000%"/>
    <numFmt numFmtId="171" formatCode="0.0000%"/>
    <numFmt numFmtId="172" formatCode="#,##0.000"/>
    <numFmt numFmtId="173" formatCode="#,##0_ ;[Red]\-#,##0\ "/>
    <numFmt numFmtId="174" formatCode="#,##0.0000000"/>
    <numFmt numFmtId="175" formatCode="#,##0.0"/>
    <numFmt numFmtId="176" formatCode="&quot;£&quot;#,##0.00"/>
  </numFmts>
  <fonts count="83">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9"/>
      <color theme="1"/>
      <name val="Arial"/>
      <family val="2"/>
    </font>
    <font>
      <sz val="11"/>
      <color theme="1"/>
      <name val="Verdana"/>
      <family val="2"/>
    </font>
    <font>
      <sz val="9"/>
      <name val="Arial"/>
      <family val="2"/>
    </font>
    <font>
      <sz val="10"/>
      <name val="Franklin Gothic Demi"/>
      <family val="2"/>
    </font>
    <font>
      <sz val="11"/>
      <name val="Arial"/>
      <family val="2"/>
    </font>
    <font>
      <sz val="12"/>
      <name val="Arial MT"/>
    </font>
    <font>
      <sz val="11"/>
      <color theme="1"/>
      <name val="Calibri"/>
      <family val="2"/>
    </font>
    <font>
      <u/>
      <sz val="11"/>
      <color theme="10"/>
      <name val="Arial"/>
      <family val="2"/>
    </font>
    <font>
      <b/>
      <sz val="8.5"/>
      <color rgb="FF002664"/>
      <name val="Arial"/>
      <family val="2"/>
    </font>
    <font>
      <sz val="8.5"/>
      <name val="Arial"/>
      <family val="2"/>
    </font>
    <font>
      <b/>
      <sz val="8.5"/>
      <name val="Arial"/>
      <family val="2"/>
    </font>
    <font>
      <b/>
      <sz val="13"/>
      <color theme="3"/>
      <name val="Arial"/>
      <family val="2"/>
    </font>
    <font>
      <b/>
      <sz val="15"/>
      <color theme="3"/>
      <name val="Arial"/>
      <family val="2"/>
    </font>
    <font>
      <sz val="10"/>
      <color rgb="FF000000"/>
      <name val="Calibri"/>
      <family val="2"/>
    </font>
    <font>
      <b/>
      <sz val="11"/>
      <color theme="1"/>
      <name val="Calibri"/>
      <family val="2"/>
    </font>
    <font>
      <b/>
      <u/>
      <sz val="11"/>
      <color theme="1"/>
      <name val="Calibri"/>
      <family val="2"/>
    </font>
    <font>
      <sz val="11"/>
      <name val="Calibri"/>
      <family val="2"/>
    </font>
    <font>
      <u/>
      <sz val="9"/>
      <color theme="10"/>
      <name val="Arial"/>
      <family val="2"/>
    </font>
    <font>
      <b/>
      <sz val="13"/>
      <color theme="3"/>
      <name val="Calibri"/>
      <family val="2"/>
      <scheme val="minor"/>
    </font>
    <font>
      <sz val="18"/>
      <color theme="3"/>
      <name val="Calibri"/>
      <family val="2"/>
      <scheme val="minor"/>
    </font>
    <font>
      <b/>
      <sz val="15"/>
      <color theme="0"/>
      <name val="Calibri"/>
      <family val="2"/>
      <scheme val="minor"/>
    </font>
    <font>
      <sz val="13"/>
      <color theme="2"/>
      <name val="Calibri"/>
      <family val="2"/>
      <scheme val="minor"/>
    </font>
    <font>
      <sz val="9"/>
      <color theme="1"/>
      <name val="Calibri"/>
      <family val="2"/>
      <scheme val="minor"/>
    </font>
    <font>
      <sz val="12"/>
      <color rgb="FF0078C9"/>
      <name val="Calibri"/>
      <family val="2"/>
      <scheme val="minor"/>
    </font>
    <font>
      <sz val="12"/>
      <color theme="1"/>
      <name val="Calibri"/>
      <family val="2"/>
      <scheme val="minor"/>
    </font>
    <font>
      <sz val="12"/>
      <color theme="4"/>
      <name val="Calibri"/>
      <family val="2"/>
      <scheme val="minor"/>
    </font>
    <font>
      <sz val="8"/>
      <color theme="1"/>
      <name val="Calibri"/>
      <family val="2"/>
      <scheme val="minor"/>
    </font>
    <font>
      <b/>
      <sz val="12"/>
      <name val="Calibri"/>
      <family val="2"/>
      <scheme val="minor"/>
    </font>
    <font>
      <sz val="12"/>
      <name val="Calibri"/>
      <family val="2"/>
      <scheme val="minor"/>
    </font>
    <font>
      <sz val="12"/>
      <color theme="3"/>
      <name val="Calibri"/>
      <family val="2"/>
      <scheme val="minor"/>
    </font>
    <font>
      <b/>
      <u/>
      <sz val="11"/>
      <color theme="1"/>
      <name val="Arial"/>
      <family val="2"/>
    </font>
    <font>
      <sz val="18"/>
      <color rgb="FF003479"/>
      <name val="Calibri"/>
      <family val="2"/>
      <scheme val="minor"/>
    </font>
    <font>
      <b/>
      <sz val="12"/>
      <color theme="1"/>
      <name val="Calibri"/>
      <family val="2"/>
      <scheme val="minor"/>
    </font>
    <font>
      <b/>
      <sz val="12"/>
      <color theme="3"/>
      <name val="Calibri"/>
      <family val="2"/>
      <scheme val="minor"/>
    </font>
    <font>
      <b/>
      <sz val="15"/>
      <color rgb="FFFFFFFF"/>
      <name val="Calibri"/>
      <family val="2"/>
      <scheme val="minor"/>
    </font>
    <font>
      <b/>
      <sz val="13"/>
      <color theme="2"/>
      <name val="Calibri"/>
      <family val="2"/>
      <scheme val="minor"/>
    </font>
    <font>
      <sz val="15"/>
      <color rgb="FFFFFFFF"/>
      <name val="Calibri"/>
      <family val="2"/>
      <scheme val="minor"/>
    </font>
    <font>
      <sz val="18"/>
      <color rgb="FF18497A"/>
      <name val="Calibri"/>
      <family val="2"/>
      <scheme val="minor"/>
    </font>
    <font>
      <b/>
      <sz val="15"/>
      <color rgb="FF002664"/>
      <name val="Calibri"/>
      <family val="2"/>
      <scheme val="minor"/>
    </font>
    <font>
      <sz val="12"/>
      <color rgb="FF000000"/>
      <name val="Calibri"/>
      <family val="2"/>
      <scheme val="minor"/>
    </font>
    <font>
      <sz val="12"/>
      <color rgb="FF003479"/>
      <name val="Calibri"/>
      <family val="2"/>
      <scheme val="minor"/>
    </font>
    <font>
      <strike/>
      <sz val="12"/>
      <color rgb="FFFF0000"/>
      <name val="Calibri"/>
      <family val="2"/>
      <scheme val="minor"/>
    </font>
    <font>
      <sz val="12"/>
      <color rgb="FFFF0000"/>
      <name val="Calibri"/>
      <family val="2"/>
      <scheme val="minor"/>
    </font>
    <font>
      <strike/>
      <sz val="12"/>
      <name val="Calibri"/>
      <family val="2"/>
      <scheme val="minor"/>
    </font>
    <font>
      <b/>
      <sz val="12"/>
      <color rgb="FF002664"/>
      <name val="Calibri"/>
      <family val="2"/>
      <scheme val="minor"/>
    </font>
    <font>
      <sz val="14"/>
      <color rgb="FFFF0000"/>
      <name val="Calibri"/>
      <family val="2"/>
      <scheme val="minor"/>
    </font>
    <font>
      <b/>
      <strike/>
      <sz val="12"/>
      <color rgb="FFFF0000"/>
      <name val="Calibri"/>
      <family val="2"/>
      <scheme val="minor"/>
    </font>
    <font>
      <b/>
      <sz val="13"/>
      <color rgb="FFFF0000"/>
      <name val="Calibri"/>
      <family val="2"/>
      <scheme val="minor"/>
    </font>
    <font>
      <sz val="15"/>
      <color theme="0"/>
      <name val="Calibri"/>
      <family val="2"/>
      <scheme val="minor"/>
    </font>
    <font>
      <sz val="10"/>
      <color theme="4"/>
      <name val="Calibri"/>
      <family val="2"/>
      <scheme val="minor"/>
    </font>
    <font>
      <sz val="10"/>
      <color rgb="FF000000"/>
      <name val="Calibri"/>
      <family val="2"/>
      <scheme val="minor"/>
    </font>
    <font>
      <sz val="11"/>
      <color rgb="FF000000"/>
      <name val="Calibri"/>
      <family val="2"/>
      <scheme val="minor"/>
    </font>
    <font>
      <b/>
      <sz val="12"/>
      <color rgb="FF003479"/>
      <name val="Calibri"/>
      <family val="2"/>
      <scheme val="minor"/>
    </font>
    <font>
      <sz val="10"/>
      <color rgb="FF0078C9"/>
      <name val="Calibri"/>
      <family val="2"/>
      <scheme val="minor"/>
    </font>
    <font>
      <b/>
      <sz val="12"/>
      <color rgb="FF000000"/>
      <name val="Calibri"/>
      <family val="2"/>
      <scheme val="minor"/>
    </font>
    <font>
      <sz val="8"/>
      <color rgb="FF003479"/>
      <name val="Calibri"/>
      <family val="2"/>
      <scheme val="minor"/>
    </font>
    <font>
      <b/>
      <sz val="12"/>
      <color rgb="FF002060"/>
      <name val="Calibri"/>
      <family val="2"/>
      <scheme val="minor"/>
    </font>
    <font>
      <b/>
      <u/>
      <sz val="11"/>
      <color theme="1"/>
      <name val="Calibri"/>
      <family val="2"/>
      <scheme val="minor"/>
    </font>
    <font>
      <sz val="10"/>
      <color rgb="FF000000"/>
      <name val="Arial"/>
      <family val="2"/>
    </font>
    <font>
      <b/>
      <sz val="10"/>
      <name val="Arial"/>
      <family val="2"/>
    </font>
    <font>
      <b/>
      <sz val="10"/>
      <color indexed="18"/>
      <name val="Arial"/>
      <family val="2"/>
    </font>
    <font>
      <b/>
      <sz val="20"/>
      <name val="Arial"/>
      <family val="2"/>
    </font>
    <font>
      <sz val="18"/>
      <name val="Arial MT"/>
      <family val="2"/>
    </font>
    <font>
      <sz val="11"/>
      <color rgb="FF000000"/>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6"/>
      <color indexed="9"/>
      <name val="Arial"/>
      <family val="2"/>
    </font>
    <font>
      <sz val="11"/>
      <color indexed="18"/>
      <name val="Arial"/>
      <family val="2"/>
    </font>
    <font>
      <b/>
      <sz val="11"/>
      <color theme="3"/>
      <name val="Arial"/>
      <family val="2"/>
    </font>
    <font>
      <sz val="15"/>
      <color theme="0"/>
      <name val="Franklin Gothic Demi"/>
      <family val="2"/>
    </font>
    <font>
      <sz val="10"/>
      <color rgb="FF0078C9"/>
      <name val="Franklin Gothic Demi"/>
      <family val="2"/>
    </font>
    <font>
      <sz val="11"/>
      <color indexed="8"/>
      <name val="Calibri"/>
      <family val="2"/>
      <scheme val="minor"/>
    </font>
    <font>
      <vertAlign val="superscript"/>
      <sz val="12"/>
      <color rgb="FF0078C9"/>
      <name val="Calibri"/>
      <family val="2"/>
      <scheme val="minor"/>
    </font>
    <font>
      <vertAlign val="superscript"/>
      <sz val="11"/>
      <color theme="1"/>
      <name val="Arial"/>
      <family val="2"/>
    </font>
  </fonts>
  <fills count="21">
    <fill>
      <patternFill patternType="none"/>
    </fill>
    <fill>
      <patternFill patternType="gray125"/>
    </fill>
    <fill>
      <patternFill patternType="solid">
        <fgColor rgb="FFE0DCD8"/>
        <bgColor indexed="64"/>
      </patternFill>
    </fill>
    <fill>
      <patternFill patternType="solid">
        <fgColor rgb="FFFE4819"/>
        <bgColor indexed="64"/>
      </patternFill>
    </fill>
    <fill>
      <patternFill patternType="solid">
        <fgColor theme="4" tint="0.5999938962981048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003592"/>
        <bgColor indexed="64"/>
      </patternFill>
    </fill>
    <fill>
      <patternFill patternType="solid">
        <fgColor rgb="FFFFF2CC"/>
        <bgColor indexed="64"/>
      </patternFill>
    </fill>
    <fill>
      <patternFill patternType="solid">
        <fgColor rgb="FF003595"/>
        <bgColor indexed="64"/>
      </patternFill>
    </fill>
    <fill>
      <patternFill patternType="solid">
        <fgColor theme="4" tint="0.59996337778862885"/>
        <bgColor indexed="64"/>
      </patternFill>
    </fill>
    <fill>
      <patternFill patternType="solid">
        <fgColor rgb="FFFFEFCA"/>
        <bgColor indexed="64"/>
      </patternFill>
    </fill>
    <fill>
      <patternFill patternType="solid">
        <fgColor rgb="FF18497A"/>
        <bgColor indexed="64"/>
      </patternFill>
    </fill>
    <fill>
      <patternFill patternType="solid">
        <fgColor rgb="FFE0DCD8"/>
        <bgColor rgb="FF000000"/>
      </patternFill>
    </fill>
    <fill>
      <patternFill patternType="solid">
        <fgColor indexed="41"/>
        <bgColor indexed="64"/>
      </patternFill>
    </fill>
    <fill>
      <patternFill patternType="solid">
        <fgColor indexed="18"/>
        <bgColor indexed="64"/>
      </patternFill>
    </fill>
    <fill>
      <patternFill patternType="solid">
        <fgColor rgb="FF003479"/>
        <bgColor indexed="64"/>
      </patternFill>
    </fill>
    <fill>
      <patternFill patternType="solid">
        <fgColor rgb="FFFFFFFF"/>
        <bgColor indexed="64"/>
      </patternFill>
    </fill>
  </fills>
  <borders count="55">
    <border>
      <left/>
      <right/>
      <top/>
      <bottom/>
      <diagonal/>
    </border>
    <border>
      <left style="medium">
        <color rgb="FFC6D9F1"/>
      </left>
      <right/>
      <top/>
      <bottom/>
      <diagonal/>
    </border>
    <border>
      <left style="thin">
        <color rgb="FFCCECFF"/>
      </left>
      <right style="thin">
        <color rgb="FFCCECFF"/>
      </right>
      <top style="thin">
        <color rgb="FFCCECFF"/>
      </top>
      <bottom style="thin">
        <color rgb="FFCCECFF"/>
      </bottom>
      <diagonal/>
    </border>
    <border>
      <left/>
      <right/>
      <top/>
      <bottom style="thick">
        <color theme="4"/>
      </bottom>
      <diagonal/>
    </border>
    <border>
      <left/>
      <right/>
      <top/>
      <bottom style="thick">
        <color theme="4"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ck">
        <color theme="0" tint="-0.499984740745262"/>
      </left>
      <right style="thick">
        <color theme="0" tint="-0.499984740745262"/>
      </right>
      <top style="thin">
        <color theme="0" tint="-0.499984740745262"/>
      </top>
      <bottom style="thick">
        <color theme="0" tint="-0.499984740745262"/>
      </bottom>
      <diagonal/>
    </border>
    <border>
      <left style="thick">
        <color theme="0" tint="-0.499984740745262"/>
      </left>
      <right style="thick">
        <color theme="0" tint="-0.499984740745262"/>
      </right>
      <top style="thick">
        <color theme="0" tint="-0.499984740745262"/>
      </top>
      <bottom/>
      <diagonal/>
    </border>
    <border>
      <left style="thin">
        <color theme="0"/>
      </left>
      <right style="thin">
        <color theme="0"/>
      </right>
      <top style="thin">
        <color theme="0"/>
      </top>
      <bottom style="thin">
        <color theme="0"/>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ck">
        <color theme="0" tint="-0.499984740745262"/>
      </top>
      <bottom style="thick">
        <color theme="0" tint="-0.499984740745262"/>
      </bottom>
      <diagonal/>
    </border>
    <border>
      <left style="thin">
        <color theme="0" tint="-0.499984740745262"/>
      </left>
      <right style="thin">
        <color theme="0" tint="-0.499984740745262"/>
      </right>
      <top style="thick">
        <color theme="0" tint="-0.499984740745262"/>
      </top>
      <bottom style="thick">
        <color theme="0" tint="-0.499984740745262"/>
      </bottom>
      <diagonal/>
    </border>
    <border>
      <left style="thin">
        <color theme="0" tint="-0.499984740745262"/>
      </left>
      <right style="thick">
        <color theme="0" tint="-0.499984740745262"/>
      </right>
      <top style="thick">
        <color theme="0" tint="-0.499984740745262"/>
      </top>
      <bottom style="thick">
        <color theme="0" tint="-0.499984740745262"/>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thick">
        <color rgb="FF808080"/>
      </left>
      <right style="thin">
        <color rgb="FF808080"/>
      </right>
      <top style="thick">
        <color rgb="FF808080"/>
      </top>
      <bottom style="thin">
        <color rgb="FF808080"/>
      </bottom>
      <diagonal/>
    </border>
    <border>
      <left style="thin">
        <color rgb="FF808080"/>
      </left>
      <right style="thin">
        <color rgb="FF808080"/>
      </right>
      <top style="thick">
        <color rgb="FF808080"/>
      </top>
      <bottom style="thin">
        <color rgb="FF808080"/>
      </bottom>
      <diagonal/>
    </border>
    <border>
      <left style="thin">
        <color rgb="FF808080"/>
      </left>
      <right style="thick">
        <color rgb="FF808080"/>
      </right>
      <top style="thick">
        <color rgb="FF808080"/>
      </top>
      <bottom style="thin">
        <color rgb="FF808080"/>
      </bottom>
      <diagonal/>
    </border>
    <border>
      <left style="thick">
        <color rgb="FF808080"/>
      </left>
      <right style="thick">
        <color rgb="FF808080"/>
      </right>
      <top style="thick">
        <color rgb="FF808080"/>
      </top>
      <bottom style="thin">
        <color rgb="FF808080"/>
      </bottom>
      <diagonal/>
    </border>
    <border>
      <left style="thick">
        <color rgb="FF808080"/>
      </left>
      <right style="thin">
        <color rgb="FF808080"/>
      </right>
      <top style="thin">
        <color rgb="FF808080"/>
      </top>
      <bottom style="thin">
        <color rgb="FF808080"/>
      </bottom>
      <diagonal/>
    </border>
    <border>
      <left style="thin">
        <color rgb="FF808080"/>
      </left>
      <right style="thick">
        <color rgb="FF808080"/>
      </right>
      <top style="thin">
        <color rgb="FF808080"/>
      </top>
      <bottom style="thin">
        <color rgb="FF808080"/>
      </bottom>
      <diagonal/>
    </border>
    <border>
      <left style="thick">
        <color rgb="FF808080"/>
      </left>
      <right style="thick">
        <color rgb="FF808080"/>
      </right>
      <top style="thin">
        <color rgb="FF808080"/>
      </top>
      <bottom style="thin">
        <color rgb="FF808080"/>
      </bottom>
      <diagonal/>
    </border>
    <border>
      <left style="thick">
        <color rgb="FF808080"/>
      </left>
      <right style="thin">
        <color rgb="FF808080"/>
      </right>
      <top style="thin">
        <color rgb="FF808080"/>
      </top>
      <bottom style="thick">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ck">
        <color rgb="FF808080"/>
      </right>
      <top style="thin">
        <color rgb="FF808080"/>
      </top>
      <bottom style="thick">
        <color rgb="FF808080"/>
      </bottom>
      <diagonal/>
    </border>
    <border>
      <left style="thick">
        <color rgb="FF808080"/>
      </left>
      <right style="thick">
        <color rgb="FF808080"/>
      </right>
      <top style="thin">
        <color rgb="FF808080"/>
      </top>
      <bottom style="thick">
        <color rgb="FF808080"/>
      </bottom>
      <diagonal/>
    </border>
    <border>
      <left style="thick">
        <color rgb="FF808080"/>
      </left>
      <right style="thick">
        <color rgb="FF808080"/>
      </right>
      <top style="thick">
        <color rgb="FF808080"/>
      </top>
      <bottom/>
      <diagonal/>
    </border>
    <border>
      <left style="thick">
        <color rgb="FF808080"/>
      </left>
      <right style="thin">
        <color rgb="FF808080"/>
      </right>
      <top style="thick">
        <color rgb="FF808080"/>
      </top>
      <bottom style="thick">
        <color rgb="FF808080"/>
      </bottom>
      <diagonal/>
    </border>
    <border>
      <left style="thin">
        <color rgb="FF808080"/>
      </left>
      <right style="thin">
        <color rgb="FF808080"/>
      </right>
      <top style="thick">
        <color rgb="FF808080"/>
      </top>
      <bottom style="thick">
        <color rgb="FF808080"/>
      </bottom>
      <diagonal/>
    </border>
    <border>
      <left style="thin">
        <color rgb="FF808080"/>
      </left>
      <right style="thick">
        <color rgb="FF808080"/>
      </right>
      <top style="thick">
        <color rgb="FF808080"/>
      </top>
      <bottom style="thick">
        <color rgb="FF808080"/>
      </bottom>
      <diagonal/>
    </border>
    <border>
      <left style="thick">
        <color rgb="FF808080"/>
      </left>
      <right style="thick">
        <color rgb="FF808080"/>
      </right>
      <top style="thick">
        <color rgb="FF808080"/>
      </top>
      <bottom style="thick">
        <color rgb="FF808080"/>
      </bottom>
      <diagonal/>
    </border>
    <border>
      <left style="thick">
        <color rgb="FF808080"/>
      </left>
      <right style="thin">
        <color rgb="FF808080"/>
      </right>
      <top/>
      <bottom style="thin">
        <color rgb="FF808080"/>
      </bottom>
      <diagonal/>
    </border>
    <border>
      <left style="thin">
        <color rgb="FF808080"/>
      </left>
      <right style="thin">
        <color rgb="FF808080"/>
      </right>
      <top/>
      <bottom style="thin">
        <color rgb="FF808080"/>
      </bottom>
      <diagonal/>
    </border>
    <border>
      <left style="thin">
        <color rgb="FF808080"/>
      </left>
      <right style="thick">
        <color rgb="FF808080"/>
      </right>
      <top/>
      <bottom style="thin">
        <color rgb="FF808080"/>
      </bottom>
      <diagonal/>
    </border>
    <border>
      <left style="thick">
        <color rgb="FF808080"/>
      </left>
      <right style="thick">
        <color rgb="FF808080"/>
      </right>
      <top/>
      <bottom/>
      <diagonal/>
    </border>
    <border>
      <left style="thick">
        <color rgb="FF808080"/>
      </left>
      <right style="thick">
        <color rgb="FF808080"/>
      </right>
      <top/>
      <bottom style="thin">
        <color rgb="FF808080"/>
      </bottom>
      <diagonal/>
    </border>
    <border>
      <left/>
      <right/>
      <top/>
      <bottom style="medium">
        <color theme="4" tint="0.39997558519241921"/>
      </bottom>
      <diagonal/>
    </border>
    <border>
      <left/>
      <right style="thin">
        <color indexed="64"/>
      </right>
      <top/>
      <bottom/>
      <diagonal/>
    </border>
    <border>
      <left style="thin">
        <color indexed="62"/>
      </left>
      <right/>
      <top/>
      <bottom/>
      <diagonal/>
    </border>
    <border>
      <left/>
      <right/>
      <top style="thin">
        <color indexed="18"/>
      </top>
      <bottom style="thin">
        <color indexed="18"/>
      </bottom>
      <diagonal/>
    </border>
    <border>
      <left style="medium">
        <color indexed="64"/>
      </left>
      <right/>
      <top style="medium">
        <color indexed="64"/>
      </top>
      <bottom/>
      <diagonal/>
    </border>
    <border>
      <left style="thick">
        <color indexed="64"/>
      </left>
      <right/>
      <top/>
      <bottom/>
      <diagonal/>
    </border>
    <border>
      <left/>
      <right style="thin">
        <color indexed="18"/>
      </right>
      <top/>
      <bottom/>
      <diagonal/>
    </border>
    <border>
      <left/>
      <right/>
      <top style="thin">
        <color indexed="62"/>
      </top>
      <bottom style="thin">
        <color indexed="62"/>
      </bottom>
      <diagonal/>
    </border>
    <border>
      <left/>
      <right style="thin">
        <color auto="1"/>
      </right>
      <top/>
      <bottom/>
      <diagonal/>
    </border>
  </borders>
  <cellStyleXfs count="61">
    <xf numFmtId="0" fontId="0" fillId="0" borderId="0"/>
    <xf numFmtId="0" fontId="5" fillId="0" borderId="0"/>
    <xf numFmtId="0" fontId="5" fillId="0" borderId="0"/>
    <xf numFmtId="9" fontId="8" fillId="0" borderId="0" applyFont="0" applyFill="0" applyBorder="0" applyAlignment="0" applyProtection="0"/>
    <xf numFmtId="0" fontId="6" fillId="0" borderId="0"/>
    <xf numFmtId="0" fontId="5" fillId="0" borderId="0"/>
    <xf numFmtId="0" fontId="5" fillId="0" borderId="0"/>
    <xf numFmtId="0" fontId="7" fillId="3" borderId="0" applyBorder="0"/>
    <xf numFmtId="0" fontId="8" fillId="0" borderId="0"/>
    <xf numFmtId="0" fontId="6" fillId="0" borderId="0"/>
    <xf numFmtId="0" fontId="12" fillId="0" borderId="0"/>
    <xf numFmtId="0" fontId="8" fillId="0" borderId="0"/>
    <xf numFmtId="164" fontId="8" fillId="0" borderId="0" applyFont="0" applyFill="0" applyBorder="0" applyAlignment="0" applyProtection="0"/>
    <xf numFmtId="0" fontId="5" fillId="0" borderId="0"/>
    <xf numFmtId="0" fontId="14" fillId="0" borderId="0" applyNumberFormat="0" applyFill="0" applyBorder="0" applyAlignment="0" applyProtection="0"/>
    <xf numFmtId="0" fontId="11" fillId="0" borderId="0"/>
    <xf numFmtId="164" fontId="5" fillId="0" borderId="0" applyFont="0" applyFill="0" applyBorder="0" applyAlignment="0" applyProtection="0"/>
    <xf numFmtId="168" fontId="5" fillId="0" borderId="0" applyFont="0" applyFill="0" applyBorder="0" applyProtection="0">
      <alignment vertical="top"/>
    </xf>
    <xf numFmtId="0" fontId="5" fillId="0" borderId="0"/>
    <xf numFmtId="9" fontId="5" fillId="0" borderId="0" applyFont="0" applyFill="0" applyBorder="0" applyAlignment="0" applyProtection="0"/>
    <xf numFmtId="0" fontId="18" fillId="0" borderId="4" applyNumberFormat="0" applyFill="0" applyAlignment="0" applyProtection="0"/>
    <xf numFmtId="0" fontId="19" fillId="0" borderId="3" applyNumberFormat="0" applyFill="0" applyAlignment="0" applyProtection="0"/>
    <xf numFmtId="43" fontId="5" fillId="0" borderId="0" applyFont="0" applyFill="0" applyBorder="0" applyAlignment="0" applyProtection="0"/>
    <xf numFmtId="0" fontId="5" fillId="0" borderId="0"/>
    <xf numFmtId="0" fontId="3" fillId="0" borderId="0"/>
    <xf numFmtId="0" fontId="5" fillId="0" borderId="0"/>
    <xf numFmtId="0" fontId="6" fillId="0" borderId="0" applyNumberFormat="0" applyFont="0" applyFill="0" applyBorder="0" applyAlignment="0" applyProtection="0"/>
    <xf numFmtId="0" fontId="6" fillId="0" borderId="0"/>
    <xf numFmtId="0" fontId="6" fillId="0" borderId="0" applyNumberFormat="0" applyFont="0" applyFill="0" applyBorder="0" applyAlignment="0" applyProtection="0"/>
    <xf numFmtId="37" fontId="66" fillId="17" borderId="48">
      <alignment horizontal="left"/>
    </xf>
    <xf numFmtId="37" fontId="67" fillId="17" borderId="49"/>
    <xf numFmtId="0" fontId="6" fillId="17" borderId="50" applyNumberFormat="0" applyBorder="0"/>
    <xf numFmtId="0" fontId="6" fillId="17" borderId="50" applyNumberFormat="0" applyBorder="0"/>
    <xf numFmtId="164" fontId="6" fillId="0" borderId="0" applyFont="0" applyFill="0" applyBorder="0" applyAlignment="0" applyProtection="0"/>
    <xf numFmtId="0" fontId="68" fillId="17" borderId="51"/>
    <xf numFmtId="37" fontId="6" fillId="17" borderId="0">
      <alignment horizontal="right"/>
    </xf>
    <xf numFmtId="37" fontId="6" fillId="17" borderId="0">
      <alignment horizontal="right"/>
    </xf>
    <xf numFmtId="0" fontId="69" fillId="0" borderId="0"/>
    <xf numFmtId="0" fontId="65" fillId="0" borderId="0" applyNumberFormat="0" applyBorder="0" applyProtection="0"/>
    <xf numFmtId="0" fontId="70" fillId="0" borderId="0"/>
    <xf numFmtId="40" fontId="71" fillId="5" borderId="0">
      <alignment horizontal="right"/>
    </xf>
    <xf numFmtId="0" fontId="72" fillId="5" borderId="0">
      <alignment horizontal="right"/>
    </xf>
    <xf numFmtId="0" fontId="73" fillId="5" borderId="47"/>
    <xf numFmtId="0" fontId="73" fillId="0" borderId="0" applyBorder="0">
      <alignment horizontal="centerContinuous"/>
    </xf>
    <xf numFmtId="0" fontId="74" fillId="0" borderId="0" applyBorder="0">
      <alignment horizontal="centerContinuous"/>
    </xf>
    <xf numFmtId="9" fontId="6" fillId="0" borderId="0" applyFont="0" applyFill="0" applyBorder="0" applyAlignment="0" applyProtection="0"/>
    <xf numFmtId="37" fontId="75" fillId="18" borderId="52"/>
    <xf numFmtId="0" fontId="76" fillId="0" borderId="53">
      <alignment horizontal="right"/>
    </xf>
    <xf numFmtId="0" fontId="77" fillId="0" borderId="46" applyNumberFormat="0" applyFill="0" applyAlignment="0" applyProtection="0"/>
    <xf numFmtId="0" fontId="73" fillId="5" borderId="54"/>
    <xf numFmtId="0" fontId="12" fillId="0" borderId="0"/>
    <xf numFmtId="9" fontId="8" fillId="0" borderId="0" applyFont="0" applyFill="0" applyBorder="0" applyAlignment="0" applyProtection="0"/>
    <xf numFmtId="164" fontId="6" fillId="0" borderId="0" applyFont="0" applyFill="0" applyBorder="0" applyAlignment="0" applyProtection="0"/>
    <xf numFmtId="164" fontId="5" fillId="0" borderId="0" applyFont="0" applyFill="0" applyBorder="0" applyAlignment="0" applyProtection="0"/>
    <xf numFmtId="176" fontId="78" fillId="19" borderId="0" applyNumberFormat="0">
      <alignment horizontal="left"/>
    </xf>
    <xf numFmtId="0" fontId="79" fillId="2" borderId="0" applyNumberFormat="0"/>
    <xf numFmtId="0" fontId="80" fillId="0" borderId="0"/>
    <xf numFmtId="0" fontId="2" fillId="0" borderId="0"/>
    <xf numFmtId="164" fontId="5" fillId="0" borderId="0" applyFont="0" applyFill="0" applyBorder="0" applyAlignment="0" applyProtection="0"/>
    <xf numFmtId="0" fontId="2" fillId="0" borderId="0"/>
    <xf numFmtId="0" fontId="1" fillId="0" borderId="0"/>
  </cellStyleXfs>
  <cellXfs count="632">
    <xf numFmtId="0" fontId="0" fillId="0" borderId="0" xfId="0"/>
    <xf numFmtId="0" fontId="9" fillId="0" borderId="0" xfId="4" applyFont="1" applyAlignment="1">
      <alignment vertical="center"/>
    </xf>
    <xf numFmtId="0" fontId="9" fillId="0" borderId="0" xfId="4" applyFont="1" applyAlignment="1">
      <alignment horizontal="left" vertical="center"/>
    </xf>
    <xf numFmtId="0" fontId="9" fillId="0" borderId="0" xfId="4" applyFont="1" applyAlignment="1">
      <alignment horizontal="left"/>
    </xf>
    <xf numFmtId="167" fontId="16" fillId="0" borderId="1" xfId="15" applyNumberFormat="1" applyFont="1" applyBorder="1" applyProtection="1">
      <protection locked="0"/>
    </xf>
    <xf numFmtId="167" fontId="16" fillId="0" borderId="0" xfId="15" applyNumberFormat="1" applyFont="1" applyAlignment="1" applyProtection="1">
      <alignment vertical="top" wrapText="1"/>
      <protection locked="0"/>
    </xf>
    <xf numFmtId="167" fontId="17" fillId="0" borderId="2" xfId="15" applyNumberFormat="1" applyFont="1" applyBorder="1" applyProtection="1">
      <protection locked="0"/>
    </xf>
    <xf numFmtId="167" fontId="16" fillId="0" borderId="2" xfId="15" applyNumberFormat="1" applyFont="1" applyBorder="1" applyProtection="1">
      <protection locked="0"/>
    </xf>
    <xf numFmtId="0" fontId="16" fillId="0" borderId="2" xfId="15" applyFont="1" applyBorder="1" applyProtection="1">
      <protection locked="0"/>
    </xf>
    <xf numFmtId="168" fontId="13" fillId="6" borderId="0" xfId="17" applyFont="1" applyFill="1" applyAlignment="1">
      <alignment horizontal="center" vertical="center"/>
    </xf>
    <xf numFmtId="168" fontId="13" fillId="6" borderId="0" xfId="17" applyFont="1" applyFill="1">
      <alignment vertical="top"/>
    </xf>
    <xf numFmtId="0" fontId="13" fillId="0" borderId="0" xfId="0" applyFont="1" applyAlignment="1">
      <alignment vertical="center"/>
    </xf>
    <xf numFmtId="0" fontId="13" fillId="0" borderId="0" xfId="0" applyFont="1" applyAlignment="1">
      <alignment vertical="top" wrapText="1"/>
    </xf>
    <xf numFmtId="169" fontId="20" fillId="8" borderId="5" xfId="0" applyNumberFormat="1" applyFont="1" applyFill="1" applyBorder="1" applyAlignment="1" applyProtection="1">
      <alignment horizontal="center" vertical="center" wrapText="1"/>
      <protection locked="0"/>
    </xf>
    <xf numFmtId="165" fontId="20" fillId="4" borderId="6" xfId="0" applyNumberFormat="1" applyFont="1" applyFill="1" applyBorder="1" applyAlignment="1">
      <alignment horizontal="center" vertical="center" wrapText="1"/>
    </xf>
    <xf numFmtId="169" fontId="13" fillId="0" borderId="0" xfId="16" applyNumberFormat="1" applyFont="1" applyAlignment="1">
      <alignment vertical="center"/>
    </xf>
    <xf numFmtId="0" fontId="20" fillId="11" borderId="7" xfId="0" applyFont="1" applyFill="1" applyBorder="1" applyAlignment="1" applyProtection="1">
      <alignment horizontal="center" vertical="center" wrapText="1"/>
      <protection locked="0"/>
    </xf>
    <xf numFmtId="0" fontId="24" fillId="0" borderId="2" xfId="14" quotePrefix="1" applyFont="1" applyBorder="1"/>
    <xf numFmtId="0" fontId="22" fillId="0" borderId="0" xfId="0" applyFont="1" applyAlignment="1">
      <alignment vertical="top" wrapText="1"/>
    </xf>
    <xf numFmtId="0" fontId="26" fillId="0" borderId="0" xfId="0" applyFont="1" applyAlignment="1">
      <alignment horizontal="left" vertical="center" wrapText="1"/>
    </xf>
    <xf numFmtId="0" fontId="26" fillId="0" borderId="0" xfId="0" applyFont="1" applyAlignment="1">
      <alignment vertical="center" wrapText="1"/>
    </xf>
    <xf numFmtId="0" fontId="4" fillId="0" borderId="0" xfId="0" applyFont="1" applyAlignment="1">
      <alignment vertical="center"/>
    </xf>
    <xf numFmtId="168" fontId="5" fillId="6" borderId="0" xfId="17" applyFill="1">
      <alignment vertical="top"/>
    </xf>
    <xf numFmtId="0" fontId="30" fillId="2" borderId="8" xfId="4" applyFont="1" applyFill="1" applyBorder="1" applyAlignment="1">
      <alignment horizontal="center" vertical="center" wrapText="1"/>
    </xf>
    <xf numFmtId="0" fontId="30" fillId="2" borderId="9" xfId="4" applyFont="1" applyFill="1" applyBorder="1" applyAlignment="1">
      <alignment horizontal="center" vertical="center" wrapText="1"/>
    </xf>
    <xf numFmtId="0" fontId="30" fillId="2" borderId="10" xfId="4" applyFont="1" applyFill="1" applyBorder="1" applyAlignment="1">
      <alignment horizontal="center" vertical="center" wrapText="1"/>
    </xf>
    <xf numFmtId="168" fontId="31" fillId="6" borderId="0" xfId="17" applyFont="1" applyFill="1">
      <alignment vertical="top"/>
    </xf>
    <xf numFmtId="0" fontId="31" fillId="0" borderId="0" xfId="0" applyFont="1" applyAlignment="1">
      <alignment vertical="center"/>
    </xf>
    <xf numFmtId="0" fontId="33" fillId="0" borderId="0" xfId="1" applyFont="1" applyAlignment="1">
      <alignment vertical="center"/>
    </xf>
    <xf numFmtId="0" fontId="30" fillId="2" borderId="12" xfId="4" applyFont="1" applyFill="1" applyBorder="1" applyAlignment="1">
      <alignment horizontal="center" vertical="center" wrapText="1"/>
    </xf>
    <xf numFmtId="0" fontId="30" fillId="2" borderId="13" xfId="4" applyFont="1" applyFill="1" applyBorder="1" applyAlignment="1">
      <alignment horizontal="center" vertical="center" wrapText="1"/>
    </xf>
    <xf numFmtId="0" fontId="30" fillId="2" borderId="14" xfId="4" applyFont="1" applyFill="1" applyBorder="1" applyAlignment="1">
      <alignment horizontal="center" vertical="center" wrapText="1"/>
    </xf>
    <xf numFmtId="0" fontId="31" fillId="6" borderId="0" xfId="18" applyFont="1" applyFill="1"/>
    <xf numFmtId="0" fontId="32" fillId="2" borderId="16" xfId="0" applyFont="1" applyFill="1" applyBorder="1" applyAlignment="1">
      <alignment horizontal="left" vertical="center" wrapText="1"/>
    </xf>
    <xf numFmtId="0" fontId="34" fillId="6" borderId="0" xfId="18" applyFont="1" applyFill="1" applyAlignment="1">
      <alignment horizontal="left" vertical="center"/>
    </xf>
    <xf numFmtId="0" fontId="35" fillId="0" borderId="8" xfId="4" applyFont="1" applyBorder="1" applyAlignment="1" applyProtection="1">
      <alignment vertical="center"/>
      <protection locked="0"/>
    </xf>
    <xf numFmtId="49" fontId="35" fillId="8" borderId="9" xfId="4" applyNumberFormat="1" applyFont="1" applyFill="1" applyBorder="1" applyAlignment="1" applyProtection="1">
      <alignment horizontal="left" vertical="top"/>
      <protection locked="0"/>
    </xf>
    <xf numFmtId="49" fontId="35" fillId="8" borderId="9" xfId="4" quotePrefix="1" applyNumberFormat="1" applyFont="1" applyFill="1" applyBorder="1" applyAlignment="1" applyProtection="1">
      <alignment horizontal="left" vertical="top"/>
      <protection locked="0"/>
    </xf>
    <xf numFmtId="49" fontId="35" fillId="8" borderId="9" xfId="4" applyNumberFormat="1" applyFont="1" applyFill="1" applyBorder="1" applyAlignment="1" applyProtection="1">
      <alignment horizontal="left" vertical="top" wrapText="1"/>
      <protection locked="0"/>
    </xf>
    <xf numFmtId="14" fontId="35" fillId="8" borderId="9" xfId="4" applyNumberFormat="1" applyFont="1" applyFill="1" applyBorder="1" applyAlignment="1" applyProtection="1">
      <alignment horizontal="left" vertical="top"/>
      <protection locked="0"/>
    </xf>
    <xf numFmtId="165" fontId="35" fillId="8" borderId="9" xfId="4" applyNumberFormat="1" applyFont="1" applyFill="1" applyBorder="1" applyAlignment="1" applyProtection="1">
      <alignment horizontal="right" vertical="top"/>
      <protection locked="0"/>
    </xf>
    <xf numFmtId="165" fontId="31" fillId="8" borderId="9" xfId="18" applyNumberFormat="1" applyFont="1" applyFill="1" applyBorder="1" applyAlignment="1" applyProtection="1">
      <alignment horizontal="right" vertical="top"/>
      <protection locked="0"/>
    </xf>
    <xf numFmtId="170" fontId="35" fillId="8" borderId="9" xfId="19" applyNumberFormat="1" applyFont="1" applyFill="1" applyBorder="1" applyAlignment="1" applyProtection="1">
      <alignment horizontal="right" vertical="top"/>
      <protection locked="0"/>
    </xf>
    <xf numFmtId="10" fontId="35" fillId="8" borderId="9" xfId="19" applyNumberFormat="1" applyFont="1" applyFill="1" applyBorder="1" applyAlignment="1" applyProtection="1">
      <alignment horizontal="right" vertical="top"/>
      <protection locked="0"/>
    </xf>
    <xf numFmtId="165" fontId="35" fillId="8" borderId="10" xfId="4" applyNumberFormat="1" applyFont="1" applyFill="1" applyBorder="1" applyAlignment="1" applyProtection="1">
      <alignment horizontal="left" vertical="top" wrapText="1"/>
      <protection locked="0"/>
    </xf>
    <xf numFmtId="168" fontId="31" fillId="6" borderId="0" xfId="17" applyFont="1" applyFill="1" applyAlignment="1">
      <alignment horizontal="left" vertical="top"/>
    </xf>
    <xf numFmtId="0" fontId="36" fillId="0" borderId="11" xfId="20" applyFont="1" applyBorder="1" applyAlignment="1">
      <alignment horizontal="center" vertical="center" wrapText="1"/>
    </xf>
    <xf numFmtId="0" fontId="33" fillId="3" borderId="17" xfId="7" applyFont="1" applyBorder="1" applyAlignment="1">
      <alignment horizontal="center" vertical="center"/>
    </xf>
    <xf numFmtId="0" fontId="29" fillId="7" borderId="0" xfId="1" applyFont="1" applyFill="1" applyAlignment="1">
      <alignment horizontal="center" vertical="center"/>
    </xf>
    <xf numFmtId="0" fontId="29" fillId="0" borderId="0" xfId="1" applyFont="1" applyAlignment="1">
      <alignment horizontal="center" vertical="center"/>
    </xf>
    <xf numFmtId="49" fontId="35" fillId="8" borderId="6" xfId="4" applyNumberFormat="1" applyFont="1" applyFill="1" applyBorder="1" applyAlignment="1" applyProtection="1">
      <alignment horizontal="left" vertical="top"/>
      <protection locked="0"/>
    </xf>
    <xf numFmtId="49" fontId="35" fillId="8" borderId="6" xfId="4" quotePrefix="1" applyNumberFormat="1" applyFont="1" applyFill="1" applyBorder="1" applyAlignment="1" applyProtection="1">
      <alignment horizontal="left" vertical="top"/>
      <protection locked="0"/>
    </xf>
    <xf numFmtId="49" fontId="35" fillId="8" borderId="6" xfId="4" applyNumberFormat="1" applyFont="1" applyFill="1" applyBorder="1" applyAlignment="1" applyProtection="1">
      <alignment horizontal="left" vertical="top" wrapText="1"/>
      <protection locked="0"/>
    </xf>
    <xf numFmtId="14" fontId="35" fillId="8" borderId="6" xfId="4" applyNumberFormat="1" applyFont="1" applyFill="1" applyBorder="1" applyAlignment="1" applyProtection="1">
      <alignment horizontal="left" vertical="top"/>
      <protection locked="0"/>
    </xf>
    <xf numFmtId="165" fontId="35" fillId="8" borderId="6" xfId="4" applyNumberFormat="1" applyFont="1" applyFill="1" applyBorder="1" applyAlignment="1" applyProtection="1">
      <alignment horizontal="right" vertical="top"/>
      <protection locked="0"/>
    </xf>
    <xf numFmtId="165" fontId="31" fillId="8" borderId="6" xfId="18" applyNumberFormat="1" applyFont="1" applyFill="1" applyBorder="1" applyAlignment="1" applyProtection="1">
      <alignment horizontal="right" vertical="top"/>
      <protection locked="0"/>
    </xf>
    <xf numFmtId="165" fontId="35" fillId="8" borderId="6" xfId="19" applyNumberFormat="1" applyFont="1" applyFill="1" applyBorder="1" applyAlignment="1" applyProtection="1">
      <alignment horizontal="right" vertical="top"/>
      <protection locked="0"/>
    </xf>
    <xf numFmtId="170" fontId="35" fillId="8" borderId="6" xfId="19" applyNumberFormat="1" applyFont="1" applyFill="1" applyBorder="1" applyAlignment="1" applyProtection="1">
      <alignment horizontal="right" vertical="top"/>
      <protection locked="0"/>
    </xf>
    <xf numFmtId="10" fontId="35" fillId="8" borderId="6" xfId="19" applyNumberFormat="1" applyFont="1" applyFill="1" applyBorder="1" applyAlignment="1" applyProtection="1">
      <alignment horizontal="right" vertical="top"/>
      <protection locked="0"/>
    </xf>
    <xf numFmtId="165" fontId="35" fillId="8" borderId="18" xfId="4" applyNumberFormat="1" applyFont="1" applyFill="1" applyBorder="1" applyAlignment="1" applyProtection="1">
      <alignment horizontal="right" vertical="top"/>
      <protection locked="0"/>
    </xf>
    <xf numFmtId="0" fontId="36" fillId="0" borderId="19" xfId="20" applyFont="1" applyBorder="1" applyAlignment="1">
      <alignment horizontal="center" vertical="center" wrapText="1"/>
    </xf>
    <xf numFmtId="165" fontId="35" fillId="8" borderId="18" xfId="4" applyNumberFormat="1" applyFont="1" applyFill="1" applyBorder="1" applyAlignment="1" applyProtection="1">
      <alignment horizontal="left" vertical="top" wrapText="1"/>
      <protection locked="0"/>
    </xf>
    <xf numFmtId="166" fontId="35" fillId="8" borderId="6" xfId="4" applyNumberFormat="1" applyFont="1" applyFill="1" applyBorder="1" applyAlignment="1" applyProtection="1">
      <alignment horizontal="left" vertical="top"/>
      <protection locked="0"/>
    </xf>
    <xf numFmtId="166" fontId="31" fillId="8" borderId="6" xfId="18" applyNumberFormat="1" applyFont="1" applyFill="1" applyBorder="1" applyAlignment="1" applyProtection="1">
      <alignment horizontal="right" vertical="top"/>
      <protection locked="0"/>
    </xf>
    <xf numFmtId="166" fontId="35" fillId="8" borderId="6" xfId="4" applyNumberFormat="1" applyFont="1" applyFill="1" applyBorder="1" applyAlignment="1" applyProtection="1">
      <alignment horizontal="right" vertical="top"/>
      <protection locked="0"/>
    </xf>
    <xf numFmtId="166" fontId="35" fillId="8" borderId="6" xfId="19" applyNumberFormat="1" applyFont="1" applyFill="1" applyBorder="1" applyAlignment="1" applyProtection="1">
      <alignment horizontal="right" vertical="top"/>
      <protection locked="0"/>
    </xf>
    <xf numFmtId="0" fontId="35" fillId="0" borderId="20" xfId="4" applyFont="1" applyBorder="1" applyAlignment="1" applyProtection="1">
      <alignment vertical="center"/>
      <protection locked="0"/>
    </xf>
    <xf numFmtId="0" fontId="35" fillId="5" borderId="12" xfId="4" applyFont="1" applyFill="1" applyBorder="1" applyAlignment="1">
      <alignment vertical="center"/>
    </xf>
    <xf numFmtId="49" fontId="35" fillId="9" borderId="13" xfId="4" applyNumberFormat="1" applyFont="1" applyFill="1" applyBorder="1" applyAlignment="1" applyProtection="1">
      <alignment horizontal="left" vertical="top"/>
      <protection locked="0"/>
    </xf>
    <xf numFmtId="49" fontId="34" fillId="9" borderId="13" xfId="18" applyNumberFormat="1" applyFont="1" applyFill="1" applyBorder="1" applyAlignment="1" applyProtection="1">
      <alignment horizontal="left" vertical="top" wrapText="1"/>
      <protection locked="0"/>
    </xf>
    <xf numFmtId="49" fontId="35" fillId="9" borderId="13" xfId="4" applyNumberFormat="1" applyFont="1" applyFill="1" applyBorder="1" applyAlignment="1" applyProtection="1">
      <alignment horizontal="left" vertical="top" wrapText="1"/>
      <protection locked="0"/>
    </xf>
    <xf numFmtId="14" fontId="35" fillId="9" borderId="13" xfId="4" applyNumberFormat="1" applyFont="1" applyFill="1" applyBorder="1" applyAlignment="1" applyProtection="1">
      <alignment horizontal="left" vertical="top" wrapText="1"/>
      <protection locked="0"/>
    </xf>
    <xf numFmtId="0" fontId="35" fillId="9" borderId="13" xfId="4" applyFont="1" applyFill="1" applyBorder="1" applyAlignment="1" applyProtection="1">
      <alignment horizontal="left" vertical="top" wrapText="1"/>
      <protection locked="0"/>
    </xf>
    <xf numFmtId="0" fontId="34" fillId="9" borderId="13" xfId="18" applyFont="1" applyFill="1" applyBorder="1" applyAlignment="1" applyProtection="1">
      <alignment horizontal="left" vertical="top" wrapText="1"/>
      <protection locked="0"/>
    </xf>
    <xf numFmtId="0" fontId="36" fillId="0" borderId="15" xfId="20" applyFont="1" applyBorder="1" applyAlignment="1">
      <alignment horizontal="center" vertical="center" wrapText="1"/>
    </xf>
    <xf numFmtId="0" fontId="34" fillId="6" borderId="0" xfId="4" applyFont="1" applyFill="1" applyAlignment="1">
      <alignment vertical="center"/>
    </xf>
    <xf numFmtId="49" fontId="34" fillId="6" borderId="0" xfId="4" applyNumberFormat="1" applyFont="1" applyFill="1" applyAlignment="1" applyProtection="1">
      <alignment horizontal="left" vertical="top"/>
      <protection locked="0"/>
    </xf>
    <xf numFmtId="49" fontId="34" fillId="6" borderId="0" xfId="18" applyNumberFormat="1" applyFont="1" applyFill="1" applyAlignment="1" applyProtection="1">
      <alignment horizontal="left" vertical="top"/>
      <protection locked="0"/>
    </xf>
    <xf numFmtId="14" fontId="34" fillId="6" borderId="0" xfId="18" applyNumberFormat="1" applyFont="1" applyFill="1" applyAlignment="1" applyProtection="1">
      <alignment horizontal="left" vertical="top"/>
      <protection locked="0"/>
    </xf>
    <xf numFmtId="0" fontId="34" fillId="6" borderId="0" xfId="18" applyFont="1" applyFill="1" applyAlignment="1" applyProtection="1">
      <alignment horizontal="left" vertical="top"/>
      <protection locked="0"/>
    </xf>
    <xf numFmtId="165" fontId="34" fillId="6" borderId="0" xfId="18" applyNumberFormat="1" applyFont="1" applyFill="1" applyAlignment="1" applyProtection="1">
      <alignment horizontal="left" vertical="top"/>
      <protection locked="0"/>
    </xf>
    <xf numFmtId="165" fontId="31" fillId="8" borderId="9" xfId="18" applyNumberFormat="1" applyFont="1" applyFill="1" applyBorder="1" applyAlignment="1" applyProtection="1">
      <alignment vertical="top"/>
      <protection locked="0"/>
    </xf>
    <xf numFmtId="165" fontId="35" fillId="8" borderId="9" xfId="4" applyNumberFormat="1" applyFont="1" applyFill="1" applyBorder="1" applyAlignment="1" applyProtection="1">
      <alignment vertical="top"/>
      <protection locked="0"/>
    </xf>
    <xf numFmtId="10" fontId="35" fillId="8" borderId="9" xfId="19" applyNumberFormat="1" applyFont="1" applyFill="1" applyBorder="1" applyAlignment="1" applyProtection="1">
      <alignment vertical="top"/>
      <protection locked="0"/>
    </xf>
    <xf numFmtId="171" fontId="35" fillId="8" borderId="9" xfId="19" applyNumberFormat="1" applyFont="1" applyFill="1" applyBorder="1" applyAlignment="1" applyProtection="1">
      <alignment vertical="top"/>
      <protection locked="0"/>
    </xf>
    <xf numFmtId="165" fontId="35" fillId="8" borderId="10" xfId="4" applyNumberFormat="1" applyFont="1" applyFill="1" applyBorder="1" applyAlignment="1" applyProtection="1">
      <alignment vertical="top"/>
      <protection locked="0"/>
    </xf>
    <xf numFmtId="165" fontId="31" fillId="8" borderId="6" xfId="18" applyNumberFormat="1" applyFont="1" applyFill="1" applyBorder="1" applyAlignment="1" applyProtection="1">
      <alignment vertical="top"/>
      <protection locked="0"/>
    </xf>
    <xf numFmtId="165" fontId="35" fillId="8" borderId="6" xfId="4" applyNumberFormat="1" applyFont="1" applyFill="1" applyBorder="1" applyAlignment="1" applyProtection="1">
      <alignment vertical="top"/>
      <protection locked="0"/>
    </xf>
    <xf numFmtId="165" fontId="35" fillId="8" borderId="6" xfId="19" applyNumberFormat="1" applyFont="1" applyFill="1" applyBorder="1" applyAlignment="1" applyProtection="1">
      <alignment vertical="top"/>
      <protection locked="0"/>
    </xf>
    <xf numFmtId="10" fontId="35" fillId="8" borderId="6" xfId="19" applyNumberFormat="1" applyFont="1" applyFill="1" applyBorder="1" applyAlignment="1" applyProtection="1">
      <alignment vertical="top"/>
      <protection locked="0"/>
    </xf>
    <xf numFmtId="171" fontId="35" fillId="8" borderId="6" xfId="19" applyNumberFormat="1" applyFont="1" applyFill="1" applyBorder="1" applyAlignment="1" applyProtection="1">
      <alignment vertical="top"/>
      <protection locked="0"/>
    </xf>
    <xf numFmtId="165" fontId="35" fillId="8" borderId="18" xfId="4" applyNumberFormat="1" applyFont="1" applyFill="1" applyBorder="1" applyAlignment="1" applyProtection="1">
      <alignment vertical="top"/>
      <protection locked="0"/>
    </xf>
    <xf numFmtId="10" fontId="35" fillId="8" borderId="6" xfId="19" applyNumberFormat="1" applyFont="1" applyFill="1" applyBorder="1" applyAlignment="1" applyProtection="1">
      <alignment vertical="top" wrapText="1"/>
      <protection locked="0"/>
    </xf>
    <xf numFmtId="170" fontId="35" fillId="8" borderId="6" xfId="19" applyNumberFormat="1" applyFont="1" applyFill="1" applyBorder="1" applyAlignment="1" applyProtection="1">
      <alignment vertical="top"/>
      <protection locked="0"/>
    </xf>
    <xf numFmtId="165" fontId="35" fillId="8" borderId="18" xfId="4" applyNumberFormat="1" applyFont="1" applyFill="1" applyBorder="1" applyAlignment="1" applyProtection="1">
      <alignment vertical="top" wrapText="1"/>
      <protection locked="0"/>
    </xf>
    <xf numFmtId="166" fontId="35" fillId="8" borderId="6" xfId="19" applyNumberFormat="1" applyFont="1" applyFill="1" applyBorder="1" applyAlignment="1" applyProtection="1">
      <alignment vertical="top"/>
      <protection locked="0"/>
    </xf>
    <xf numFmtId="166" fontId="35" fillId="8" borderId="6" xfId="4" applyNumberFormat="1" applyFont="1" applyFill="1" applyBorder="1" applyAlignment="1" applyProtection="1">
      <alignment vertical="top"/>
      <protection locked="0"/>
    </xf>
    <xf numFmtId="166" fontId="31" fillId="8" borderId="6" xfId="18" applyNumberFormat="1" applyFont="1" applyFill="1" applyBorder="1" applyAlignment="1" applyProtection="1">
      <alignment vertical="top"/>
      <protection locked="0"/>
    </xf>
    <xf numFmtId="0" fontId="34" fillId="9" borderId="13" xfId="18" applyFont="1" applyFill="1" applyBorder="1" applyProtection="1">
      <protection locked="0"/>
    </xf>
    <xf numFmtId="0" fontId="34" fillId="5" borderId="0" xfId="4" applyFont="1" applyFill="1" applyAlignment="1">
      <alignment vertical="center"/>
    </xf>
    <xf numFmtId="49" fontId="34" fillId="5" borderId="0" xfId="4" applyNumberFormat="1" applyFont="1" applyFill="1" applyAlignment="1" applyProtection="1">
      <alignment horizontal="left" vertical="top"/>
      <protection locked="0"/>
    </xf>
    <xf numFmtId="0" fontId="34" fillId="9" borderId="9" xfId="18" applyFont="1" applyFill="1" applyBorder="1" applyAlignment="1" applyProtection="1">
      <alignment horizontal="left" vertical="top" wrapText="1"/>
      <protection locked="0"/>
    </xf>
    <xf numFmtId="0" fontId="34" fillId="9" borderId="6" xfId="18" applyFont="1" applyFill="1" applyBorder="1" applyAlignment="1" applyProtection="1">
      <alignment horizontal="left" vertical="top" wrapText="1"/>
      <protection locked="0"/>
    </xf>
    <xf numFmtId="0" fontId="35" fillId="6" borderId="0" xfId="4" applyFont="1" applyFill="1" applyAlignment="1">
      <alignment vertical="center"/>
    </xf>
    <xf numFmtId="0" fontId="35" fillId="6" borderId="0" xfId="4" applyFont="1" applyFill="1" applyAlignment="1" applyProtection="1">
      <alignment horizontal="left" vertical="top"/>
      <protection locked="0"/>
    </xf>
    <xf numFmtId="0" fontId="35" fillId="5" borderId="21" xfId="4" applyFont="1" applyFill="1" applyBorder="1" applyAlignment="1">
      <alignment vertical="center"/>
    </xf>
    <xf numFmtId="49" fontId="35" fillId="9" borderId="22" xfId="4" applyNumberFormat="1" applyFont="1" applyFill="1" applyBorder="1" applyAlignment="1" applyProtection="1">
      <alignment horizontal="left" vertical="top"/>
      <protection locked="0"/>
    </xf>
    <xf numFmtId="49" fontId="34" fillId="9" borderId="22" xfId="18" applyNumberFormat="1" applyFont="1" applyFill="1" applyBorder="1" applyAlignment="1" applyProtection="1">
      <alignment horizontal="left" vertical="top" wrapText="1"/>
      <protection locked="0"/>
    </xf>
    <xf numFmtId="49" fontId="35" fillId="9" borderId="22" xfId="4" applyNumberFormat="1" applyFont="1" applyFill="1" applyBorder="1" applyAlignment="1" applyProtection="1">
      <alignment horizontal="left" vertical="top" wrapText="1"/>
      <protection locked="0"/>
    </xf>
    <xf numFmtId="14" fontId="35" fillId="9" borderId="22" xfId="4" applyNumberFormat="1" applyFont="1" applyFill="1" applyBorder="1" applyAlignment="1" applyProtection="1">
      <alignment horizontal="left" vertical="top" wrapText="1"/>
      <protection locked="0"/>
    </xf>
    <xf numFmtId="0" fontId="35" fillId="9" borderId="22" xfId="4" applyFont="1" applyFill="1" applyBorder="1" applyAlignment="1" applyProtection="1">
      <alignment horizontal="left" vertical="top" wrapText="1"/>
      <protection locked="0"/>
    </xf>
    <xf numFmtId="0" fontId="36" fillId="0" borderId="24" xfId="20" applyFont="1" applyBorder="1" applyAlignment="1">
      <alignment horizontal="center" vertical="center" wrapText="1"/>
    </xf>
    <xf numFmtId="0" fontId="34" fillId="6" borderId="0" xfId="18" applyFont="1" applyFill="1" applyAlignment="1">
      <alignment vertical="center"/>
    </xf>
    <xf numFmtId="0" fontId="34" fillId="6" borderId="0" xfId="18" applyFont="1" applyFill="1" applyAlignment="1" applyProtection="1">
      <alignment vertical="center"/>
      <protection locked="0"/>
    </xf>
    <xf numFmtId="0" fontId="34" fillId="6" borderId="0" xfId="18" applyFont="1" applyFill="1" applyAlignment="1" applyProtection="1">
      <alignment horizontal="right" vertical="center"/>
      <protection locked="0"/>
    </xf>
    <xf numFmtId="0" fontId="34" fillId="6" borderId="0" xfId="18" applyFont="1" applyFill="1" applyAlignment="1" applyProtection="1">
      <alignment horizontal="right"/>
      <protection locked="0"/>
    </xf>
    <xf numFmtId="0" fontId="34" fillId="6" borderId="0" xfId="18" applyFont="1" applyFill="1" applyProtection="1">
      <protection locked="0"/>
    </xf>
    <xf numFmtId="0" fontId="35" fillId="6" borderId="21" xfId="18" applyFont="1" applyFill="1" applyBorder="1" applyAlignment="1">
      <alignment horizontal="left"/>
    </xf>
    <xf numFmtId="14" fontId="35" fillId="0" borderId="23" xfId="19" applyNumberFormat="1" applyFont="1" applyFill="1" applyBorder="1" applyAlignment="1" applyProtection="1">
      <alignment horizontal="right"/>
      <protection locked="0"/>
    </xf>
    <xf numFmtId="0" fontId="34" fillId="6" borderId="0" xfId="18" applyFont="1" applyFill="1" applyAlignment="1" applyProtection="1">
      <alignment horizontal="left" vertical="center"/>
      <protection locked="0"/>
    </xf>
    <xf numFmtId="0" fontId="35" fillId="6" borderId="8" xfId="18" applyFont="1" applyFill="1" applyBorder="1" applyAlignment="1">
      <alignment horizontal="left"/>
    </xf>
    <xf numFmtId="10" fontId="35" fillId="8" borderId="9" xfId="19" applyNumberFormat="1" applyFont="1" applyFill="1" applyBorder="1" applyAlignment="1" applyProtection="1">
      <alignment horizontal="right"/>
      <protection locked="0"/>
    </xf>
    <xf numFmtId="0" fontId="34" fillId="9" borderId="10" xfId="18" applyFont="1" applyFill="1" applyBorder="1" applyAlignment="1" applyProtection="1">
      <alignment horizontal="left" vertical="top" wrapText="1"/>
      <protection locked="0"/>
    </xf>
    <xf numFmtId="0" fontId="35" fillId="6" borderId="12" xfId="18" applyFont="1" applyFill="1" applyBorder="1" applyAlignment="1">
      <alignment horizontal="left"/>
    </xf>
    <xf numFmtId="10" fontId="35" fillId="8" borderId="13" xfId="19" applyNumberFormat="1" applyFont="1" applyFill="1" applyBorder="1" applyAlignment="1" applyProtection="1">
      <alignment horizontal="right"/>
      <protection locked="0"/>
    </xf>
    <xf numFmtId="0" fontId="34" fillId="9" borderId="14" xfId="18" applyFont="1" applyFill="1" applyBorder="1" applyAlignment="1" applyProtection="1">
      <alignment horizontal="left" vertical="top" wrapText="1"/>
      <protection locked="0"/>
    </xf>
    <xf numFmtId="168" fontId="31" fillId="6" borderId="0" xfId="17" applyFont="1" applyFill="1" applyProtection="1">
      <alignment vertical="top"/>
      <protection locked="0"/>
    </xf>
    <xf numFmtId="0" fontId="31" fillId="0" borderId="0" xfId="18" applyFont="1" applyProtection="1">
      <protection locked="0"/>
    </xf>
    <xf numFmtId="10" fontId="35" fillId="13" borderId="9" xfId="19" applyNumberFormat="1" applyFont="1" applyFill="1" applyBorder="1" applyAlignment="1" applyProtection="1">
      <alignment horizontal="right"/>
    </xf>
    <xf numFmtId="10" fontId="35" fillId="13" borderId="13" xfId="19" applyNumberFormat="1" applyFont="1" applyFill="1" applyBorder="1" applyAlignment="1" applyProtection="1">
      <alignment horizontal="right"/>
    </xf>
    <xf numFmtId="0" fontId="31" fillId="6" borderId="8" xfId="18" applyFont="1" applyFill="1" applyBorder="1" applyAlignment="1">
      <alignment vertical="center"/>
    </xf>
    <xf numFmtId="10" fontId="35" fillId="13" borderId="9" xfId="19" applyNumberFormat="1" applyFont="1" applyFill="1" applyBorder="1" applyAlignment="1" applyProtection="1">
      <alignment horizontal="right" vertical="center"/>
    </xf>
    <xf numFmtId="168" fontId="31" fillId="6" borderId="0" xfId="17" applyFont="1" applyFill="1" applyAlignment="1">
      <alignment vertical="center"/>
    </xf>
    <xf numFmtId="0" fontId="31" fillId="6" borderId="20" xfId="18" applyFont="1" applyFill="1" applyBorder="1" applyAlignment="1">
      <alignment vertical="center"/>
    </xf>
    <xf numFmtId="10" fontId="35" fillId="13" borderId="6" xfId="19" applyNumberFormat="1" applyFont="1" applyFill="1" applyBorder="1" applyAlignment="1" applyProtection="1">
      <alignment horizontal="right" vertical="center"/>
    </xf>
    <xf numFmtId="0" fontId="34" fillId="9" borderId="18" xfId="18" applyFont="1" applyFill="1" applyBorder="1" applyAlignment="1" applyProtection="1">
      <alignment horizontal="left" vertical="top" wrapText="1"/>
      <protection locked="0"/>
    </xf>
    <xf numFmtId="0" fontId="31" fillId="6" borderId="20" xfId="18" applyFont="1" applyFill="1" applyBorder="1" applyAlignment="1">
      <alignment vertical="center" wrapText="1"/>
    </xf>
    <xf numFmtId="10" fontId="35" fillId="13" borderId="6" xfId="4" applyNumberFormat="1" applyFont="1" applyFill="1" applyBorder="1" applyAlignment="1">
      <alignment horizontal="right" vertical="center"/>
    </xf>
    <xf numFmtId="0" fontId="31" fillId="6" borderId="12" xfId="18" applyFont="1" applyFill="1" applyBorder="1" applyAlignment="1">
      <alignment vertical="center"/>
    </xf>
    <xf numFmtId="166" fontId="35" fillId="13" borderId="13" xfId="4" applyNumberFormat="1" applyFont="1" applyFill="1" applyBorder="1" applyAlignment="1">
      <alignment horizontal="right" vertical="center"/>
    </xf>
    <xf numFmtId="0" fontId="34" fillId="6" borderId="0" xfId="18" applyFont="1" applyFill="1"/>
    <xf numFmtId="0" fontId="34" fillId="6" borderId="0" xfId="18" applyFont="1" applyFill="1" applyAlignment="1">
      <alignment horizontal="left"/>
    </xf>
    <xf numFmtId="168" fontId="37" fillId="6" borderId="0" xfId="17" applyFont="1" applyFill="1">
      <alignment vertical="top"/>
    </xf>
    <xf numFmtId="0" fontId="26" fillId="0" borderId="0" xfId="0" applyFont="1" applyAlignment="1">
      <alignment vertical="top" wrapText="1"/>
    </xf>
    <xf numFmtId="0" fontId="38" fillId="0" borderId="0" xfId="0" applyFont="1"/>
    <xf numFmtId="0" fontId="39" fillId="0" borderId="0" xfId="0" applyFont="1" applyAlignment="1">
      <alignment vertical="center"/>
    </xf>
    <xf numFmtId="0" fontId="39" fillId="2" borderId="0" xfId="0" applyFont="1" applyFill="1" applyAlignment="1">
      <alignment vertical="center"/>
    </xf>
    <xf numFmtId="0" fontId="39" fillId="9" borderId="0" xfId="0" applyFont="1" applyFill="1" applyAlignment="1">
      <alignment vertical="center"/>
    </xf>
    <xf numFmtId="0" fontId="40" fillId="0" borderId="0" xfId="21" applyFont="1" applyBorder="1" applyAlignment="1">
      <alignment horizontal="left" vertical="center" wrapText="1"/>
    </xf>
    <xf numFmtId="0" fontId="42" fillId="12" borderId="0" xfId="20" applyFont="1" applyFill="1" applyBorder="1" applyAlignment="1">
      <alignment horizontal="center" vertical="center"/>
    </xf>
    <xf numFmtId="0" fontId="4" fillId="0" borderId="0" xfId="0" applyFont="1" applyAlignment="1">
      <alignment vertical="top" wrapText="1"/>
    </xf>
    <xf numFmtId="0" fontId="44" fillId="0" borderId="0" xfId="0" applyFont="1" applyAlignment="1">
      <alignment horizontal="center" vertical="center" wrapText="1"/>
    </xf>
    <xf numFmtId="0" fontId="45" fillId="0" borderId="0" xfId="0" applyFont="1" applyAlignment="1">
      <alignment vertical="center"/>
    </xf>
    <xf numFmtId="0" fontId="31" fillId="0" borderId="0" xfId="0" applyFont="1"/>
    <xf numFmtId="0" fontId="31" fillId="2" borderId="0" xfId="0" applyFont="1" applyFill="1" applyAlignment="1">
      <alignment vertical="center"/>
    </xf>
    <xf numFmtId="0" fontId="31" fillId="9" borderId="0" xfId="0" applyFont="1" applyFill="1" applyAlignment="1">
      <alignment vertical="center"/>
    </xf>
    <xf numFmtId="0" fontId="30" fillId="2" borderId="33"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1" fillId="0" borderId="0" xfId="0" applyFont="1" applyAlignment="1">
      <alignment wrapText="1"/>
    </xf>
    <xf numFmtId="0" fontId="28" fillId="0" borderId="0" xfId="20" applyFont="1" applyFill="1" applyBorder="1" applyAlignment="1">
      <alignment horizontal="center" vertical="center"/>
    </xf>
    <xf numFmtId="0" fontId="35" fillId="6" borderId="0" xfId="0" applyFont="1" applyFill="1" applyAlignment="1">
      <alignment horizontal="center" vertical="top" wrapText="1"/>
    </xf>
    <xf numFmtId="0" fontId="35" fillId="6" borderId="0" xfId="0" applyFont="1" applyFill="1" applyAlignment="1">
      <alignment horizontal="center" vertical="center" wrapText="1"/>
    </xf>
    <xf numFmtId="0" fontId="4" fillId="0" borderId="0" xfId="0" applyFont="1" applyAlignment="1">
      <alignment vertical="center" wrapText="1"/>
    </xf>
    <xf numFmtId="0" fontId="32" fillId="2" borderId="36" xfId="0" applyFont="1" applyFill="1" applyBorder="1" applyAlignment="1">
      <alignment horizontal="left" vertical="top" wrapText="1"/>
    </xf>
    <xf numFmtId="0" fontId="46" fillId="0" borderId="25" xfId="0" applyFont="1" applyBorder="1" applyAlignment="1">
      <alignment horizontal="left" vertical="top" wrapText="1"/>
    </xf>
    <xf numFmtId="0" fontId="46" fillId="0" borderId="26" xfId="0" applyFont="1" applyBorder="1" applyAlignment="1">
      <alignment horizontal="left" vertical="center" wrapText="1"/>
    </xf>
    <xf numFmtId="0" fontId="46" fillId="0" borderId="26" xfId="0" applyFont="1" applyBorder="1" applyAlignment="1">
      <alignment horizontal="center" vertical="center" wrapText="1"/>
    </xf>
    <xf numFmtId="172" fontId="46" fillId="8" borderId="26" xfId="0" applyNumberFormat="1" applyFont="1" applyFill="1" applyBorder="1" applyAlignment="1" applyProtection="1">
      <alignment horizontal="center" vertical="center" wrapText="1"/>
      <protection locked="0"/>
    </xf>
    <xf numFmtId="172" fontId="46" fillId="4" borderId="26" xfId="0" applyNumberFormat="1" applyFont="1" applyFill="1" applyBorder="1" applyAlignment="1">
      <alignment horizontal="center" vertical="center" wrapText="1"/>
    </xf>
    <xf numFmtId="172" fontId="35" fillId="2" borderId="26" xfId="0" applyNumberFormat="1" applyFont="1" applyFill="1" applyBorder="1" applyAlignment="1">
      <alignment horizontal="center" vertical="center" wrapText="1"/>
    </xf>
    <xf numFmtId="172" fontId="46" fillId="2" borderId="26" xfId="0" applyNumberFormat="1" applyFont="1" applyFill="1" applyBorder="1" applyAlignment="1">
      <alignment horizontal="center" vertical="center" wrapText="1"/>
    </xf>
    <xf numFmtId="172" fontId="46" fillId="2" borderId="27" xfId="0" applyNumberFormat="1" applyFont="1" applyFill="1" applyBorder="1" applyAlignment="1">
      <alignment horizontal="center" vertical="center" wrapText="1"/>
    </xf>
    <xf numFmtId="0" fontId="47" fillId="0" borderId="28" xfId="0" applyFont="1" applyBorder="1" applyAlignment="1">
      <alignment horizontal="center" vertical="center"/>
    </xf>
    <xf numFmtId="0" fontId="36" fillId="0" borderId="28" xfId="20" applyFont="1" applyBorder="1" applyAlignment="1" applyProtection="1">
      <alignment horizontal="center" vertical="center" wrapText="1"/>
      <protection locked="0"/>
    </xf>
    <xf numFmtId="165" fontId="46" fillId="4" borderId="26" xfId="0" applyNumberFormat="1" applyFont="1" applyFill="1" applyBorder="1" applyAlignment="1">
      <alignment horizontal="center" vertical="center" wrapText="1"/>
    </xf>
    <xf numFmtId="0" fontId="35" fillId="2" borderId="26"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27" xfId="0" applyFont="1" applyFill="1" applyBorder="1" applyAlignment="1">
      <alignment horizontal="center" vertical="center" wrapText="1"/>
    </xf>
    <xf numFmtId="0" fontId="46" fillId="0" borderId="29" xfId="0" applyFont="1" applyBorder="1" applyAlignment="1">
      <alignment horizontal="left" vertical="top" wrapText="1"/>
    </xf>
    <xf numFmtId="0" fontId="46" fillId="0" borderId="7" xfId="0" applyFont="1" applyBorder="1" applyAlignment="1">
      <alignment horizontal="left" vertical="center" wrapText="1"/>
    </xf>
    <xf numFmtId="0" fontId="46" fillId="0" borderId="7" xfId="0" applyFont="1" applyBorder="1" applyAlignment="1">
      <alignment horizontal="center" vertical="center" wrapText="1"/>
    </xf>
    <xf numFmtId="172" fontId="46" fillId="8" borderId="7" xfId="0" applyNumberFormat="1" applyFont="1" applyFill="1" applyBorder="1" applyAlignment="1" applyProtection="1">
      <alignment horizontal="center" vertical="center" wrapText="1"/>
      <protection locked="0"/>
    </xf>
    <xf numFmtId="172" fontId="46" fillId="4" borderId="7" xfId="0" applyNumberFormat="1" applyFont="1" applyFill="1" applyBorder="1" applyAlignment="1">
      <alignment horizontal="center" vertical="center" wrapText="1"/>
    </xf>
    <xf numFmtId="172" fontId="35" fillId="2" borderId="7" xfId="0" applyNumberFormat="1" applyFont="1" applyFill="1" applyBorder="1" applyAlignment="1">
      <alignment horizontal="center" vertical="center" wrapText="1"/>
    </xf>
    <xf numFmtId="172" fontId="46" fillId="2" borderId="7" xfId="0" applyNumberFormat="1" applyFont="1" applyFill="1" applyBorder="1" applyAlignment="1">
      <alignment horizontal="center" vertical="center" wrapText="1"/>
    </xf>
    <xf numFmtId="172" fontId="46" fillId="2" borderId="30" xfId="0" applyNumberFormat="1" applyFont="1" applyFill="1" applyBorder="1" applyAlignment="1">
      <alignment horizontal="center" vertical="center" wrapText="1"/>
    </xf>
    <xf numFmtId="0" fontId="47" fillId="0" borderId="31" xfId="0" applyFont="1" applyBorder="1" applyAlignment="1">
      <alignment horizontal="center" vertical="center"/>
    </xf>
    <xf numFmtId="0" fontId="36" fillId="0" borderId="31" xfId="20" applyFont="1" applyBorder="1" applyAlignment="1" applyProtection="1">
      <alignment horizontal="center" vertical="center" wrapText="1"/>
      <protection locked="0"/>
    </xf>
    <xf numFmtId="165" fontId="46" fillId="4" borderId="7"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6" fillId="2" borderId="30" xfId="0" applyFont="1" applyFill="1" applyBorder="1" applyAlignment="1">
      <alignment horizontal="center" vertical="center" wrapText="1"/>
    </xf>
    <xf numFmtId="172" fontId="46" fillId="8" borderId="30" xfId="0" applyNumberFormat="1" applyFont="1" applyFill="1" applyBorder="1" applyAlignment="1" applyProtection="1">
      <alignment horizontal="center" vertical="center" wrapText="1"/>
      <protection locked="0"/>
    </xf>
    <xf numFmtId="0" fontId="46" fillId="8" borderId="7" xfId="0" applyFont="1" applyFill="1" applyBorder="1" applyAlignment="1">
      <alignment horizontal="center" vertical="center" wrapText="1"/>
    </xf>
    <xf numFmtId="0" fontId="46" fillId="8" borderId="30" xfId="0" applyFont="1" applyFill="1" applyBorder="1" applyAlignment="1">
      <alignment horizontal="center" vertical="center" wrapText="1"/>
    </xf>
    <xf numFmtId="172" fontId="31" fillId="2" borderId="7" xfId="0" applyNumberFormat="1" applyFont="1" applyFill="1" applyBorder="1" applyAlignment="1">
      <alignment vertical="center"/>
    </xf>
    <xf numFmtId="172" fontId="31" fillId="2" borderId="30" xfId="0" applyNumberFormat="1" applyFont="1" applyFill="1" applyBorder="1" applyAlignment="1">
      <alignment vertical="center"/>
    </xf>
    <xf numFmtId="0" fontId="31" fillId="2" borderId="7" xfId="0" applyFont="1" applyFill="1" applyBorder="1" applyAlignment="1">
      <alignment vertical="center"/>
    </xf>
    <xf numFmtId="0" fontId="31" fillId="2" borderId="30" xfId="0" applyFont="1" applyFill="1" applyBorder="1" applyAlignment="1">
      <alignment vertical="center"/>
    </xf>
    <xf numFmtId="172" fontId="35" fillId="2" borderId="7" xfId="0" applyNumberFormat="1" applyFont="1" applyFill="1" applyBorder="1" applyAlignment="1">
      <alignment vertical="center"/>
    </xf>
    <xf numFmtId="172" fontId="48" fillId="2" borderId="7" xfId="0" applyNumberFormat="1" applyFont="1" applyFill="1" applyBorder="1" applyAlignment="1">
      <alignment horizontal="center" vertical="center" wrapText="1"/>
    </xf>
    <xf numFmtId="0" fontId="35" fillId="2" borderId="7" xfId="0" applyFont="1" applyFill="1" applyBorder="1" applyAlignment="1">
      <alignment vertical="center"/>
    </xf>
    <xf numFmtId="0" fontId="48" fillId="2" borderId="7" xfId="0" applyFont="1" applyFill="1" applyBorder="1" applyAlignment="1">
      <alignment horizontal="center" vertical="center" wrapText="1"/>
    </xf>
    <xf numFmtId="172" fontId="48" fillId="2" borderId="30" xfId="0" applyNumberFormat="1" applyFont="1" applyFill="1" applyBorder="1" applyAlignment="1">
      <alignment horizontal="center" vertical="center" wrapText="1"/>
    </xf>
    <xf numFmtId="0" fontId="48" fillId="2" borderId="30" xfId="0" applyFont="1" applyFill="1" applyBorder="1" applyAlignment="1">
      <alignment horizontal="center" vertical="center" wrapText="1"/>
    </xf>
    <xf numFmtId="172" fontId="49" fillId="2" borderId="7" xfId="0" applyNumberFormat="1" applyFont="1" applyFill="1" applyBorder="1" applyAlignment="1">
      <alignment vertical="center"/>
    </xf>
    <xf numFmtId="0" fontId="49" fillId="2" borderId="7" xfId="0" applyFont="1" applyFill="1" applyBorder="1" applyAlignment="1">
      <alignment vertical="center"/>
    </xf>
    <xf numFmtId="0" fontId="46" fillId="0" borderId="32" xfId="0" applyFont="1" applyBorder="1" applyAlignment="1">
      <alignment horizontal="left" vertical="top" wrapText="1"/>
    </xf>
    <xf numFmtId="0" fontId="46" fillId="0" borderId="33" xfId="0" applyFont="1" applyBorder="1" applyAlignment="1">
      <alignment horizontal="left" vertical="center" wrapText="1"/>
    </xf>
    <xf numFmtId="0" fontId="46" fillId="0" borderId="33" xfId="0" applyFont="1" applyBorder="1" applyAlignment="1">
      <alignment horizontal="center" vertical="center" wrapText="1"/>
    </xf>
    <xf numFmtId="172" fontId="46" fillId="4" borderId="33" xfId="0" applyNumberFormat="1" applyFont="1" applyFill="1" applyBorder="1" applyAlignment="1">
      <alignment horizontal="center" vertical="center" wrapText="1"/>
    </xf>
    <xf numFmtId="172" fontId="31" fillId="2" borderId="33" xfId="0" applyNumberFormat="1" applyFont="1" applyFill="1" applyBorder="1" applyAlignment="1">
      <alignment vertical="center"/>
    </xf>
    <xf numFmtId="172" fontId="49" fillId="2" borderId="33" xfId="0" applyNumberFormat="1" applyFont="1" applyFill="1" applyBorder="1" applyAlignment="1">
      <alignment vertical="center"/>
    </xf>
    <xf numFmtId="172" fontId="48" fillId="2" borderId="33" xfId="0" applyNumberFormat="1" applyFont="1" applyFill="1" applyBorder="1" applyAlignment="1">
      <alignment horizontal="center" vertical="center" wrapText="1"/>
    </xf>
    <xf numFmtId="172" fontId="35" fillId="4" borderId="33" xfId="0" applyNumberFormat="1" applyFont="1" applyFill="1" applyBorder="1" applyAlignment="1">
      <alignment horizontal="center" vertical="center"/>
    </xf>
    <xf numFmtId="172" fontId="35" fillId="4" borderId="34" xfId="0" applyNumberFormat="1" applyFont="1" applyFill="1" applyBorder="1" applyAlignment="1">
      <alignment horizontal="center" vertical="center" wrapText="1"/>
    </xf>
    <xf numFmtId="0" fontId="47" fillId="0" borderId="35" xfId="0" applyFont="1" applyBorder="1" applyAlignment="1">
      <alignment horizontal="center" vertical="center"/>
    </xf>
    <xf numFmtId="0" fontId="36" fillId="0" borderId="35" xfId="20" applyFont="1" applyBorder="1" applyAlignment="1" applyProtection="1">
      <alignment horizontal="center" vertical="center" wrapText="1"/>
      <protection locked="0"/>
    </xf>
    <xf numFmtId="165" fontId="46" fillId="4" borderId="33" xfId="0" applyNumberFormat="1" applyFont="1" applyFill="1" applyBorder="1" applyAlignment="1">
      <alignment horizontal="center" vertical="center" wrapText="1"/>
    </xf>
    <xf numFmtId="0" fontId="31" fillId="2" borderId="33" xfId="0" applyFont="1" applyFill="1" applyBorder="1" applyAlignment="1">
      <alignment vertical="center"/>
    </xf>
    <xf numFmtId="0" fontId="49" fillId="2" borderId="33" xfId="0" applyFont="1" applyFill="1" applyBorder="1" applyAlignment="1">
      <alignment vertical="center"/>
    </xf>
    <xf numFmtId="0" fontId="48" fillId="2" borderId="33" xfId="0" applyFont="1" applyFill="1" applyBorder="1" applyAlignment="1">
      <alignment horizontal="center" vertical="center" wrapText="1"/>
    </xf>
    <xf numFmtId="165" fontId="35" fillId="4" borderId="33" xfId="0" applyNumberFormat="1" applyFont="1" applyFill="1" applyBorder="1" applyAlignment="1">
      <alignment horizontal="center" vertical="center"/>
    </xf>
    <xf numFmtId="165" fontId="35" fillId="4" borderId="34" xfId="0" applyNumberFormat="1" applyFont="1" applyFill="1" applyBorder="1" applyAlignment="1">
      <alignment horizontal="center" vertical="center" wrapText="1"/>
    </xf>
    <xf numFmtId="0" fontId="31" fillId="0" borderId="0" xfId="0" applyFont="1" applyAlignment="1">
      <alignment vertical="top" wrapText="1"/>
    </xf>
    <xf numFmtId="172" fontId="31" fillId="0" borderId="0" xfId="0" applyNumberFormat="1" applyFont="1" applyAlignment="1">
      <alignment vertical="center"/>
    </xf>
    <xf numFmtId="172" fontId="49" fillId="0" borderId="0" xfId="0" applyNumberFormat="1" applyFont="1" applyAlignment="1">
      <alignment vertical="center"/>
    </xf>
    <xf numFmtId="172" fontId="48" fillId="6" borderId="0" xfId="0" applyNumberFormat="1" applyFont="1" applyFill="1" applyAlignment="1">
      <alignment horizontal="center" vertical="center" wrapText="1"/>
    </xf>
    <xf numFmtId="0" fontId="49" fillId="0" borderId="0" xfId="0" applyFont="1" applyAlignment="1">
      <alignment vertical="center"/>
    </xf>
    <xf numFmtId="0" fontId="48" fillId="6" borderId="0" xfId="0" applyFont="1" applyFill="1" applyAlignment="1">
      <alignment horizontal="center" vertical="center" wrapText="1"/>
    </xf>
    <xf numFmtId="172" fontId="49" fillId="2" borderId="26" xfId="0" applyNumberFormat="1" applyFont="1" applyFill="1" applyBorder="1" applyAlignment="1">
      <alignment vertical="center"/>
    </xf>
    <xf numFmtId="172" fontId="48" fillId="2" borderId="26" xfId="0" applyNumberFormat="1" applyFont="1" applyFill="1" applyBorder="1" applyAlignment="1">
      <alignment horizontal="center" vertical="center" wrapText="1"/>
    </xf>
    <xf numFmtId="172" fontId="48" fillId="2" borderId="27" xfId="0" applyNumberFormat="1" applyFont="1" applyFill="1" applyBorder="1" applyAlignment="1">
      <alignment horizontal="center" vertical="center" wrapText="1"/>
    </xf>
    <xf numFmtId="0" fontId="49" fillId="2" borderId="26" xfId="0" applyFont="1" applyFill="1" applyBorder="1" applyAlignment="1">
      <alignment vertical="center"/>
    </xf>
    <xf numFmtId="0" fontId="48" fillId="2" borderId="26" xfId="0" applyFont="1" applyFill="1" applyBorder="1" applyAlignment="1">
      <alignment horizontal="center" vertical="center" wrapText="1"/>
    </xf>
    <xf numFmtId="0" fontId="48" fillId="2" borderId="27" xfId="0" applyFont="1" applyFill="1" applyBorder="1" applyAlignment="1">
      <alignment horizontal="center" vertical="center" wrapText="1"/>
    </xf>
    <xf numFmtId="172" fontId="35" fillId="4" borderId="7" xfId="0" applyNumberFormat="1" applyFont="1" applyFill="1" applyBorder="1" applyAlignment="1">
      <alignment horizontal="center" vertical="center" wrapText="1"/>
    </xf>
    <xf numFmtId="165" fontId="35" fillId="4" borderId="7" xfId="0" applyNumberFormat="1" applyFont="1" applyFill="1" applyBorder="1" applyAlignment="1">
      <alignment horizontal="center" vertical="center" wrapText="1"/>
    </xf>
    <xf numFmtId="172" fontId="35" fillId="2" borderId="30" xfId="0" applyNumberFormat="1" applyFont="1" applyFill="1" applyBorder="1" applyAlignment="1">
      <alignment vertical="center"/>
    </xf>
    <xf numFmtId="0" fontId="35" fillId="2" borderId="30" xfId="0" applyFont="1" applyFill="1" applyBorder="1" applyAlignment="1">
      <alignment vertical="center"/>
    </xf>
    <xf numFmtId="172" fontId="49" fillId="2" borderId="30" xfId="0" applyNumberFormat="1" applyFont="1" applyFill="1" applyBorder="1" applyAlignment="1">
      <alignment vertical="center"/>
    </xf>
    <xf numFmtId="0" fontId="49" fillId="2" borderId="30" xfId="0" applyFont="1" applyFill="1" applyBorder="1" applyAlignment="1">
      <alignment vertical="center"/>
    </xf>
    <xf numFmtId="172" fontId="46" fillId="2" borderId="33" xfId="0" applyNumberFormat="1" applyFont="1" applyFill="1" applyBorder="1" applyAlignment="1">
      <alignment horizontal="center" vertical="center" wrapText="1"/>
    </xf>
    <xf numFmtId="0" fontId="46" fillId="2" borderId="33" xfId="0" applyFont="1" applyFill="1" applyBorder="1" applyAlignment="1">
      <alignment horizontal="center" vertical="center" wrapText="1"/>
    </xf>
    <xf numFmtId="172" fontId="46" fillId="9" borderId="26" xfId="0" applyNumberFormat="1" applyFont="1" applyFill="1" applyBorder="1" applyAlignment="1" applyProtection="1">
      <alignment horizontal="center" vertical="center" wrapText="1"/>
      <protection locked="0"/>
    </xf>
    <xf numFmtId="172" fontId="34" fillId="2" borderId="26" xfId="0" applyNumberFormat="1" applyFont="1" applyFill="1" applyBorder="1" applyAlignment="1">
      <alignment vertical="center" wrapText="1"/>
    </xf>
    <xf numFmtId="172" fontId="35" fillId="2" borderId="26" xfId="0" applyNumberFormat="1" applyFont="1" applyFill="1" applyBorder="1" applyAlignment="1">
      <alignment vertical="center"/>
    </xf>
    <xf numFmtId="172" fontId="49" fillId="2" borderId="27" xfId="0" applyNumberFormat="1" applyFont="1" applyFill="1" applyBorder="1" applyAlignment="1">
      <alignment vertical="center"/>
    </xf>
    <xf numFmtId="0" fontId="34" fillId="2" borderId="26" xfId="0" applyFont="1" applyFill="1" applyBorder="1" applyAlignment="1">
      <alignment vertical="center" wrapText="1"/>
    </xf>
    <xf numFmtId="0" fontId="35" fillId="2" borderId="26" xfId="0" applyFont="1" applyFill="1" applyBorder="1" applyAlignment="1">
      <alignment vertical="center"/>
    </xf>
    <xf numFmtId="0" fontId="49" fillId="2" borderId="27" xfId="0" applyFont="1" applyFill="1" applyBorder="1" applyAlignment="1">
      <alignment vertical="center"/>
    </xf>
    <xf numFmtId="172" fontId="46" fillId="9" borderId="7" xfId="0" applyNumberFormat="1" applyFont="1" applyFill="1" applyBorder="1" applyAlignment="1" applyProtection="1">
      <alignment horizontal="center" vertical="center" wrapText="1"/>
      <protection locked="0"/>
    </xf>
    <xf numFmtId="172" fontId="46" fillId="9" borderId="7" xfId="0" applyNumberFormat="1" applyFont="1" applyFill="1" applyBorder="1" applyAlignment="1">
      <alignment horizontal="center" vertical="center" wrapText="1"/>
    </xf>
    <xf numFmtId="165" fontId="46" fillId="9" borderId="7" xfId="0" applyNumberFormat="1" applyFont="1" applyFill="1" applyBorder="1" applyAlignment="1">
      <alignment horizontal="center" vertical="center" wrapText="1"/>
    </xf>
    <xf numFmtId="0" fontId="35" fillId="0" borderId="29" xfId="0" applyFont="1" applyBorder="1" applyAlignment="1">
      <alignment horizontal="left" vertical="top" wrapText="1"/>
    </xf>
    <xf numFmtId="172" fontId="46" fillId="9" borderId="33" xfId="0" applyNumberFormat="1" applyFont="1" applyFill="1" applyBorder="1" applyAlignment="1">
      <alignment horizontal="center" vertical="center" wrapText="1"/>
    </xf>
    <xf numFmtId="172" fontId="35" fillId="14" borderId="33" xfId="0" applyNumberFormat="1" applyFont="1" applyFill="1" applyBorder="1" applyAlignment="1" applyProtection="1">
      <alignment horizontal="center" vertical="center" wrapText="1"/>
      <protection locked="0"/>
    </xf>
    <xf numFmtId="165" fontId="46" fillId="9" borderId="33" xfId="0" applyNumberFormat="1" applyFont="1" applyFill="1" applyBorder="1" applyAlignment="1">
      <alignment horizontal="center" vertical="center" wrapText="1"/>
    </xf>
    <xf numFmtId="165" fontId="46" fillId="14" borderId="33" xfId="0" applyNumberFormat="1" applyFont="1" applyFill="1" applyBorder="1" applyAlignment="1">
      <alignment horizontal="center" vertical="center" wrapText="1"/>
    </xf>
    <xf numFmtId="165" fontId="46" fillId="14" borderId="34" xfId="0" applyNumberFormat="1" applyFont="1" applyFill="1" applyBorder="1" applyAlignment="1">
      <alignment horizontal="center" vertical="center" wrapText="1"/>
    </xf>
    <xf numFmtId="172" fontId="35" fillId="0" borderId="0" xfId="0" applyNumberFormat="1" applyFont="1" applyAlignment="1">
      <alignment vertical="center"/>
    </xf>
    <xf numFmtId="172" fontId="50" fillId="6" borderId="0" xfId="0" applyNumberFormat="1" applyFont="1" applyFill="1" applyAlignment="1">
      <alignment horizontal="center" vertical="center" wrapText="1"/>
    </xf>
    <xf numFmtId="172" fontId="31" fillId="2" borderId="26" xfId="0" applyNumberFormat="1" applyFont="1" applyFill="1" applyBorder="1" applyAlignment="1">
      <alignment vertical="center"/>
    </xf>
    <xf numFmtId="172" fontId="35" fillId="2" borderId="27" xfId="0" applyNumberFormat="1" applyFont="1" applyFill="1" applyBorder="1" applyAlignment="1">
      <alignment vertical="center"/>
    </xf>
    <xf numFmtId="0" fontId="31" fillId="2" borderId="26" xfId="0" applyFont="1" applyFill="1" applyBorder="1" applyAlignment="1">
      <alignment vertical="center"/>
    </xf>
    <xf numFmtId="172" fontId="35" fillId="8" borderId="7" xfId="0" applyNumberFormat="1" applyFont="1" applyFill="1" applyBorder="1" applyAlignment="1" applyProtection="1">
      <alignment vertical="center"/>
      <protection locked="0"/>
    </xf>
    <xf numFmtId="0" fontId="49" fillId="8" borderId="7" xfId="0" applyFont="1" applyFill="1" applyBorder="1" applyAlignment="1">
      <alignment vertical="center"/>
    </xf>
    <xf numFmtId="0" fontId="49" fillId="8" borderId="30" xfId="0" applyFont="1" applyFill="1" applyBorder="1" applyAlignment="1">
      <alignment vertical="center"/>
    </xf>
    <xf numFmtId="172" fontId="35" fillId="8" borderId="30" xfId="0" applyNumberFormat="1" applyFont="1" applyFill="1" applyBorder="1" applyAlignment="1" applyProtection="1">
      <alignment vertical="center"/>
      <protection locked="0"/>
    </xf>
    <xf numFmtId="0" fontId="46" fillId="0" borderId="29" xfId="0" applyFont="1" applyBorder="1" applyAlignment="1" applyProtection="1">
      <alignment horizontal="left" vertical="top" wrapText="1"/>
      <protection locked="0"/>
    </xf>
    <xf numFmtId="0" fontId="46" fillId="0" borderId="29" xfId="1" applyFont="1" applyBorder="1" applyAlignment="1" applyProtection="1">
      <alignment horizontal="left" vertical="top" wrapText="1"/>
      <protection locked="0"/>
    </xf>
    <xf numFmtId="172" fontId="46" fillId="4" borderId="34" xfId="0" applyNumberFormat="1" applyFont="1" applyFill="1" applyBorder="1" applyAlignment="1">
      <alignment horizontal="center" vertical="center" wrapText="1"/>
    </xf>
    <xf numFmtId="165" fontId="46" fillId="4" borderId="34" xfId="0" applyNumberFormat="1" applyFont="1" applyFill="1" applyBorder="1" applyAlignment="1">
      <alignment horizontal="center" vertical="center" wrapText="1"/>
    </xf>
    <xf numFmtId="172" fontId="31" fillId="2" borderId="27" xfId="0" applyNumberFormat="1" applyFont="1" applyFill="1" applyBorder="1" applyAlignment="1">
      <alignment vertical="center"/>
    </xf>
    <xf numFmtId="0" fontId="31" fillId="2" borderId="27" xfId="0" applyFont="1" applyFill="1" applyBorder="1" applyAlignment="1">
      <alignment vertical="center"/>
    </xf>
    <xf numFmtId="0" fontId="26" fillId="0" borderId="0" xfId="21" applyFont="1" applyBorder="1" applyAlignment="1">
      <alignment vertical="center" wrapText="1"/>
    </xf>
    <xf numFmtId="169" fontId="26" fillId="0" borderId="0" xfId="22" applyNumberFormat="1" applyFont="1" applyBorder="1" applyAlignment="1">
      <alignment vertical="center" wrapText="1"/>
    </xf>
    <xf numFmtId="0" fontId="39" fillId="6" borderId="0" xfId="0" applyFont="1" applyFill="1" applyAlignment="1">
      <alignment vertical="center"/>
    </xf>
    <xf numFmtId="169" fontId="40" fillId="0" borderId="0" xfId="22" applyNumberFormat="1" applyFont="1" applyBorder="1" applyAlignment="1">
      <alignment horizontal="left" vertical="center" wrapText="1"/>
    </xf>
    <xf numFmtId="0" fontId="40" fillId="0" borderId="0" xfId="0" applyFont="1" applyAlignment="1">
      <alignment horizontal="left" vertical="center" wrapText="1"/>
    </xf>
    <xf numFmtId="0" fontId="40" fillId="0" borderId="0" xfId="20" applyFont="1" applyBorder="1" applyAlignment="1">
      <alignment vertical="center" wrapText="1"/>
    </xf>
    <xf numFmtId="0" fontId="40" fillId="2" borderId="0" xfId="20" applyFont="1" applyFill="1" applyBorder="1" applyAlignment="1">
      <alignment vertical="center" wrapText="1"/>
    </xf>
    <xf numFmtId="0" fontId="4" fillId="6" borderId="0" xfId="0" applyFont="1" applyFill="1" applyAlignment="1">
      <alignment vertical="center"/>
    </xf>
    <xf numFmtId="169" fontId="44" fillId="0" borderId="0" xfId="22" applyNumberFormat="1" applyFont="1" applyBorder="1" applyAlignment="1">
      <alignment horizontal="center" vertical="center" wrapText="1"/>
    </xf>
    <xf numFmtId="0" fontId="51" fillId="0" borderId="0" xfId="0" applyFont="1" applyAlignment="1">
      <alignment vertical="center"/>
    </xf>
    <xf numFmtId="0" fontId="31" fillId="6" borderId="0" xfId="0" applyFont="1" applyFill="1" applyAlignment="1">
      <alignment vertical="center"/>
    </xf>
    <xf numFmtId="0" fontId="35" fillId="0" borderId="0" xfId="0" applyFont="1" applyAlignment="1">
      <alignment vertical="center"/>
    </xf>
    <xf numFmtId="0" fontId="34" fillId="0" borderId="0" xfId="20" applyFont="1" applyBorder="1" applyAlignment="1">
      <alignment vertical="center" wrapText="1"/>
    </xf>
    <xf numFmtId="0" fontId="34" fillId="2" borderId="0" xfId="20" applyFont="1" applyFill="1" applyBorder="1" applyAlignment="1">
      <alignment vertical="center" wrapText="1"/>
    </xf>
    <xf numFmtId="172" fontId="30" fillId="2" borderId="33" xfId="22" applyNumberFormat="1" applyFont="1" applyFill="1" applyBorder="1" applyAlignment="1" applyProtection="1">
      <alignment horizontal="center" vertical="center" wrapText="1"/>
    </xf>
    <xf numFmtId="172" fontId="30" fillId="2" borderId="34" xfId="22" applyNumberFormat="1" applyFont="1" applyFill="1" applyBorder="1" applyAlignment="1" applyProtection="1">
      <alignment horizontal="center" vertical="center" wrapText="1"/>
    </xf>
    <xf numFmtId="0" fontId="49" fillId="6" borderId="0" xfId="0" applyFont="1" applyFill="1" applyAlignment="1">
      <alignment vertical="center" wrapText="1"/>
    </xf>
    <xf numFmtId="0" fontId="52" fillId="2" borderId="0" xfId="0" applyFont="1" applyFill="1" applyAlignment="1">
      <alignment vertical="center" wrapText="1"/>
    </xf>
    <xf numFmtId="0" fontId="28" fillId="12" borderId="0" xfId="20" applyFont="1" applyFill="1" applyBorder="1" applyAlignment="1">
      <alignment horizontal="center" vertical="center"/>
    </xf>
    <xf numFmtId="172" fontId="35" fillId="6" borderId="0" xfId="22" applyNumberFormat="1" applyFont="1" applyFill="1" applyBorder="1" applyAlignment="1">
      <alignment horizontal="center" vertical="center" wrapText="1"/>
    </xf>
    <xf numFmtId="0" fontId="32" fillId="2" borderId="36" xfId="0" applyFont="1" applyFill="1" applyBorder="1" applyAlignment="1">
      <alignment horizontal="left" vertical="center" wrapText="1"/>
    </xf>
    <xf numFmtId="0" fontId="46" fillId="0" borderId="25" xfId="0" applyFont="1" applyBorder="1" applyAlignment="1">
      <alignment horizontal="left" vertical="center" wrapText="1"/>
    </xf>
    <xf numFmtId="172" fontId="46" fillId="8" borderId="26" xfId="22" applyNumberFormat="1" applyFont="1" applyFill="1" applyBorder="1" applyAlignment="1" applyProtection="1">
      <alignment horizontal="center" vertical="center" wrapText="1"/>
      <protection locked="0"/>
    </xf>
    <xf numFmtId="172" fontId="46" fillId="4" borderId="26" xfId="22" applyNumberFormat="1" applyFont="1" applyFill="1" applyBorder="1" applyAlignment="1">
      <alignment horizontal="center" vertical="center" wrapText="1"/>
    </xf>
    <xf numFmtId="172" fontId="46" fillId="2" borderId="26" xfId="22" applyNumberFormat="1" applyFont="1" applyFill="1" applyBorder="1" applyAlignment="1">
      <alignment horizontal="center" vertical="center" wrapText="1"/>
    </xf>
    <xf numFmtId="172" fontId="46" fillId="9" borderId="26" xfId="22" applyNumberFormat="1" applyFont="1" applyFill="1" applyBorder="1" applyAlignment="1">
      <alignment horizontal="center" vertical="center" wrapText="1"/>
    </xf>
    <xf numFmtId="172" fontId="46" fillId="9" borderId="27" xfId="22" applyNumberFormat="1" applyFont="1" applyFill="1" applyBorder="1" applyAlignment="1">
      <alignment horizontal="center" vertical="center" wrapText="1"/>
    </xf>
    <xf numFmtId="0" fontId="36" fillId="0" borderId="28" xfId="20" applyFont="1" applyBorder="1" applyAlignment="1">
      <alignment horizontal="center" vertical="center" wrapText="1"/>
    </xf>
    <xf numFmtId="0" fontId="53" fillId="0" borderId="0" xfId="20" applyFont="1" applyBorder="1" applyAlignment="1">
      <alignment vertical="center" wrapText="1"/>
    </xf>
    <xf numFmtId="0" fontId="53" fillId="2" borderId="0" xfId="20" applyFont="1" applyFill="1" applyBorder="1" applyAlignment="1">
      <alignment vertical="center" wrapText="1"/>
    </xf>
    <xf numFmtId="0" fontId="49" fillId="2" borderId="0" xfId="0" applyFont="1" applyFill="1" applyAlignment="1">
      <alignment vertical="center"/>
    </xf>
    <xf numFmtId="0" fontId="49" fillId="9" borderId="0" xfId="0" applyFont="1" applyFill="1" applyAlignment="1">
      <alignment vertical="center"/>
    </xf>
    <xf numFmtId="0" fontId="46" fillId="0" borderId="29" xfId="0" applyFont="1" applyBorder="1" applyAlignment="1">
      <alignment horizontal="left" vertical="center" wrapText="1"/>
    </xf>
    <xf numFmtId="172" fontId="46" fillId="8" borderId="7" xfId="22" applyNumberFormat="1" applyFont="1" applyFill="1" applyBorder="1" applyAlignment="1" applyProtection="1">
      <alignment horizontal="center" vertical="center" wrapText="1"/>
      <protection locked="0"/>
    </xf>
    <xf numFmtId="172" fontId="46" fillId="4" borderId="7" xfId="22" applyNumberFormat="1" applyFont="1" applyFill="1" applyBorder="1" applyAlignment="1">
      <alignment horizontal="center" vertical="center" wrapText="1"/>
    </xf>
    <xf numFmtId="172" fontId="46" fillId="2" borderId="7" xfId="22" applyNumberFormat="1" applyFont="1" applyFill="1" applyBorder="1" applyAlignment="1">
      <alignment horizontal="center" vertical="center" wrapText="1"/>
    </xf>
    <xf numFmtId="172" fontId="46" fillId="9" borderId="7" xfId="22" applyNumberFormat="1" applyFont="1" applyFill="1" applyBorder="1" applyAlignment="1">
      <alignment horizontal="center" vertical="center" wrapText="1"/>
    </xf>
    <xf numFmtId="172" fontId="46" fillId="9" borderId="30" xfId="22" applyNumberFormat="1" applyFont="1" applyFill="1" applyBorder="1" applyAlignment="1">
      <alignment horizontal="center" vertical="center" wrapText="1"/>
    </xf>
    <xf numFmtId="0" fontId="36" fillId="0" borderId="31" xfId="20" applyFont="1" applyBorder="1" applyAlignment="1">
      <alignment horizontal="center" vertical="center" wrapText="1"/>
    </xf>
    <xf numFmtId="172" fontId="46" fillId="8" borderId="7" xfId="22" applyNumberFormat="1" applyFont="1" applyFill="1" applyBorder="1" applyAlignment="1">
      <alignment horizontal="center" vertical="center" wrapText="1"/>
    </xf>
    <xf numFmtId="172" fontId="46" fillId="8" borderId="30" xfId="22" applyNumberFormat="1" applyFont="1" applyFill="1" applyBorder="1" applyAlignment="1">
      <alignment horizontal="center" vertical="center" wrapText="1"/>
    </xf>
    <xf numFmtId="172" fontId="46" fillId="8" borderId="30" xfId="22" applyNumberFormat="1" applyFont="1" applyFill="1" applyBorder="1" applyAlignment="1" applyProtection="1">
      <alignment horizontal="center" vertical="center" wrapText="1"/>
      <protection locked="0"/>
    </xf>
    <xf numFmtId="0" fontId="53" fillId="6" borderId="0" xfId="20" applyFont="1" applyFill="1" applyBorder="1" applyAlignment="1">
      <alignment vertical="center" wrapText="1"/>
    </xf>
    <xf numFmtId="0" fontId="46" fillId="0" borderId="0" xfId="0" applyFont="1" applyAlignment="1">
      <alignment horizontal="center" vertical="center" wrapText="1"/>
    </xf>
    <xf numFmtId="0" fontId="46" fillId="0" borderId="32" xfId="0" applyFont="1" applyBorder="1" applyAlignment="1">
      <alignment horizontal="left" vertical="center" wrapText="1"/>
    </xf>
    <xf numFmtId="172" fontId="46" fillId="4" borderId="33" xfId="22" applyNumberFormat="1" applyFont="1" applyFill="1" applyBorder="1" applyAlignment="1">
      <alignment horizontal="center" vertical="center" wrapText="1"/>
    </xf>
    <xf numFmtId="172" fontId="46" fillId="2" borderId="33" xfId="22" applyNumberFormat="1" applyFont="1" applyFill="1" applyBorder="1" applyAlignment="1">
      <alignment horizontal="center" vertical="center" wrapText="1"/>
    </xf>
    <xf numFmtId="172" fontId="46" fillId="4" borderId="34" xfId="22" applyNumberFormat="1" applyFont="1" applyFill="1" applyBorder="1" applyAlignment="1">
      <alignment horizontal="center" vertical="center" wrapText="1"/>
    </xf>
    <xf numFmtId="0" fontId="36" fillId="0" borderId="35" xfId="20" applyFont="1" applyBorder="1" applyAlignment="1">
      <alignment horizontal="center" vertical="center" wrapText="1"/>
    </xf>
    <xf numFmtId="0" fontId="31" fillId="0" borderId="0" xfId="0" applyFont="1" applyAlignment="1">
      <alignment vertical="center" wrapText="1"/>
    </xf>
    <xf numFmtId="172" fontId="31" fillId="0" borderId="0" xfId="22" applyNumberFormat="1" applyFont="1" applyAlignment="1">
      <alignment vertical="center"/>
    </xf>
    <xf numFmtId="0" fontId="34" fillId="0" borderId="0" xfId="0" applyFont="1" applyAlignment="1">
      <alignment vertical="center" wrapText="1"/>
    </xf>
    <xf numFmtId="0" fontId="46" fillId="0" borderId="29" xfId="0" applyFont="1" applyBorder="1" applyAlignment="1" applyProtection="1">
      <alignment horizontal="left" vertical="center" wrapText="1"/>
      <protection locked="0"/>
    </xf>
    <xf numFmtId="173" fontId="46" fillId="0" borderId="29" xfId="0" applyNumberFormat="1" applyFont="1" applyBorder="1" applyAlignment="1" applyProtection="1">
      <alignment horizontal="left" vertical="center" wrapText="1"/>
      <protection locked="0"/>
    </xf>
    <xf numFmtId="172" fontId="46" fillId="2" borderId="27" xfId="22" applyNumberFormat="1" applyFont="1" applyFill="1" applyBorder="1" applyAlignment="1">
      <alignment horizontal="center" vertical="center" wrapText="1"/>
    </xf>
    <xf numFmtId="172" fontId="46" fillId="2" borderId="30" xfId="22" applyNumberFormat="1" applyFont="1" applyFill="1" applyBorder="1" applyAlignment="1">
      <alignment horizontal="center" vertical="center" wrapText="1"/>
    </xf>
    <xf numFmtId="172" fontId="31" fillId="0" borderId="0" xfId="22" applyNumberFormat="1" applyFont="1" applyBorder="1" applyAlignment="1">
      <alignment vertical="center"/>
    </xf>
    <xf numFmtId="169" fontId="31" fillId="0" borderId="0" xfId="22" applyNumberFormat="1" applyFont="1" applyBorder="1" applyAlignment="1">
      <alignment vertical="center"/>
    </xf>
    <xf numFmtId="169" fontId="4" fillId="0" borderId="0" xfId="22" applyNumberFormat="1" applyFont="1" applyAlignment="1">
      <alignment vertical="center"/>
    </xf>
    <xf numFmtId="174" fontId="31" fillId="0" borderId="0" xfId="22" applyNumberFormat="1" applyFont="1" applyAlignment="1">
      <alignment vertical="center"/>
    </xf>
    <xf numFmtId="0" fontId="26" fillId="0" borderId="0" xfId="21" applyFont="1" applyFill="1" applyBorder="1" applyAlignment="1">
      <alignment vertical="center" wrapText="1"/>
    </xf>
    <xf numFmtId="0" fontId="40" fillId="0" borderId="0" xfId="20" applyFont="1" applyBorder="1" applyAlignment="1">
      <alignment vertical="center"/>
    </xf>
    <xf numFmtId="0" fontId="27" fillId="12" borderId="0" xfId="21" applyFont="1" applyFill="1" applyBorder="1" applyAlignment="1">
      <alignment vertical="center"/>
    </xf>
    <xf numFmtId="0" fontId="54" fillId="0" borderId="0" xfId="20" applyFont="1" applyBorder="1" applyAlignment="1">
      <alignment vertical="center"/>
    </xf>
    <xf numFmtId="0" fontId="25" fillId="0" borderId="0" xfId="20" applyFont="1" applyBorder="1" applyAlignment="1">
      <alignment horizontal="left" vertical="center" wrapText="1"/>
    </xf>
    <xf numFmtId="0" fontId="32" fillId="2" borderId="37" xfId="0" applyFont="1" applyFill="1" applyBorder="1" applyAlignment="1">
      <alignment horizontal="center" vertical="center" wrapText="1"/>
    </xf>
    <xf numFmtId="0" fontId="32" fillId="2" borderId="38" xfId="0" applyFont="1" applyFill="1" applyBorder="1" applyAlignment="1">
      <alignment horizontal="center" vertical="center" wrapText="1"/>
    </xf>
    <xf numFmtId="0" fontId="32" fillId="2" borderId="39" xfId="0" applyFont="1" applyFill="1" applyBorder="1" applyAlignment="1">
      <alignment horizontal="center" vertical="center" wrapText="1"/>
    </xf>
    <xf numFmtId="0" fontId="46" fillId="0" borderId="0" xfId="4" applyFont="1" applyAlignment="1">
      <alignment horizontal="center" vertical="center" wrapText="1"/>
    </xf>
    <xf numFmtId="0" fontId="32" fillId="2" borderId="40" xfId="0" applyFont="1" applyFill="1" applyBorder="1" applyAlignment="1">
      <alignment horizontal="center" vertical="center" wrapText="1"/>
    </xf>
    <xf numFmtId="0" fontId="32" fillId="0" borderId="0" xfId="0" applyFont="1" applyAlignment="1">
      <alignment horizontal="center" vertical="center" wrapText="1"/>
    </xf>
    <xf numFmtId="3" fontId="46" fillId="8" borderId="26" xfId="0" applyNumberFormat="1" applyFont="1" applyFill="1" applyBorder="1" applyAlignment="1" applyProtection="1">
      <alignment horizontal="center" vertical="center" wrapText="1"/>
      <protection locked="0"/>
    </xf>
    <xf numFmtId="3" fontId="46" fillId="9" borderId="27" xfId="0" applyNumberFormat="1" applyFont="1" applyFill="1" applyBorder="1" applyAlignment="1">
      <alignment horizontal="center" vertical="center" wrapText="1"/>
    </xf>
    <xf numFmtId="0" fontId="31" fillId="0" borderId="0" xfId="0" quotePrefix="1" applyFont="1" applyAlignment="1">
      <alignment vertical="center"/>
    </xf>
    <xf numFmtId="0" fontId="46" fillId="0" borderId="41" xfId="0" applyFont="1" applyBorder="1" applyAlignment="1">
      <alignment horizontal="left" vertical="center" wrapText="1"/>
    </xf>
    <xf numFmtId="0" fontId="46" fillId="0" borderId="42" xfId="0" applyFont="1" applyBorder="1" applyAlignment="1">
      <alignment horizontal="center" vertical="center" wrapText="1"/>
    </xf>
    <xf numFmtId="3" fontId="46" fillId="9" borderId="43" xfId="0" applyNumberFormat="1" applyFont="1" applyFill="1" applyBorder="1" applyAlignment="1">
      <alignment horizontal="center" vertical="center" wrapText="1"/>
    </xf>
    <xf numFmtId="3" fontId="46" fillId="4" borderId="42" xfId="0" applyNumberFormat="1" applyFont="1" applyFill="1" applyBorder="1" applyAlignment="1">
      <alignment horizontal="center" vertical="center" wrapText="1"/>
    </xf>
    <xf numFmtId="3" fontId="46" fillId="8" borderId="7" xfId="0" applyNumberFormat="1" applyFont="1" applyFill="1" applyBorder="1" applyAlignment="1" applyProtection="1">
      <alignment horizontal="center" vertical="center" wrapText="1"/>
      <protection locked="0"/>
    </xf>
    <xf numFmtId="3" fontId="46" fillId="9" borderId="30" xfId="0" applyNumberFormat="1" applyFont="1" applyFill="1" applyBorder="1" applyAlignment="1">
      <alignment horizontal="center" vertical="center" wrapText="1"/>
    </xf>
    <xf numFmtId="0" fontId="36" fillId="0" borderId="31" xfId="20" applyFont="1" applyFill="1" applyBorder="1" applyAlignment="1">
      <alignment horizontal="center" vertical="center" wrapText="1"/>
    </xf>
    <xf numFmtId="4" fontId="46" fillId="8" borderId="7" xfId="0" applyNumberFormat="1" applyFont="1" applyFill="1" applyBorder="1" applyAlignment="1" applyProtection="1">
      <alignment horizontal="center" vertical="center" wrapText="1"/>
      <protection locked="0"/>
    </xf>
    <xf numFmtId="4" fontId="46" fillId="9" borderId="30" xfId="0" applyNumberFormat="1" applyFont="1" applyFill="1" applyBorder="1" applyAlignment="1">
      <alignment horizontal="center" vertical="center" wrapText="1"/>
    </xf>
    <xf numFmtId="3" fontId="46" fillId="9" borderId="30" xfId="22" applyNumberFormat="1" applyFont="1" applyFill="1" applyBorder="1" applyAlignment="1">
      <alignment horizontal="center" vertical="center" wrapText="1"/>
    </xf>
    <xf numFmtId="3" fontId="46" fillId="4" borderId="7" xfId="0" applyNumberFormat="1" applyFont="1" applyFill="1" applyBorder="1" applyAlignment="1">
      <alignment horizontal="center" vertical="center" wrapText="1"/>
    </xf>
    <xf numFmtId="3" fontId="46" fillId="8" borderId="33" xfId="0" applyNumberFormat="1" applyFont="1" applyFill="1" applyBorder="1" applyAlignment="1" applyProtection="1">
      <alignment horizontal="center" vertical="center" wrapText="1"/>
      <protection locked="0"/>
    </xf>
    <xf numFmtId="3" fontId="46" fillId="9" borderId="34" xfId="22" applyNumberFormat="1" applyFont="1" applyFill="1" applyBorder="1" applyAlignment="1" applyProtection="1">
      <alignment horizontal="center" vertical="center" wrapText="1"/>
      <protection locked="0"/>
    </xf>
    <xf numFmtId="0" fontId="36" fillId="0" borderId="35" xfId="20" applyFont="1" applyFill="1" applyBorder="1" applyAlignment="1">
      <alignment horizontal="center" vertical="center" wrapText="1"/>
    </xf>
    <xf numFmtId="0" fontId="46" fillId="6" borderId="0" xfId="4" applyFont="1" applyFill="1" applyAlignment="1">
      <alignment vertical="center" wrapText="1"/>
    </xf>
    <xf numFmtId="0" fontId="35" fillId="6" borderId="0" xfId="4" applyFont="1" applyFill="1" applyAlignment="1">
      <alignment horizontal="center" vertical="center"/>
    </xf>
    <xf numFmtId="3" fontId="35" fillId="6" borderId="0" xfId="0" applyNumberFormat="1" applyFont="1" applyFill="1" applyAlignment="1">
      <alignment horizontal="center" vertical="center" wrapText="1"/>
    </xf>
    <xf numFmtId="3" fontId="35" fillId="0" borderId="0" xfId="0" applyNumberFormat="1" applyFont="1" applyAlignment="1">
      <alignment horizontal="center" vertical="center" wrapText="1"/>
    </xf>
    <xf numFmtId="3" fontId="34" fillId="0" borderId="0" xfId="20" applyNumberFormat="1" applyFont="1" applyBorder="1" applyAlignment="1">
      <alignment vertical="center" wrapText="1"/>
    </xf>
    <xf numFmtId="3" fontId="40" fillId="0" borderId="0" xfId="22" applyNumberFormat="1" applyFont="1" applyBorder="1" applyAlignment="1">
      <alignment vertical="center" wrapText="1"/>
    </xf>
    <xf numFmtId="3" fontId="46" fillId="4" borderId="27" xfId="22" applyNumberFormat="1" applyFont="1" applyFill="1" applyBorder="1" applyAlignment="1" applyProtection="1">
      <alignment horizontal="center" vertical="center" wrapText="1"/>
    </xf>
    <xf numFmtId="0" fontId="36" fillId="0" borderId="28" xfId="20" applyFont="1" applyFill="1" applyBorder="1" applyAlignment="1">
      <alignment horizontal="center" vertical="center" wrapText="1"/>
    </xf>
    <xf numFmtId="3" fontId="46" fillId="4" borderId="30" xfId="22" applyNumberFormat="1" applyFont="1" applyFill="1" applyBorder="1" applyAlignment="1" applyProtection="1">
      <alignment horizontal="center" vertical="center" wrapText="1"/>
    </xf>
    <xf numFmtId="3" fontId="46" fillId="4" borderId="33" xfId="0" applyNumberFormat="1" applyFont="1" applyFill="1" applyBorder="1" applyAlignment="1">
      <alignment horizontal="center" vertical="center" wrapText="1"/>
    </xf>
    <xf numFmtId="3" fontId="46" fillId="4" borderId="34" xfId="22" applyNumberFormat="1" applyFont="1" applyFill="1" applyBorder="1" applyAlignment="1" applyProtection="1">
      <alignment horizontal="center" vertical="center" wrapText="1"/>
    </xf>
    <xf numFmtId="0" fontId="31" fillId="6" borderId="0" xfId="1" applyFont="1" applyFill="1" applyAlignment="1">
      <alignment vertical="center"/>
    </xf>
    <xf numFmtId="0" fontId="46" fillId="6" borderId="0" xfId="0" applyFont="1" applyFill="1" applyAlignment="1">
      <alignment vertical="center" wrapText="1"/>
    </xf>
    <xf numFmtId="0" fontId="31" fillId="0" borderId="0" xfId="1" applyFont="1" applyAlignment="1">
      <alignment vertical="center"/>
    </xf>
    <xf numFmtId="0" fontId="40" fillId="0" borderId="0" xfId="20" applyFont="1" applyBorder="1" applyAlignment="1" applyProtection="1">
      <alignment vertical="center" wrapText="1"/>
    </xf>
    <xf numFmtId="1" fontId="31" fillId="0" borderId="0" xfId="0" applyNumberFormat="1" applyFont="1" applyAlignment="1">
      <alignment vertical="center"/>
    </xf>
    <xf numFmtId="0" fontId="26" fillId="0" borderId="0" xfId="21" applyFont="1" applyFill="1" applyBorder="1" applyAlignment="1">
      <alignment horizontal="left" vertical="center" wrapText="1"/>
    </xf>
    <xf numFmtId="0" fontId="3" fillId="0" borderId="0" xfId="24"/>
    <xf numFmtId="0" fontId="3" fillId="0" borderId="0" xfId="0" applyFont="1"/>
    <xf numFmtId="0" fontId="40" fillId="0" borderId="0" xfId="23" applyFont="1" applyAlignment="1">
      <alignment horizontal="left" vertical="center" wrapText="1"/>
    </xf>
    <xf numFmtId="0" fontId="55" fillId="15" borderId="0" xfId="21" applyFont="1" applyFill="1" applyBorder="1" applyAlignment="1">
      <alignment horizontal="center" vertical="center" wrapText="1"/>
    </xf>
    <xf numFmtId="0" fontId="31" fillId="0" borderId="0" xfId="24" applyFont="1"/>
    <xf numFmtId="0" fontId="56" fillId="2" borderId="0" xfId="23" applyFont="1" applyFill="1" applyAlignment="1">
      <alignment horizontal="center" vertical="center" wrapText="1"/>
    </xf>
    <xf numFmtId="0" fontId="30" fillId="16" borderId="20" xfId="23" applyFont="1" applyFill="1" applyBorder="1" applyAlignment="1">
      <alignment horizontal="center" vertical="center" textRotation="90" wrapText="1"/>
    </xf>
    <xf numFmtId="0" fontId="30" fillId="16" borderId="6" xfId="23" applyFont="1" applyFill="1" applyBorder="1" applyAlignment="1">
      <alignment horizontal="center" vertical="center" textRotation="90" wrapText="1"/>
    </xf>
    <xf numFmtId="0" fontId="30" fillId="16" borderId="18" xfId="23" applyFont="1" applyFill="1" applyBorder="1" applyAlignment="1">
      <alignment horizontal="center" vertical="center" textRotation="90" wrapText="1"/>
    </xf>
    <xf numFmtId="0" fontId="32" fillId="2" borderId="20" xfId="23" applyFont="1" applyFill="1" applyBorder="1" applyAlignment="1">
      <alignment horizontal="center" vertical="center" wrapText="1"/>
    </xf>
    <xf numFmtId="0" fontId="32" fillId="2" borderId="6" xfId="23" applyFont="1" applyFill="1" applyBorder="1" applyAlignment="1">
      <alignment horizontal="center" vertical="center" wrapText="1"/>
    </xf>
    <xf numFmtId="0" fontId="32" fillId="2" borderId="18" xfId="23" applyFont="1" applyFill="1" applyBorder="1" applyAlignment="1">
      <alignment horizontal="center" vertical="center" wrapText="1"/>
    </xf>
    <xf numFmtId="0" fontId="32" fillId="2" borderId="12" xfId="23" applyFont="1" applyFill="1" applyBorder="1" applyAlignment="1">
      <alignment horizontal="center" vertical="center" wrapText="1"/>
    </xf>
    <xf numFmtId="0" fontId="32" fillId="2" borderId="13" xfId="23" applyFont="1" applyFill="1" applyBorder="1" applyAlignment="1">
      <alignment horizontal="center" vertical="center" wrapText="1"/>
    </xf>
    <xf numFmtId="0" fontId="32" fillId="2" borderId="14" xfId="23" applyFont="1" applyFill="1" applyBorder="1" applyAlignment="1">
      <alignment horizontal="center" vertical="center" wrapText="1"/>
    </xf>
    <xf numFmtId="0" fontId="30" fillId="0" borderId="0" xfId="23" applyFont="1" applyAlignment="1">
      <alignment horizontal="left" vertical="center" wrapText="1"/>
    </xf>
    <xf numFmtId="0" fontId="46" fillId="0" borderId="0" xfId="23" applyFont="1" applyAlignment="1">
      <alignment vertical="center" wrapText="1"/>
    </xf>
    <xf numFmtId="0" fontId="46" fillId="0" borderId="0" xfId="25" applyFont="1" applyAlignment="1">
      <alignment vertical="center" wrapText="1"/>
    </xf>
    <xf numFmtId="0" fontId="30" fillId="2" borderId="36" xfId="0" applyFont="1" applyFill="1" applyBorder="1" applyAlignment="1">
      <alignment horizontal="left" vertical="center" wrapText="1"/>
    </xf>
    <xf numFmtId="0" fontId="46" fillId="0" borderId="8" xfId="23" applyFont="1" applyBorder="1" applyAlignment="1" applyProtection="1">
      <alignment vertical="center" wrapText="1"/>
      <protection locked="0"/>
    </xf>
    <xf numFmtId="0" fontId="46" fillId="0" borderId="9" xfId="23" applyFont="1" applyBorder="1" applyAlignment="1" applyProtection="1">
      <alignment vertical="center" wrapText="1"/>
      <protection locked="0"/>
    </xf>
    <xf numFmtId="172" fontId="31" fillId="0" borderId="0" xfId="24" applyNumberFormat="1" applyFont="1"/>
    <xf numFmtId="172" fontId="46" fillId="8" borderId="8" xfId="25" applyNumberFormat="1" applyFont="1" applyFill="1" applyBorder="1" applyAlignment="1" applyProtection="1">
      <alignment horizontal="center" vertical="center" wrapText="1"/>
      <protection locked="0"/>
    </xf>
    <xf numFmtId="0" fontId="47" fillId="0" borderId="11" xfId="0" applyFont="1" applyBorder="1" applyAlignment="1">
      <alignment horizontal="center" vertical="center" wrapText="1"/>
    </xf>
    <xf numFmtId="0" fontId="57" fillId="0" borderId="0" xfId="25" applyFont="1" applyAlignment="1">
      <alignment vertical="center" wrapText="1"/>
    </xf>
    <xf numFmtId="0" fontId="47" fillId="0" borderId="19" xfId="0" applyFont="1" applyBorder="1" applyAlignment="1">
      <alignment horizontal="center" vertical="center" wrapText="1"/>
    </xf>
    <xf numFmtId="0" fontId="57" fillId="0" borderId="0" xfId="23" applyFont="1" applyAlignment="1">
      <alignment vertical="center" wrapText="1"/>
    </xf>
    <xf numFmtId="0" fontId="46" fillId="0" borderId="6" xfId="23" applyFont="1" applyBorder="1" applyAlignment="1" applyProtection="1">
      <alignment vertical="center" wrapText="1"/>
      <protection locked="0"/>
    </xf>
    <xf numFmtId="172" fontId="46" fillId="8" borderId="18" xfId="25" applyNumberFormat="1" applyFont="1" applyFill="1" applyBorder="1" applyAlignment="1" applyProtection="1">
      <alignment horizontal="center" vertical="center" wrapText="1"/>
      <protection locked="0"/>
    </xf>
    <xf numFmtId="172" fontId="46" fillId="8" borderId="20" xfId="25" applyNumberFormat="1" applyFont="1" applyFill="1" applyBorder="1" applyAlignment="1" applyProtection="1">
      <alignment horizontal="center" vertical="center" wrapText="1"/>
      <protection locked="0"/>
    </xf>
    <xf numFmtId="172" fontId="46" fillId="8" borderId="6" xfId="25" applyNumberFormat="1" applyFont="1" applyFill="1" applyBorder="1" applyAlignment="1" applyProtection="1">
      <alignment horizontal="center" vertical="center" wrapText="1"/>
      <protection locked="0"/>
    </xf>
    <xf numFmtId="4" fontId="46" fillId="8" borderId="20" xfId="25" applyNumberFormat="1" applyFont="1" applyFill="1" applyBorder="1" applyAlignment="1" applyProtection="1">
      <alignment horizontal="center" vertical="center" wrapText="1"/>
      <protection locked="0"/>
    </xf>
    <xf numFmtId="4" fontId="46" fillId="8" borderId="6" xfId="25" applyNumberFormat="1" applyFont="1" applyFill="1" applyBorder="1" applyAlignment="1" applyProtection="1">
      <alignment horizontal="center" vertical="center" wrapText="1"/>
      <protection locked="0"/>
    </xf>
    <xf numFmtId="4" fontId="46" fillId="8" borderId="18" xfId="25" applyNumberFormat="1" applyFont="1" applyFill="1" applyBorder="1" applyAlignment="1" applyProtection="1">
      <alignment horizontal="center" vertical="center" wrapText="1"/>
      <protection locked="0"/>
    </xf>
    <xf numFmtId="175" fontId="46" fillId="8" borderId="20" xfId="25" applyNumberFormat="1" applyFont="1" applyFill="1" applyBorder="1" applyAlignment="1" applyProtection="1">
      <alignment horizontal="center" vertical="center" wrapText="1"/>
      <protection locked="0"/>
    </xf>
    <xf numFmtId="175" fontId="46" fillId="8" borderId="6" xfId="25" applyNumberFormat="1" applyFont="1" applyFill="1" applyBorder="1" applyAlignment="1" applyProtection="1">
      <alignment horizontal="center" vertical="center" wrapText="1"/>
      <protection locked="0"/>
    </xf>
    <xf numFmtId="3" fontId="46" fillId="8" borderId="6" xfId="25" applyNumberFormat="1" applyFont="1" applyFill="1" applyBorder="1" applyAlignment="1" applyProtection="1">
      <alignment horizontal="center" vertical="center" wrapText="1"/>
      <protection locked="0"/>
    </xf>
    <xf numFmtId="0" fontId="46" fillId="0" borderId="12" xfId="23" applyFont="1" applyBorder="1" applyAlignment="1" applyProtection="1">
      <alignment vertical="center" wrapText="1"/>
      <protection locked="0"/>
    </xf>
    <xf numFmtId="0" fontId="46" fillId="0" borderId="13" xfId="23" applyFont="1" applyBorder="1" applyAlignment="1" applyProtection="1">
      <alignment vertical="center" wrapText="1"/>
      <protection locked="0"/>
    </xf>
    <xf numFmtId="172" fontId="46" fillId="9" borderId="14" xfId="23" applyNumberFormat="1" applyFont="1" applyFill="1" applyBorder="1" applyAlignment="1">
      <alignment horizontal="center" vertical="center" wrapText="1"/>
    </xf>
    <xf numFmtId="172" fontId="46" fillId="4" borderId="12" xfId="23" applyNumberFormat="1" applyFont="1" applyFill="1" applyBorder="1" applyAlignment="1">
      <alignment horizontal="center" vertical="center" wrapText="1"/>
    </xf>
    <xf numFmtId="172" fontId="46" fillId="4" borderId="13" xfId="23" applyNumberFormat="1" applyFont="1" applyFill="1" applyBorder="1" applyAlignment="1">
      <alignment horizontal="center" vertical="center" wrapText="1"/>
    </xf>
    <xf numFmtId="172" fontId="46" fillId="4" borderId="14" xfId="23" applyNumberFormat="1" applyFont="1" applyFill="1" applyBorder="1" applyAlignment="1">
      <alignment horizontal="center" vertical="center" wrapText="1"/>
    </xf>
    <xf numFmtId="4" fontId="46" fillId="4" borderId="12" xfId="23" applyNumberFormat="1" applyFont="1" applyFill="1" applyBorder="1" applyAlignment="1">
      <alignment horizontal="center" vertical="center" wrapText="1"/>
    </xf>
    <xf numFmtId="4" fontId="46" fillId="4" borderId="13" xfId="23" applyNumberFormat="1" applyFont="1" applyFill="1" applyBorder="1" applyAlignment="1">
      <alignment horizontal="center" vertical="center" wrapText="1"/>
    </xf>
    <xf numFmtId="4" fontId="46" fillId="4" borderId="14" xfId="23" applyNumberFormat="1" applyFont="1" applyFill="1" applyBorder="1" applyAlignment="1">
      <alignment horizontal="center" vertical="center" wrapText="1"/>
    </xf>
    <xf numFmtId="175" fontId="46" fillId="4" borderId="12" xfId="23" applyNumberFormat="1" applyFont="1" applyFill="1" applyBorder="1" applyAlignment="1">
      <alignment horizontal="center" vertical="center" wrapText="1"/>
    </xf>
    <xf numFmtId="175" fontId="46" fillId="2" borderId="13" xfId="23" applyNumberFormat="1" applyFont="1" applyFill="1" applyBorder="1" applyAlignment="1">
      <alignment horizontal="center" vertical="center" wrapText="1"/>
    </xf>
    <xf numFmtId="3" fontId="46" fillId="2" borderId="13" xfId="23" applyNumberFormat="1" applyFont="1" applyFill="1" applyBorder="1" applyAlignment="1">
      <alignment horizontal="center" vertical="center" wrapText="1"/>
    </xf>
    <xf numFmtId="3" fontId="46" fillId="4" borderId="13" xfId="23" applyNumberFormat="1" applyFont="1" applyFill="1" applyBorder="1" applyAlignment="1">
      <alignment horizontal="center" vertical="center" wrapText="1"/>
    </xf>
    <xf numFmtId="0" fontId="57" fillId="0" borderId="0" xfId="23" applyFont="1" applyAlignment="1">
      <alignment horizontal="center" vertical="center" wrapText="1"/>
    </xf>
    <xf numFmtId="0" fontId="3" fillId="6" borderId="0" xfId="24" applyFill="1" applyAlignment="1">
      <alignment horizontal="center"/>
    </xf>
    <xf numFmtId="0" fontId="40" fillId="0" borderId="0" xfId="0" applyFont="1" applyAlignment="1">
      <alignment vertical="center"/>
    </xf>
    <xf numFmtId="0" fontId="40" fillId="0" borderId="0" xfId="20" applyFont="1" applyFill="1" applyBorder="1" applyAlignment="1">
      <alignment vertical="center" wrapText="1"/>
    </xf>
    <xf numFmtId="0" fontId="58" fillId="0" borderId="0" xfId="0" applyFont="1"/>
    <xf numFmtId="0" fontId="40" fillId="0" borderId="0" xfId="0" applyFont="1" applyAlignment="1">
      <alignment horizontal="left" vertical="center"/>
    </xf>
    <xf numFmtId="0" fontId="59" fillId="0" borderId="0" xfId="0" applyFont="1" applyAlignment="1">
      <alignment horizontal="left" vertical="center" wrapText="1"/>
    </xf>
    <xf numFmtId="0" fontId="47" fillId="0" borderId="0" xfId="0" applyFont="1" applyAlignment="1">
      <alignment horizontal="center" vertical="center" wrapText="1"/>
    </xf>
    <xf numFmtId="0" fontId="30" fillId="16" borderId="8" xfId="0" applyFont="1" applyFill="1" applyBorder="1" applyAlignment="1">
      <alignment horizontal="center" vertical="center" wrapText="1"/>
    </xf>
    <xf numFmtId="0" fontId="30" fillId="16" borderId="9" xfId="0" applyFont="1" applyFill="1" applyBorder="1" applyAlignment="1">
      <alignment horizontal="center" vertical="center" wrapText="1"/>
    </xf>
    <xf numFmtId="0" fontId="30" fillId="16" borderId="10" xfId="0" applyFont="1" applyFill="1" applyBorder="1" applyAlignment="1">
      <alignment horizontal="center" vertical="center" wrapText="1"/>
    </xf>
    <xf numFmtId="0" fontId="46" fillId="0" borderId="0" xfId="0" applyFont="1"/>
    <xf numFmtId="0" fontId="60" fillId="0" borderId="0" xfId="0" applyFont="1" applyAlignment="1">
      <alignment horizontal="center" vertical="center" wrapText="1"/>
    </xf>
    <xf numFmtId="0" fontId="30" fillId="16" borderId="21" xfId="0" applyFont="1" applyFill="1" applyBorder="1" applyAlignment="1">
      <alignment vertical="center" wrapText="1"/>
    </xf>
    <xf numFmtId="0" fontId="30" fillId="16" borderId="22" xfId="0" applyFont="1" applyFill="1" applyBorder="1" applyAlignment="1">
      <alignment horizontal="center" vertical="center" wrapText="1"/>
    </xf>
    <xf numFmtId="0" fontId="30" fillId="16" borderId="22" xfId="0" applyFont="1" applyFill="1" applyBorder="1" applyAlignment="1">
      <alignment horizontal="center" vertical="center" textRotation="90" wrapText="1"/>
    </xf>
    <xf numFmtId="0" fontId="30" fillId="16" borderId="23" xfId="0" applyFont="1" applyFill="1" applyBorder="1" applyAlignment="1">
      <alignment horizontal="center" vertical="center" textRotation="90" wrapText="1"/>
    </xf>
    <xf numFmtId="0" fontId="61" fillId="0" borderId="0" xfId="0" applyFont="1" applyAlignment="1">
      <alignment vertical="center"/>
    </xf>
    <xf numFmtId="0" fontId="30" fillId="16" borderId="12" xfId="0" applyFont="1" applyFill="1" applyBorder="1" applyAlignment="1">
      <alignment horizontal="center" vertical="center" textRotation="90" wrapText="1"/>
    </xf>
    <xf numFmtId="0" fontId="30" fillId="16" borderId="13" xfId="0" applyFont="1" applyFill="1" applyBorder="1" applyAlignment="1">
      <alignment horizontal="center" vertical="center" textRotation="90" wrapText="1"/>
    </xf>
    <xf numFmtId="0" fontId="30" fillId="16" borderId="14" xfId="0" applyFont="1" applyFill="1" applyBorder="1" applyAlignment="1">
      <alignment horizontal="center" vertical="center" textRotation="90" wrapText="1"/>
    </xf>
    <xf numFmtId="0" fontId="46" fillId="0" borderId="0" xfId="0" applyFont="1" applyAlignment="1">
      <alignment vertical="center" textRotation="90"/>
    </xf>
    <xf numFmtId="0" fontId="46" fillId="0" borderId="0" xfId="0" applyFont="1" applyAlignment="1">
      <alignment horizontal="center" vertical="center" textRotation="90" wrapText="1"/>
    </xf>
    <xf numFmtId="0" fontId="61" fillId="0" borderId="0" xfId="0" applyFont="1" applyAlignment="1">
      <alignment horizontal="left" vertical="center" textRotation="90"/>
    </xf>
    <xf numFmtId="0" fontId="30" fillId="16" borderId="16" xfId="0" applyFont="1" applyFill="1" applyBorder="1" applyAlignment="1">
      <alignment horizontal="left" vertical="center" wrapText="1"/>
    </xf>
    <xf numFmtId="0" fontId="30" fillId="0" borderId="0" xfId="0" applyFont="1" applyAlignment="1">
      <alignment horizontal="center" vertical="center" wrapText="1"/>
    </xf>
    <xf numFmtId="0" fontId="46" fillId="0" borderId="0" xfId="0" applyFont="1" applyAlignment="1">
      <alignment horizontal="center" vertical="center"/>
    </xf>
    <xf numFmtId="0" fontId="62" fillId="0" borderId="0" xfId="0" applyFont="1" applyAlignment="1">
      <alignment horizontal="center" vertical="center" wrapText="1"/>
    </xf>
    <xf numFmtId="0" fontId="63" fillId="0" borderId="0" xfId="0" applyFont="1" applyAlignment="1">
      <alignment horizontal="center" vertical="center"/>
    </xf>
    <xf numFmtId="0" fontId="46" fillId="0" borderId="0" xfId="0" applyFont="1" applyAlignment="1">
      <alignment vertical="center" wrapText="1"/>
    </xf>
    <xf numFmtId="0" fontId="64" fillId="0" borderId="0" xfId="0" applyFont="1"/>
    <xf numFmtId="0" fontId="13" fillId="0" borderId="0" xfId="0" applyFont="1" applyAlignment="1">
      <alignment horizontal="left" vertical="center" indent="1"/>
    </xf>
    <xf numFmtId="0" fontId="29" fillId="7" borderId="0" xfId="1" applyFont="1" applyFill="1" applyAlignment="1">
      <alignment horizontal="center" vertical="center" wrapText="1"/>
    </xf>
    <xf numFmtId="0" fontId="46" fillId="0" borderId="12" xfId="0" applyFont="1" applyBorder="1" applyAlignment="1">
      <alignment horizontal="left" vertical="center" wrapText="1"/>
    </xf>
    <xf numFmtId="0" fontId="46" fillId="0" borderId="13" xfId="0" applyFont="1" applyBorder="1" applyAlignment="1">
      <alignment horizontal="center" vertical="center" wrapText="1"/>
    </xf>
    <xf numFmtId="0" fontId="47" fillId="0" borderId="15" xfId="0" applyFont="1" applyBorder="1" applyAlignment="1">
      <alignment horizontal="center" vertical="center" wrapText="1"/>
    </xf>
    <xf numFmtId="172" fontId="46" fillId="4" borderId="14" xfId="0" applyNumberFormat="1" applyFont="1" applyFill="1" applyBorder="1" applyAlignment="1">
      <alignment horizontal="center" vertical="center" wrapText="1"/>
    </xf>
    <xf numFmtId="172" fontId="46" fillId="4" borderId="13" xfId="0" applyNumberFormat="1" applyFont="1" applyFill="1" applyBorder="1" applyAlignment="1">
      <alignment horizontal="center" vertical="center" wrapText="1"/>
    </xf>
    <xf numFmtId="0" fontId="46" fillId="0" borderId="0" xfId="0" applyFont="1" applyProtection="1">
      <protection locked="0"/>
    </xf>
    <xf numFmtId="0" fontId="46" fillId="0" borderId="8" xfId="0" applyFont="1" applyBorder="1" applyAlignment="1" applyProtection="1">
      <alignment horizontal="center" vertical="center" wrapText="1"/>
      <protection locked="0"/>
    </xf>
    <xf numFmtId="0" fontId="46" fillId="0" borderId="20" xfId="0" applyFont="1" applyBorder="1" applyAlignment="1" applyProtection="1">
      <alignment horizontal="center" vertical="center" wrapText="1"/>
      <protection locked="0"/>
    </xf>
    <xf numFmtId="0" fontId="46" fillId="0" borderId="12" xfId="0" applyFont="1" applyBorder="1" applyAlignment="1" applyProtection="1">
      <alignment horizontal="center" vertical="center" wrapText="1"/>
      <protection locked="0"/>
    </xf>
    <xf numFmtId="172" fontId="46" fillId="4" borderId="12" xfId="0" applyNumberFormat="1" applyFont="1" applyFill="1" applyBorder="1" applyAlignment="1">
      <alignment horizontal="center" vertical="center" wrapText="1"/>
    </xf>
    <xf numFmtId="172" fontId="46" fillId="8" borderId="14" xfId="0" applyNumberFormat="1" applyFont="1" applyFill="1" applyBorder="1" applyAlignment="1" applyProtection="1">
      <alignment horizontal="center" vertical="center" wrapText="1"/>
      <protection locked="0"/>
    </xf>
    <xf numFmtId="172" fontId="46" fillId="8" borderId="13" xfId="0" applyNumberFormat="1" applyFont="1" applyFill="1" applyBorder="1" applyAlignment="1" applyProtection="1">
      <alignment horizontal="center" vertical="center" wrapText="1"/>
      <protection locked="0"/>
    </xf>
    <xf numFmtId="172" fontId="46" fillId="8" borderId="10" xfId="25" applyNumberFormat="1" applyFont="1" applyFill="1" applyBorder="1" applyAlignment="1" applyProtection="1">
      <alignment horizontal="center" vertical="center" wrapText="1"/>
      <protection locked="0"/>
    </xf>
    <xf numFmtId="172" fontId="46" fillId="8" borderId="9" xfId="25" applyNumberFormat="1" applyFont="1" applyFill="1" applyBorder="1" applyAlignment="1" applyProtection="1">
      <alignment horizontal="center" vertical="center" wrapText="1"/>
      <protection locked="0"/>
    </xf>
    <xf numFmtId="4" fontId="46" fillId="8" borderId="8" xfId="25" applyNumberFormat="1" applyFont="1" applyFill="1" applyBorder="1" applyAlignment="1" applyProtection="1">
      <alignment horizontal="center" vertical="center" wrapText="1"/>
      <protection locked="0"/>
    </xf>
    <xf numFmtId="4" fontId="46" fillId="8" borderId="9" xfId="25" applyNumberFormat="1" applyFont="1" applyFill="1" applyBorder="1" applyAlignment="1" applyProtection="1">
      <alignment horizontal="center" vertical="center" wrapText="1"/>
      <protection locked="0"/>
    </xf>
    <xf numFmtId="4" fontId="46" fillId="8" borderId="10" xfId="25" applyNumberFormat="1" applyFont="1" applyFill="1" applyBorder="1" applyAlignment="1" applyProtection="1">
      <alignment horizontal="center" vertical="center" wrapText="1"/>
      <protection locked="0"/>
    </xf>
    <xf numFmtId="175" fontId="46" fillId="8" borderId="8" xfId="25" applyNumberFormat="1" applyFont="1" applyFill="1" applyBorder="1" applyAlignment="1" applyProtection="1">
      <alignment horizontal="center" vertical="center" wrapText="1"/>
      <protection locked="0"/>
    </xf>
    <xf numFmtId="175" fontId="46" fillId="8" borderId="9" xfId="25" applyNumberFormat="1" applyFont="1" applyFill="1" applyBorder="1" applyAlignment="1" applyProtection="1">
      <alignment horizontal="center" vertical="center" wrapText="1"/>
      <protection locked="0"/>
    </xf>
    <xf numFmtId="3" fontId="46" fillId="8" borderId="9" xfId="25" applyNumberFormat="1" applyFont="1" applyFill="1" applyBorder="1" applyAlignment="1" applyProtection="1">
      <alignment horizontal="center" vertical="center" wrapText="1"/>
      <protection locked="0"/>
    </xf>
    <xf numFmtId="0" fontId="46" fillId="0" borderId="20" xfId="23" applyFont="1" applyBorder="1" applyAlignment="1" applyProtection="1">
      <alignment vertical="center" wrapText="1"/>
      <protection locked="0"/>
    </xf>
    <xf numFmtId="0" fontId="46" fillId="8" borderId="10" xfId="25" applyFont="1" applyFill="1" applyBorder="1" applyAlignment="1" applyProtection="1">
      <alignment horizontal="center" vertical="center" wrapText="1"/>
      <protection locked="0"/>
    </xf>
    <xf numFmtId="0" fontId="46" fillId="8" borderId="18" xfId="25" applyFont="1" applyFill="1" applyBorder="1" applyAlignment="1" applyProtection="1">
      <alignment horizontal="center" vertical="center" wrapText="1"/>
      <protection locked="0"/>
    </xf>
    <xf numFmtId="0" fontId="28" fillId="10" borderId="0" xfId="20" applyFont="1" applyFill="1" applyBorder="1" applyAlignment="1">
      <alignment horizontal="center" vertical="center"/>
    </xf>
    <xf numFmtId="0" fontId="29" fillId="9" borderId="0" xfId="1" applyFont="1" applyFill="1" applyAlignment="1">
      <alignment horizontal="center" vertical="center" wrapText="1"/>
    </xf>
    <xf numFmtId="0" fontId="31" fillId="6" borderId="0" xfId="18" applyFont="1" applyFill="1" applyAlignment="1">
      <alignment wrapText="1"/>
    </xf>
    <xf numFmtId="0" fontId="34" fillId="6" borderId="0" xfId="18" applyFont="1" applyFill="1" applyAlignment="1">
      <alignment horizontal="left" vertical="center" wrapText="1"/>
    </xf>
    <xf numFmtId="165" fontId="31" fillId="13" borderId="9" xfId="18" applyNumberFormat="1" applyFont="1" applyFill="1" applyBorder="1" applyAlignment="1">
      <alignment horizontal="right" vertical="top"/>
    </xf>
    <xf numFmtId="10" fontId="35" fillId="13" borderId="9" xfId="19" applyNumberFormat="1" applyFont="1" applyFill="1" applyBorder="1" applyAlignment="1" applyProtection="1">
      <alignment horizontal="right" vertical="top"/>
    </xf>
    <xf numFmtId="165" fontId="34" fillId="9" borderId="9" xfId="18" quotePrefix="1" applyNumberFormat="1" applyFont="1" applyFill="1" applyBorder="1" applyAlignment="1" applyProtection="1">
      <alignment horizontal="right" vertical="top"/>
      <protection locked="0"/>
    </xf>
    <xf numFmtId="165" fontId="35" fillId="13" borderId="9" xfId="4" applyNumberFormat="1" applyFont="1" applyFill="1" applyBorder="1" applyAlignment="1">
      <alignment horizontal="right" vertical="top"/>
    </xf>
    <xf numFmtId="0" fontId="33" fillId="9" borderId="0" xfId="1" applyFont="1" applyFill="1" applyAlignment="1">
      <alignment vertical="center"/>
    </xf>
    <xf numFmtId="165" fontId="31" fillId="13" borderId="6" xfId="18" applyNumberFormat="1" applyFont="1" applyFill="1" applyBorder="1" applyAlignment="1">
      <alignment horizontal="right" vertical="top"/>
    </xf>
    <xf numFmtId="10" fontId="35" fillId="13" borderId="6" xfId="19" applyNumberFormat="1" applyFont="1" applyFill="1" applyBorder="1" applyAlignment="1" applyProtection="1">
      <alignment horizontal="right" vertical="top"/>
    </xf>
    <xf numFmtId="165" fontId="34" fillId="9" borderId="6" xfId="18" quotePrefix="1" applyNumberFormat="1" applyFont="1" applyFill="1" applyBorder="1" applyAlignment="1" applyProtection="1">
      <alignment horizontal="right" vertical="top"/>
      <protection locked="0"/>
    </xf>
    <xf numFmtId="165" fontId="35" fillId="13" borderId="6" xfId="4" applyNumberFormat="1" applyFont="1" applyFill="1" applyBorder="1" applyAlignment="1">
      <alignment horizontal="right" vertical="top"/>
    </xf>
    <xf numFmtId="0" fontId="29" fillId="9" borderId="0" xfId="1" applyFont="1" applyFill="1" applyAlignment="1">
      <alignment horizontal="center" vertical="center"/>
    </xf>
    <xf numFmtId="0" fontId="34" fillId="9" borderId="13" xfId="18" applyFont="1" applyFill="1" applyBorder="1" applyAlignment="1" applyProtection="1">
      <alignment horizontal="right" vertical="top" wrapText="1"/>
      <protection locked="0"/>
    </xf>
    <xf numFmtId="165" fontId="35" fillId="13" borderId="13" xfId="4" applyNumberFormat="1" applyFont="1" applyFill="1" applyBorder="1" applyAlignment="1">
      <alignment horizontal="right" vertical="top" wrapText="1"/>
    </xf>
    <xf numFmtId="165" fontId="35" fillId="13" borderId="13" xfId="18" applyNumberFormat="1" applyFont="1" applyFill="1" applyBorder="1" applyAlignment="1">
      <alignment horizontal="right" vertical="top" wrapText="1"/>
    </xf>
    <xf numFmtId="165" fontId="34" fillId="9" borderId="13" xfId="18" applyNumberFormat="1" applyFont="1" applyFill="1" applyBorder="1" applyAlignment="1" applyProtection="1">
      <alignment horizontal="right" vertical="top"/>
      <protection locked="0"/>
    </xf>
    <xf numFmtId="165" fontId="35" fillId="8" borderId="14" xfId="4" applyNumberFormat="1" applyFont="1" applyFill="1" applyBorder="1" applyAlignment="1" applyProtection="1">
      <alignment horizontal="right" vertical="top" wrapText="1"/>
      <protection locked="0"/>
    </xf>
    <xf numFmtId="49" fontId="34" fillId="6" borderId="0" xfId="18" applyNumberFormat="1" applyFont="1" applyFill="1" applyAlignment="1" applyProtection="1">
      <alignment horizontal="left" vertical="top" wrapText="1"/>
      <protection locked="0"/>
    </xf>
    <xf numFmtId="0" fontId="34" fillId="6" borderId="0" xfId="18" applyFont="1" applyFill="1" applyAlignment="1" applyProtection="1">
      <alignment horizontal="right" vertical="top"/>
      <protection locked="0"/>
    </xf>
    <xf numFmtId="165" fontId="34" fillId="6" borderId="0" xfId="18" applyNumberFormat="1" applyFont="1" applyFill="1" applyAlignment="1" applyProtection="1">
      <alignment horizontal="right" vertical="top"/>
      <protection locked="0"/>
    </xf>
    <xf numFmtId="165" fontId="31" fillId="13" borderId="9" xfId="18" applyNumberFormat="1" applyFont="1" applyFill="1" applyBorder="1" applyAlignment="1">
      <alignment vertical="top"/>
    </xf>
    <xf numFmtId="10" fontId="35" fillId="13" borderId="9" xfId="19" applyNumberFormat="1" applyFont="1" applyFill="1" applyBorder="1" applyAlignment="1" applyProtection="1">
      <alignment vertical="top"/>
    </xf>
    <xf numFmtId="165" fontId="35" fillId="13" borderId="9" xfId="4" applyNumberFormat="1" applyFont="1" applyFill="1" applyBorder="1" applyAlignment="1">
      <alignment vertical="top"/>
    </xf>
    <xf numFmtId="165" fontId="31" fillId="13" borderId="6" xfId="18" applyNumberFormat="1" applyFont="1" applyFill="1" applyBorder="1" applyAlignment="1">
      <alignment vertical="top"/>
    </xf>
    <xf numFmtId="10" fontId="35" fillId="13" borderId="6" xfId="19" applyNumberFormat="1" applyFont="1" applyFill="1" applyBorder="1" applyAlignment="1" applyProtection="1">
      <alignment vertical="top"/>
    </xf>
    <xf numFmtId="165" fontId="35" fillId="13" borderId="6" xfId="4" applyNumberFormat="1" applyFont="1" applyFill="1" applyBorder="1" applyAlignment="1">
      <alignment vertical="top"/>
    </xf>
    <xf numFmtId="0" fontId="34" fillId="9" borderId="13" xfId="18" applyFont="1" applyFill="1" applyBorder="1" applyAlignment="1" applyProtection="1">
      <alignment vertical="top" wrapText="1"/>
      <protection locked="0"/>
    </xf>
    <xf numFmtId="165" fontId="35" fillId="13" borderId="13" xfId="4" applyNumberFormat="1" applyFont="1" applyFill="1" applyBorder="1" applyAlignment="1">
      <alignment vertical="top" wrapText="1"/>
    </xf>
    <xf numFmtId="165" fontId="35" fillId="13" borderId="13" xfId="18" applyNumberFormat="1" applyFont="1" applyFill="1" applyBorder="1" applyAlignment="1">
      <alignment vertical="top" wrapText="1"/>
    </xf>
    <xf numFmtId="165" fontId="35" fillId="8" borderId="14" xfId="4" applyNumberFormat="1" applyFont="1" applyFill="1" applyBorder="1" applyAlignment="1" applyProtection="1">
      <alignment vertical="top" wrapText="1"/>
      <protection locked="0"/>
    </xf>
    <xf numFmtId="0" fontId="34" fillId="6" borderId="0" xfId="18" applyFont="1" applyFill="1" applyAlignment="1" applyProtection="1">
      <alignment vertical="top"/>
      <protection locked="0"/>
    </xf>
    <xf numFmtId="165" fontId="34" fillId="6" borderId="0" xfId="18" applyNumberFormat="1" applyFont="1" applyFill="1" applyAlignment="1" applyProtection="1">
      <alignment vertical="top"/>
      <protection locked="0"/>
    </xf>
    <xf numFmtId="0" fontId="31" fillId="6" borderId="0" xfId="18" applyFont="1" applyFill="1" applyAlignment="1" applyProtection="1">
      <alignment vertical="top"/>
      <protection locked="0"/>
    </xf>
    <xf numFmtId="170" fontId="35" fillId="8" borderId="9" xfId="19" applyNumberFormat="1" applyFont="1" applyFill="1" applyBorder="1" applyAlignment="1" applyProtection="1">
      <alignment vertical="top"/>
      <protection locked="0"/>
    </xf>
    <xf numFmtId="0" fontId="34" fillId="9" borderId="9" xfId="18" applyFont="1" applyFill="1" applyBorder="1" applyAlignment="1" applyProtection="1">
      <alignment vertical="top" wrapText="1"/>
      <protection locked="0"/>
    </xf>
    <xf numFmtId="0" fontId="34" fillId="9" borderId="6" xfId="18" applyFont="1" applyFill="1" applyBorder="1" applyAlignment="1" applyProtection="1">
      <alignment vertical="top" wrapText="1"/>
      <protection locked="0"/>
    </xf>
    <xf numFmtId="0" fontId="35" fillId="6" borderId="0" xfId="4" applyFont="1" applyFill="1" applyAlignment="1" applyProtection="1">
      <alignment horizontal="left" vertical="top" wrapText="1"/>
      <protection locked="0"/>
    </xf>
    <xf numFmtId="165" fontId="35" fillId="6" borderId="0" xfId="4" applyNumberFormat="1" applyFont="1" applyFill="1" applyAlignment="1" applyProtection="1">
      <alignment vertical="top"/>
      <protection locked="0"/>
    </xf>
    <xf numFmtId="0" fontId="34" fillId="9" borderId="22" xfId="18" applyFont="1" applyFill="1" applyBorder="1" applyAlignment="1" applyProtection="1">
      <alignment vertical="top" wrapText="1"/>
      <protection locked="0"/>
    </xf>
    <xf numFmtId="165" fontId="35" fillId="13" borderId="22" xfId="4" applyNumberFormat="1" applyFont="1" applyFill="1" applyBorder="1" applyAlignment="1">
      <alignment vertical="top"/>
    </xf>
    <xf numFmtId="165" fontId="35" fillId="13" borderId="22" xfId="18" applyNumberFormat="1" applyFont="1" applyFill="1" applyBorder="1" applyAlignment="1">
      <alignment vertical="top"/>
    </xf>
    <xf numFmtId="165" fontId="35" fillId="8" borderId="23" xfId="4" applyNumberFormat="1" applyFont="1" applyFill="1" applyBorder="1" applyAlignment="1" applyProtection="1">
      <alignment vertical="top" wrapText="1"/>
      <protection locked="0"/>
    </xf>
    <xf numFmtId="0" fontId="34" fillId="6" borderId="0" xfId="18" applyFont="1" applyFill="1" applyAlignment="1" applyProtection="1">
      <alignment horizontal="right" vertical="center" wrapText="1"/>
      <protection locked="0"/>
    </xf>
    <xf numFmtId="165" fontId="34" fillId="6" borderId="0" xfId="18" applyNumberFormat="1" applyFont="1" applyFill="1" applyProtection="1">
      <protection locked="0"/>
    </xf>
    <xf numFmtId="0" fontId="34" fillId="6" borderId="0" xfId="18" applyFont="1" applyFill="1" applyAlignment="1" applyProtection="1">
      <alignment horizontal="right" wrapText="1"/>
      <protection locked="0"/>
    </xf>
    <xf numFmtId="168" fontId="82" fillId="6" borderId="0" xfId="17" applyFont="1" applyFill="1">
      <alignment vertical="top"/>
    </xf>
    <xf numFmtId="0" fontId="70" fillId="0" borderId="0" xfId="0" applyFont="1"/>
    <xf numFmtId="0" fontId="70" fillId="20" borderId="0" xfId="0" applyFont="1" applyFill="1" applyAlignment="1">
      <alignment vertical="center"/>
    </xf>
    <xf numFmtId="168" fontId="5" fillId="6" borderId="0" xfId="17" applyFill="1" applyBorder="1">
      <alignment vertical="top"/>
    </xf>
    <xf numFmtId="0" fontId="46" fillId="0" borderId="8" xfId="60" applyFont="1" applyBorder="1" applyAlignment="1">
      <alignment horizontal="left" vertical="center" wrapText="1"/>
    </xf>
    <xf numFmtId="0" fontId="46" fillId="0" borderId="9" xfId="60" applyFont="1" applyBorder="1" applyAlignment="1">
      <alignment horizontal="center" vertical="center" wrapText="1"/>
    </xf>
    <xf numFmtId="172" fontId="46" fillId="8" borderId="9" xfId="60" applyNumberFormat="1" applyFont="1" applyFill="1" applyBorder="1" applyAlignment="1" applyProtection="1">
      <alignment horizontal="center" vertical="center" wrapText="1"/>
      <protection locked="0"/>
    </xf>
    <xf numFmtId="172" fontId="46" fillId="8" borderId="10" xfId="60" applyNumberFormat="1" applyFont="1" applyFill="1" applyBorder="1" applyAlignment="1" applyProtection="1">
      <alignment horizontal="center" vertical="center" wrapText="1"/>
      <protection locked="0"/>
    </xf>
    <xf numFmtId="0" fontId="46" fillId="0" borderId="0" xfId="60" applyFont="1" applyAlignment="1" applyProtection="1">
      <alignment horizontal="center" vertical="center"/>
      <protection locked="0"/>
    </xf>
    <xf numFmtId="172" fontId="46" fillId="8" borderId="8" xfId="60" applyNumberFormat="1" applyFont="1" applyFill="1" applyBorder="1" applyAlignment="1" applyProtection="1">
      <alignment horizontal="center" vertical="center" wrapText="1"/>
      <protection locked="0"/>
    </xf>
    <xf numFmtId="0" fontId="46" fillId="0" borderId="20" xfId="60" applyFont="1" applyBorder="1" applyAlignment="1">
      <alignment horizontal="left" vertical="center" wrapText="1"/>
    </xf>
    <xf numFmtId="0" fontId="46" fillId="0" borderId="6" xfId="60" applyFont="1" applyBorder="1" applyAlignment="1">
      <alignment horizontal="center" vertical="center" wrapText="1"/>
    </xf>
    <xf numFmtId="172" fontId="46" fillId="8" borderId="6" xfId="60" applyNumberFormat="1" applyFont="1" applyFill="1" applyBorder="1" applyAlignment="1" applyProtection="1">
      <alignment horizontal="center" vertical="center" wrapText="1"/>
      <protection locked="0"/>
    </xf>
    <xf numFmtId="172" fontId="46" fillId="8" borderId="18" xfId="60" applyNumberFormat="1" applyFont="1" applyFill="1" applyBorder="1" applyAlignment="1" applyProtection="1">
      <alignment horizontal="center" vertical="center" wrapText="1"/>
      <protection locked="0"/>
    </xf>
    <xf numFmtId="172" fontId="46" fillId="8" borderId="20" xfId="60" applyNumberFormat="1" applyFont="1" applyFill="1" applyBorder="1" applyAlignment="1" applyProtection="1">
      <alignment horizontal="center" vertical="center" wrapText="1"/>
      <protection locked="0"/>
    </xf>
    <xf numFmtId="0" fontId="35" fillId="0" borderId="0" xfId="60" applyFont="1" applyAlignment="1" applyProtection="1">
      <alignment horizontal="center" vertical="center"/>
      <protection locked="0"/>
    </xf>
    <xf numFmtId="0" fontId="15" fillId="0" borderId="0" xfId="0" applyFont="1" applyAlignment="1" applyProtection="1">
      <alignment horizontal="left" vertical="center" wrapText="1"/>
      <protection locked="0"/>
    </xf>
    <xf numFmtId="167" fontId="16" fillId="0" borderId="0" xfId="15" applyNumberFormat="1" applyFont="1" applyAlignment="1" applyProtection="1">
      <alignment horizontal="left" vertical="top" wrapText="1"/>
      <protection locked="0"/>
    </xf>
    <xf numFmtId="0" fontId="27" fillId="10" borderId="0" xfId="21" applyFont="1" applyFill="1" applyBorder="1" applyAlignment="1">
      <alignment horizontal="center" vertical="center" wrapText="1"/>
    </xf>
    <xf numFmtId="0" fontId="29" fillId="7" borderId="0" xfId="1" applyFont="1" applyFill="1" applyAlignment="1">
      <alignment horizontal="center" vertical="center" wrapText="1"/>
    </xf>
    <xf numFmtId="0" fontId="32" fillId="2" borderId="11"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10" fillId="0" borderId="0" xfId="4" applyFont="1" applyAlignment="1">
      <alignment vertical="center"/>
    </xf>
    <xf numFmtId="0" fontId="41" fillId="12" borderId="0" xfId="0" applyFont="1" applyFill="1" applyAlignment="1">
      <alignment horizontal="center" vertical="center" wrapText="1"/>
    </xf>
    <xf numFmtId="0" fontId="43" fillId="12" borderId="0" xfId="0" applyFont="1" applyFill="1" applyAlignment="1">
      <alignment horizontal="center" vertical="center" wrapText="1"/>
    </xf>
    <xf numFmtId="0" fontId="30" fillId="2" borderId="25"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30" fillId="2" borderId="33" xfId="0" applyFont="1" applyFill="1" applyBorder="1" applyAlignment="1">
      <alignment horizontal="center" vertical="center" wrapText="1"/>
    </xf>
    <xf numFmtId="0" fontId="31" fillId="0" borderId="7" xfId="0" applyFont="1" applyBorder="1" applyAlignment="1">
      <alignment horizontal="center" vertical="center" wrapText="1"/>
    </xf>
    <xf numFmtId="0" fontId="31" fillId="0" borderId="33" xfId="0" applyFont="1" applyBorder="1" applyAlignment="1">
      <alignment horizontal="center" vertical="center" wrapText="1"/>
    </xf>
    <xf numFmtId="0" fontId="30" fillId="2" borderId="26" xfId="0" applyFont="1" applyFill="1" applyBorder="1" applyAlignment="1">
      <alignment horizontal="center" vertical="center"/>
    </xf>
    <xf numFmtId="0" fontId="30" fillId="2" borderId="26" xfId="1" applyFont="1" applyFill="1" applyBorder="1" applyAlignment="1">
      <alignment horizontal="center" vertical="center" wrapText="1"/>
    </xf>
    <xf numFmtId="0" fontId="30" fillId="2" borderId="27"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7" xfId="0" applyFont="1" applyFill="1" applyBorder="1" applyAlignment="1">
      <alignment horizontal="center" vertical="center"/>
    </xf>
    <xf numFmtId="0" fontId="30" fillId="2" borderId="33" xfId="0" applyFont="1" applyFill="1" applyBorder="1" applyAlignment="1">
      <alignment horizontal="center" vertical="center"/>
    </xf>
    <xf numFmtId="0" fontId="30" fillId="0" borderId="33" xfId="0" applyFont="1" applyBorder="1" applyAlignment="1">
      <alignment horizontal="center" vertical="center" wrapText="1"/>
    </xf>
    <xf numFmtId="0" fontId="13" fillId="0" borderId="0" xfId="0" applyFont="1" applyAlignment="1">
      <alignment horizontal="left" vertical="top" wrapText="1"/>
    </xf>
    <xf numFmtId="0" fontId="30" fillId="2" borderId="7" xfId="1" applyFont="1" applyFill="1" applyBorder="1" applyAlignment="1">
      <alignment horizontal="center" vertical="center" wrapText="1"/>
    </xf>
    <xf numFmtId="0" fontId="30" fillId="2" borderId="28" xfId="0" applyFont="1" applyFill="1" applyBorder="1" applyAlignment="1">
      <alignment horizontal="center" vertical="center" wrapText="1"/>
    </xf>
    <xf numFmtId="0" fontId="30" fillId="2" borderId="31"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32" fillId="2" borderId="31" xfId="0" applyFont="1" applyFill="1" applyBorder="1" applyAlignment="1">
      <alignment horizontal="center" vertical="center" wrapText="1"/>
    </xf>
    <xf numFmtId="0" fontId="32" fillId="2" borderId="35" xfId="0" applyFont="1" applyFill="1" applyBorder="1" applyAlignment="1">
      <alignment horizontal="center" vertical="center" wrapText="1"/>
    </xf>
    <xf numFmtId="172" fontId="30" fillId="2" borderId="26" xfId="22" applyNumberFormat="1" applyFont="1" applyFill="1" applyBorder="1" applyAlignment="1" applyProtection="1">
      <alignment horizontal="center" vertical="center" wrapText="1"/>
    </xf>
    <xf numFmtId="172" fontId="30" fillId="2" borderId="7" xfId="22" applyNumberFormat="1" applyFont="1" applyFill="1" applyBorder="1" applyAlignment="1" applyProtection="1">
      <alignment horizontal="center" vertical="center" wrapText="1"/>
    </xf>
    <xf numFmtId="172" fontId="30" fillId="2" borderId="7" xfId="22" applyNumberFormat="1" applyFont="1" applyFill="1" applyBorder="1" applyAlignment="1" applyProtection="1">
      <alignment horizontal="center" vertical="center"/>
    </xf>
    <xf numFmtId="0" fontId="26" fillId="0" borderId="0" xfId="21" applyFont="1" applyBorder="1" applyAlignment="1">
      <alignment horizontal="left" vertical="center" wrapText="1"/>
    </xf>
    <xf numFmtId="0" fontId="27" fillId="12" borderId="0" xfId="21" applyFont="1" applyFill="1" applyBorder="1" applyAlignment="1">
      <alignment horizontal="center" vertical="center" wrapText="1"/>
    </xf>
    <xf numFmtId="172" fontId="30" fillId="2" borderId="27" xfId="22" applyNumberFormat="1" applyFont="1" applyFill="1" applyBorder="1" applyAlignment="1" applyProtection="1">
      <alignment horizontal="center" vertical="center" wrapText="1"/>
    </xf>
    <xf numFmtId="172" fontId="30" fillId="2" borderId="30" xfId="22" applyNumberFormat="1" applyFont="1" applyFill="1" applyBorder="1" applyAlignment="1" applyProtection="1">
      <alignment horizontal="center" vertical="center" wrapText="1"/>
    </xf>
    <xf numFmtId="172" fontId="30" fillId="2" borderId="33" xfId="22" applyNumberFormat="1" applyFont="1" applyFill="1" applyBorder="1" applyAlignment="1" applyProtection="1">
      <alignment horizontal="center" vertical="center" wrapText="1"/>
    </xf>
    <xf numFmtId="0" fontId="27" fillId="12" borderId="0" xfId="21" applyFont="1" applyFill="1" applyBorder="1" applyAlignment="1">
      <alignment horizontal="center" vertical="center"/>
    </xf>
    <xf numFmtId="0" fontId="36" fillId="0" borderId="36" xfId="20" applyFont="1" applyFill="1" applyBorder="1" applyAlignment="1">
      <alignment horizontal="center" vertical="center" wrapText="1"/>
    </xf>
    <xf numFmtId="0" fontId="36" fillId="0" borderId="44" xfId="20" applyFont="1" applyFill="1" applyBorder="1" applyAlignment="1">
      <alignment horizontal="center" vertical="center" wrapText="1"/>
    </xf>
    <xf numFmtId="0" fontId="36" fillId="0" borderId="45" xfId="20" applyFont="1" applyFill="1" applyBorder="1" applyAlignment="1">
      <alignment horizontal="center" vertical="center" wrapText="1"/>
    </xf>
    <xf numFmtId="0" fontId="32" fillId="2" borderId="11" xfId="23" applyFont="1" applyFill="1" applyBorder="1" applyAlignment="1">
      <alignment horizontal="center" vertical="center" wrapText="1"/>
    </xf>
    <xf numFmtId="0" fontId="32" fillId="2" borderId="19" xfId="23" applyFont="1" applyFill="1" applyBorder="1" applyAlignment="1">
      <alignment horizontal="center" vertical="center" wrapText="1"/>
    </xf>
    <xf numFmtId="0" fontId="32" fillId="2" borderId="15" xfId="23" applyFont="1" applyFill="1" applyBorder="1" applyAlignment="1">
      <alignment horizontal="center" vertical="center" wrapText="1"/>
    </xf>
    <xf numFmtId="0" fontId="26" fillId="0" borderId="0" xfId="21" applyFont="1" applyFill="1" applyBorder="1" applyAlignment="1">
      <alignment horizontal="left" vertical="center" wrapText="1"/>
    </xf>
    <xf numFmtId="0" fontId="32" fillId="2" borderId="8" xfId="23" applyFont="1" applyFill="1" applyBorder="1" applyAlignment="1">
      <alignment horizontal="center" vertical="center" wrapText="1"/>
    </xf>
    <xf numFmtId="0" fontId="32" fillId="2" borderId="20" xfId="23" applyFont="1" applyFill="1" applyBorder="1" applyAlignment="1">
      <alignment horizontal="center" vertical="center" wrapText="1"/>
    </xf>
    <xf numFmtId="0" fontId="32" fillId="2" borderId="9" xfId="23" applyFont="1" applyFill="1" applyBorder="1" applyAlignment="1">
      <alignment horizontal="center" vertical="center" wrapText="1"/>
    </xf>
    <xf numFmtId="0" fontId="32" fillId="2" borderId="6" xfId="23" applyFont="1" applyFill="1" applyBorder="1" applyAlignment="1">
      <alignment horizontal="center" vertical="center" wrapText="1"/>
    </xf>
    <xf numFmtId="0" fontId="32" fillId="2" borderId="10" xfId="23" applyFont="1" applyFill="1" applyBorder="1" applyAlignment="1">
      <alignment horizontal="center" vertical="center" wrapText="1"/>
    </xf>
    <xf numFmtId="0" fontId="32" fillId="2" borderId="18" xfId="23" applyFont="1" applyFill="1" applyBorder="1" applyAlignment="1">
      <alignment horizontal="center" vertical="center" wrapText="1"/>
    </xf>
    <xf numFmtId="0" fontId="46" fillId="0" borderId="0" xfId="0" applyFont="1" applyAlignment="1">
      <alignment vertical="center" textRotation="90"/>
    </xf>
    <xf numFmtId="0" fontId="30" fillId="16" borderId="21" xfId="0" applyFont="1" applyFill="1" applyBorder="1" applyAlignment="1">
      <alignment horizontal="center" vertical="center" wrapText="1"/>
    </xf>
    <xf numFmtId="0" fontId="30" fillId="16" borderId="22" xfId="0" applyFont="1" applyFill="1" applyBorder="1" applyAlignment="1">
      <alignment horizontal="center" vertical="center" wrapText="1"/>
    </xf>
    <xf numFmtId="0" fontId="30" fillId="16" borderId="23" xfId="0" applyFont="1" applyFill="1" applyBorder="1" applyAlignment="1">
      <alignment horizontal="center" vertical="center" wrapText="1"/>
    </xf>
    <xf numFmtId="0" fontId="30" fillId="16" borderId="8" xfId="0" applyFont="1" applyFill="1" applyBorder="1" applyAlignment="1">
      <alignment horizontal="center" vertical="center" wrapText="1"/>
    </xf>
    <xf numFmtId="0" fontId="30" fillId="16" borderId="9" xfId="0" applyFont="1" applyFill="1" applyBorder="1" applyAlignment="1">
      <alignment horizontal="center" vertical="center" wrapText="1"/>
    </xf>
    <xf numFmtId="0" fontId="30" fillId="16" borderId="10" xfId="0" applyFont="1" applyFill="1" applyBorder="1" applyAlignment="1">
      <alignment horizontal="center" vertical="center" wrapText="1"/>
    </xf>
    <xf numFmtId="0" fontId="30" fillId="16" borderId="11" xfId="0" applyFont="1" applyFill="1" applyBorder="1" applyAlignment="1">
      <alignment horizontal="center" vertical="center" wrapText="1"/>
    </xf>
    <xf numFmtId="0" fontId="30" fillId="16" borderId="15" xfId="0" applyFont="1" applyFill="1" applyBorder="1" applyAlignment="1">
      <alignment horizontal="center" vertical="center" wrapText="1"/>
    </xf>
    <xf numFmtId="168" fontId="1" fillId="6" borderId="0" xfId="17" applyFont="1" applyFill="1">
      <alignment vertical="top"/>
    </xf>
    <xf numFmtId="0" fontId="1" fillId="0" borderId="0" xfId="0" applyFont="1" applyAlignment="1">
      <alignment vertical="center"/>
    </xf>
    <xf numFmtId="0" fontId="1" fillId="9" borderId="0" xfId="0" applyFont="1" applyFill="1" applyAlignment="1">
      <alignment vertical="center"/>
    </xf>
    <xf numFmtId="169" fontId="1" fillId="6" borderId="0" xfId="17" applyNumberFormat="1" applyFont="1" applyFill="1">
      <alignment vertical="top"/>
    </xf>
    <xf numFmtId="0" fontId="1" fillId="6" borderId="0" xfId="18" applyFont="1" applyFill="1" applyAlignment="1">
      <alignment horizontal="center" vertical="center"/>
    </xf>
    <xf numFmtId="0" fontId="1" fillId="9" borderId="0" xfId="1" applyFont="1" applyFill="1" applyAlignment="1">
      <alignment vertical="center"/>
    </xf>
    <xf numFmtId="0" fontId="1" fillId="0" borderId="0" xfId="1" applyFont="1" applyAlignment="1">
      <alignment vertical="center"/>
    </xf>
    <xf numFmtId="0" fontId="1" fillId="0" borderId="0" xfId="0" applyFont="1"/>
    <xf numFmtId="0" fontId="1" fillId="0" borderId="0" xfId="0" applyFont="1" applyAlignment="1"/>
    <xf numFmtId="0" fontId="1" fillId="2" borderId="0" xfId="0" applyFont="1" applyFill="1" applyAlignment="1">
      <alignment vertical="center"/>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vertical="center" wrapText="1"/>
    </xf>
    <xf numFmtId="0" fontId="1" fillId="9" borderId="0" xfId="0" applyFont="1" applyFill="1" applyAlignment="1">
      <alignment vertical="center" wrapText="1"/>
    </xf>
    <xf numFmtId="0" fontId="1" fillId="6" borderId="0" xfId="0" applyFont="1" applyFill="1" applyAlignment="1">
      <alignment vertical="center"/>
    </xf>
    <xf numFmtId="0" fontId="1" fillId="2" borderId="0" xfId="0" applyFont="1" applyFill="1" applyAlignment="1">
      <alignment wrapText="1"/>
    </xf>
    <xf numFmtId="169" fontId="1" fillId="0" borderId="0" xfId="22" applyNumberFormat="1" applyFont="1" applyAlignment="1">
      <alignment vertical="center"/>
    </xf>
    <xf numFmtId="0" fontId="1" fillId="0" borderId="0" xfId="23" applyFont="1"/>
    <xf numFmtId="0" fontId="58" fillId="0" borderId="0" xfId="0" applyFont="1" applyAlignment="1"/>
    <xf numFmtId="0" fontId="46" fillId="0" borderId="0" xfId="0" applyFont="1" applyAlignment="1"/>
  </cellXfs>
  <cellStyles count="61">
    <cellStyle name="Att1" xfId="26" xr:uid="{6D69AC09-7936-497C-A2D1-7694E154DCC5}"/>
    <cellStyle name="Att1 2" xfId="28" xr:uid="{644891D3-A41B-4D3B-B2F0-46B9B8740446}"/>
    <cellStyle name="bold_text" xfId="29" xr:uid="{6DD017D0-FCC7-42E4-9D40-3AAA6931819A}"/>
    <cellStyle name="boldbluetxt_green" xfId="30" xr:uid="{8840F945-4622-443E-B4E8-B62632C19B8D}"/>
    <cellStyle name="box" xfId="31" xr:uid="{B3E6BFA2-04DC-4E69-A35E-D202D0B75548}"/>
    <cellStyle name="box 2" xfId="32" xr:uid="{DCBCB82C-5DC9-4750-824E-467B1F54C3FC}"/>
    <cellStyle name="Comma" xfId="16" builtinId="3"/>
    <cellStyle name="Comma 2" xfId="22" xr:uid="{B523D49A-9139-4E67-986D-EBC367A04110}"/>
    <cellStyle name="Comma 2 2" xfId="52" xr:uid="{DEF8E8B3-D273-4567-A16E-4DD94A75A0AA}"/>
    <cellStyle name="Comma 2 3" xfId="33" xr:uid="{186AA1AD-42C1-41BA-B8F8-C4380F99BA88}"/>
    <cellStyle name="Comma 3" xfId="53" xr:uid="{D7711D53-0C9D-4D81-9C72-6BC3FB1AD25E}"/>
    <cellStyle name="Comma 4" xfId="58" xr:uid="{B04F5750-D0F3-4D0C-B315-4EF28626A5F2}"/>
    <cellStyle name="Comma 4 2" xfId="12" xr:uid="{C425D785-D4F0-4636-B535-C1E990E425B8}"/>
    <cellStyle name="Descriptor text" xfId="55" xr:uid="{C0334567-7080-4BAB-ABFC-BB7DAD235D04}"/>
    <cellStyle name="Header" xfId="34" xr:uid="{394B14CD-5252-437A-BB37-8B36DCE248FD}"/>
    <cellStyle name="Header3rdlevel" xfId="35" xr:uid="{2D51E803-8958-4802-B0F1-913D121AD57C}"/>
    <cellStyle name="Header3rdlevel 2" xfId="36" xr:uid="{CE7D19E5-4DFE-403E-A954-B3845173A896}"/>
    <cellStyle name="Heading" xfId="54" xr:uid="{93725721-535B-498E-A476-B5B680DC8C73}"/>
    <cellStyle name="Heading 1 2" xfId="21" xr:uid="{B9153451-DEDA-44A8-9682-CDA886A50C47}"/>
    <cellStyle name="Heading 2 2" xfId="20" xr:uid="{AC1BCE9C-2CE6-457F-85F7-E49D59ED0A38}"/>
    <cellStyle name="Heading 3 2" xfId="48" xr:uid="{2E87CF50-EBA2-47F3-AA56-033646A6651C}"/>
    <cellStyle name="Hyperlink" xfId="14" builtinId="8"/>
    <cellStyle name="NJS" xfId="37" xr:uid="{6386462B-B77C-4EEE-A1CB-81991B5D5510}"/>
    <cellStyle name="Normal" xfId="0" builtinId="0"/>
    <cellStyle name="Normal 10 2" xfId="11" xr:uid="{2977F88C-72E8-4000-B16C-49C09989A9ED}"/>
    <cellStyle name="Normal 2" xfId="27" xr:uid="{B552AD9C-3AAC-4CB7-A014-009ED6A95193}"/>
    <cellStyle name="Normal 2 2" xfId="4" xr:uid="{544AC6B5-1C4D-47B2-A998-A5335FC076CB}"/>
    <cellStyle name="Normal 2 3" xfId="13" xr:uid="{B8DC1D1B-6AA5-4D52-9637-7417161960F7}"/>
    <cellStyle name="Normal 2 3 2" xfId="25" xr:uid="{DAF68123-F629-41CF-9EE5-94680B2747FC}"/>
    <cellStyle name="Normal 2 3 3" xfId="38" xr:uid="{20EEC957-F5EA-4D7A-B57B-28D74AAA0FB2}"/>
    <cellStyle name="Normal 2 4" xfId="50" xr:uid="{05517384-C5C3-4951-BC17-B4771CA08E15}"/>
    <cellStyle name="Normal 3" xfId="1" xr:uid="{CA6BC730-0264-4CA3-B23B-98E87D3AD660}"/>
    <cellStyle name="Normal 3 2 2" xfId="6" xr:uid="{AD475B81-FDEF-4BC3-83C4-3EE2898DC887}"/>
    <cellStyle name="Normal 3 2 4 4" xfId="18" xr:uid="{0EAEE303-CBC3-43E9-B5D8-AC7BA413D56C}"/>
    <cellStyle name="Normal 3 3 2" xfId="2" xr:uid="{A5D6609C-27DA-4F11-914F-3A1098BA6CB3}"/>
    <cellStyle name="Normal 4" xfId="5" xr:uid="{43F926EC-28DF-4772-B561-CDEFBE309840}"/>
    <cellStyle name="Normal 4 2" xfId="9" xr:uid="{45EF0D64-3496-4985-B544-2F6750AC35A9}"/>
    <cellStyle name="Normal 4 3" xfId="23" xr:uid="{412B1A89-63FD-4769-A4CB-69A1667A7D36}"/>
    <cellStyle name="Normal 5" xfId="8" xr:uid="{848B0E38-678E-495A-8FB7-B90F97F206BC}"/>
    <cellStyle name="Normal 5 5" xfId="10" xr:uid="{34DF6910-5F1C-4F79-9D18-7C340928EA99}"/>
    <cellStyle name="Normal 6" xfId="39" xr:uid="{B0026189-81E7-4505-BB10-6719828F3FBA}"/>
    <cellStyle name="Normal 7" xfId="17" xr:uid="{A4F0D2A0-C8E1-4A3C-8F47-F0FDAE672887}"/>
    <cellStyle name="Normal 8" xfId="56" xr:uid="{5ADE6F65-2507-4B8D-B00C-D3688D077E48}"/>
    <cellStyle name="Normal 8 2" xfId="24" xr:uid="{0A8848BD-5BA2-4FE0-A268-5FD69E5640E1}"/>
    <cellStyle name="Normal 8 2 2" xfId="59" xr:uid="{08C43CF4-0F45-4FF2-88A1-05AB6E24E85F}"/>
    <cellStyle name="Normal 8 2 3" xfId="57" xr:uid="{6EBEB2B7-2E0B-4088-86AF-1A94FEAA7370}"/>
    <cellStyle name="Normal 9" xfId="60" xr:uid="{1AB7C9B9-DDAC-4521-A4C8-0EF425BEB5EF}"/>
    <cellStyle name="Normal_accseperation" xfId="15" xr:uid="{A239BBF5-0510-43E3-8325-7CCE429A5CA9}"/>
    <cellStyle name="Output Amounts" xfId="40" xr:uid="{4BDC0960-64FE-4A00-A9CD-22180FFB4943}"/>
    <cellStyle name="Output Column Headings" xfId="41" xr:uid="{F60E9385-8F90-4F76-A5A4-758674DBF1AD}"/>
    <cellStyle name="Output Line Items" xfId="42" xr:uid="{F6A5727E-36C2-4A55-A3C4-6B7C772EAC4E}"/>
    <cellStyle name="Output Line Items 2" xfId="49" xr:uid="{D4E77030-71EE-4A7E-AA78-6F5BB69E553B}"/>
    <cellStyle name="Output Report Heading" xfId="43" xr:uid="{D8101643-3B75-41B5-910B-87D26901FB2E}"/>
    <cellStyle name="Output Report Title" xfId="44" xr:uid="{1E48F283-BE4C-4AA1-B75D-0AE532F014BF}"/>
    <cellStyle name="Percent 2" xfId="3" xr:uid="{0D7B0194-6B04-471B-A0F9-393D7C005D72}"/>
    <cellStyle name="Percent 2 14" xfId="51" xr:uid="{160D6DB2-2FD3-42C6-9CFE-E528CC4AE742}"/>
    <cellStyle name="Percent 2 2" xfId="19" xr:uid="{B1CD9DE8-D82B-409C-B4D8-E9FF616B8DCB}"/>
    <cellStyle name="Percent 2 3" xfId="45" xr:uid="{CB9F1682-EF25-4D2A-ADB0-F80F425BBA83}"/>
    <cellStyle name="Validation error" xfId="7" xr:uid="{2A141356-BCB6-44D9-8AB7-7F5797F52F3D}"/>
    <cellStyle name="white_text_on_blue" xfId="46" xr:uid="{74D7BD29-4487-4000-8D1E-DC1080C844DF}"/>
    <cellStyle name="year_formats_pink" xfId="47" xr:uid="{9CD8D148-5D4D-48EB-B7B3-CB51F84DABE2}"/>
  </cellStyles>
  <dxfs count="56">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1" defaultTableStyle="TableStyleMedium2" defaultPivotStyle="PivotStyleLight16">
    <tableStyle name="Invisible" pivot="0" table="0" count="0" xr9:uid="{9E0E6B9E-AA41-40F7-88B7-3FB4F8E3959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tes\FinancialAccountingandRegulatoryReporting\Shared%20Documents\2021-22\0.%20Regulation\Working%20files\MASTER%202021-22%20annual%20performance%20report%20tables%20(excluding%20tables%203A-3I)_Reissue300522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vaugha1\Desktop\MASTER%20Broken%20LInks%202.7.2022%202021-22%20APR%20tables%20(excluding%20tables%203A-3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Introduction"/>
      <sheetName val="Validation"/>
      <sheetName val="F_Outputs 1"/>
      <sheetName val="F_Outputs 2"/>
      <sheetName val="F_Outputs 4"/>
      <sheetName val="F_Outputs 5"/>
      <sheetName val="F_Outputs 6"/>
      <sheetName val="F_Outputs 7"/>
      <sheetName val="F_Outputs 8"/>
      <sheetName val="F_Outputs 9"/>
      <sheetName val="F_Outputs 10"/>
      <sheetName val="F_Outputs 11"/>
      <sheetName val="Section 1 &gt;&gt;"/>
      <sheetName val="1A"/>
      <sheetName val="1B"/>
      <sheetName val="1C"/>
      <sheetName val="1D"/>
      <sheetName val="1E"/>
      <sheetName val="1F"/>
      <sheetName val="Section 2 &gt;&gt; "/>
      <sheetName val="2A"/>
      <sheetName val="2B"/>
      <sheetName val="2C"/>
      <sheetName val="2D"/>
      <sheetName val="2E"/>
      <sheetName val="2F"/>
      <sheetName val="2G"/>
      <sheetName val="2I"/>
      <sheetName val="2H"/>
      <sheetName val="2J"/>
      <sheetName val="2K"/>
      <sheetName val="2L"/>
      <sheetName val="2M"/>
      <sheetName val="2N"/>
      <sheetName val="2O"/>
      <sheetName val="Section 4 &gt;&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S"/>
      <sheetName val="4T"/>
      <sheetName val="4U"/>
      <sheetName val="Section 5 &gt;&gt;"/>
      <sheetName val="5A"/>
      <sheetName val="5B"/>
      <sheetName val="Section 6 &gt;&gt;"/>
      <sheetName val="6A"/>
      <sheetName val="6B"/>
      <sheetName val="6C"/>
      <sheetName val="6D"/>
      <sheetName val="6F"/>
      <sheetName val="Section 7 &gt;&gt;"/>
      <sheetName val="7A"/>
      <sheetName val="7B"/>
      <sheetName val="7C"/>
      <sheetName val="7D"/>
      <sheetName val="7E"/>
      <sheetName val="7F"/>
      <sheetName val="Section 8 &gt;&gt;"/>
      <sheetName val="8A"/>
      <sheetName val="8B"/>
      <sheetName val="8C"/>
      <sheetName val="8D"/>
      <sheetName val="Section 9 &gt;&gt;"/>
      <sheetName val="9A"/>
      <sheetName val="Section 10 &gt;&gt;"/>
      <sheetName val="10A"/>
      <sheetName val="10B"/>
      <sheetName val="10C"/>
      <sheetName val="10D"/>
      <sheetName val="10E"/>
      <sheetName val="Section 11 &gt;&gt;"/>
      <sheetName val="11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Introduction"/>
      <sheetName val="Validation"/>
      <sheetName val="F_Outputs 1"/>
      <sheetName val="F_Outputs 2"/>
      <sheetName val="F_Outputs 4"/>
      <sheetName val="F_Outputs 5"/>
      <sheetName val="F_Outputs 6"/>
      <sheetName val="F_Outputs 7"/>
      <sheetName val="F_Outputs 8"/>
      <sheetName val="F_Outputs 9"/>
      <sheetName val="F_Outputs 10"/>
      <sheetName val="F_Outputs 11"/>
      <sheetName val="Section 1 &gt;&gt;"/>
      <sheetName val="1A"/>
      <sheetName val="1B"/>
      <sheetName val="1C"/>
      <sheetName val="1D"/>
      <sheetName val="1E"/>
      <sheetName val="1F"/>
      <sheetName val="Section 2 &gt;&gt; "/>
      <sheetName val="2A"/>
      <sheetName val="2B"/>
      <sheetName val="2C"/>
      <sheetName val="2D"/>
      <sheetName val="2E"/>
      <sheetName val="2F"/>
      <sheetName val="2G"/>
      <sheetName val="2I"/>
      <sheetName val="2H"/>
      <sheetName val="2J"/>
      <sheetName val="2K"/>
      <sheetName val="2L"/>
      <sheetName val="2M"/>
      <sheetName val="2N"/>
      <sheetName val="2O"/>
      <sheetName val="Section 4 &gt;&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S"/>
      <sheetName val="4T"/>
      <sheetName val="4U"/>
      <sheetName val="Section 5 &gt;&gt;"/>
      <sheetName val="5A"/>
      <sheetName val="5B"/>
      <sheetName val="Section 6 &gt;&gt;"/>
      <sheetName val="6A"/>
      <sheetName val="6B"/>
      <sheetName val="6C"/>
      <sheetName val="6D"/>
      <sheetName val="6F"/>
      <sheetName val="Section 7 &gt;&gt;"/>
      <sheetName val="7A"/>
      <sheetName val="7B"/>
      <sheetName val="7C"/>
      <sheetName val="7D"/>
      <sheetName val="7E"/>
      <sheetName val="7F"/>
      <sheetName val="Section 8 &gt;&gt;"/>
      <sheetName val="8A"/>
      <sheetName val="8B"/>
      <sheetName val="8C"/>
      <sheetName val="8D"/>
      <sheetName val="Section 9 &gt;&gt;"/>
      <sheetName val="9A"/>
      <sheetName val="Section 10 &gt;&gt;"/>
      <sheetName val="10A"/>
      <sheetName val="10B"/>
      <sheetName val="10C"/>
      <sheetName val="10D"/>
      <sheetName val="10E"/>
      <sheetName val="Section 11 &gt;&gt;"/>
      <sheetName val="11A"/>
    </sheetNames>
    <sheetDataSet>
      <sheetData sheetId="0">
        <row r="5">
          <cell r="S5" t="str">
            <v>Primary Treatment</v>
          </cell>
        </row>
        <row r="6">
          <cell r="S6" t="str">
            <v>Secondary Activated Sludge</v>
          </cell>
        </row>
        <row r="7">
          <cell r="S7" t="str">
            <v>Secondary Biological</v>
          </cell>
        </row>
        <row r="8">
          <cell r="S8" t="str">
            <v>Tertiary A1</v>
          </cell>
        </row>
        <row r="9">
          <cell r="S9" t="str">
            <v>Tertiary A2</v>
          </cell>
        </row>
        <row r="10">
          <cell r="S10" t="str">
            <v>Tertiary B1</v>
          </cell>
        </row>
        <row r="11">
          <cell r="S11" t="str">
            <v>Tertiary B2</v>
          </cell>
        </row>
      </sheetData>
      <sheetData sheetId="1" refreshError="1"/>
      <sheetData sheetId="2">
        <row r="4">
          <cell r="B4" t="str">
            <v>Thames Water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1DD2-4E0D-4A1A-94C7-251E32D27DA7}">
  <sheetPr codeName="Sheet2"/>
  <dimension ref="A2:L20"/>
  <sheetViews>
    <sheetView showGridLines="0" topLeftCell="A16" zoomScale="115" zoomScaleNormal="115" workbookViewId="0">
      <selection activeCell="A6" sqref="A6:E8"/>
    </sheetView>
  </sheetViews>
  <sheetFormatPr defaultRowHeight="14.1"/>
  <cols>
    <col min="2" max="2" width="76.875" customWidth="1"/>
    <col min="5" max="5" width="32.125" customWidth="1"/>
  </cols>
  <sheetData>
    <row r="2" spans="1:12">
      <c r="A2" s="549" t="s">
        <v>0</v>
      </c>
      <c r="B2" s="549"/>
      <c r="C2" s="549"/>
      <c r="D2" s="549"/>
      <c r="E2" s="549"/>
      <c r="F2" s="549"/>
      <c r="G2" s="549"/>
      <c r="H2" s="549"/>
    </row>
    <row r="4" spans="1:12">
      <c r="A4" s="4" t="s">
        <v>1</v>
      </c>
    </row>
    <row r="5" spans="1:12">
      <c r="A5" s="4"/>
    </row>
    <row r="6" spans="1:12">
      <c r="A6" s="550" t="s">
        <v>2</v>
      </c>
      <c r="B6" s="550"/>
      <c r="C6" s="550"/>
      <c r="D6" s="550"/>
      <c r="E6" s="550"/>
      <c r="F6" s="5"/>
      <c r="G6" s="5"/>
      <c r="H6" s="5"/>
      <c r="I6" s="5"/>
      <c r="J6" s="5"/>
      <c r="K6" s="5"/>
      <c r="L6" s="5"/>
    </row>
    <row r="7" spans="1:12">
      <c r="A7" s="550"/>
      <c r="B7" s="550"/>
      <c r="C7" s="550"/>
      <c r="D7" s="550"/>
      <c r="E7" s="550"/>
      <c r="F7" s="5"/>
      <c r="G7" s="5"/>
      <c r="H7" s="5"/>
      <c r="I7" s="5"/>
      <c r="J7" s="5"/>
      <c r="K7" s="5"/>
      <c r="L7" s="5"/>
    </row>
    <row r="8" spans="1:12">
      <c r="A8" s="550"/>
      <c r="B8" s="550"/>
      <c r="C8" s="550"/>
      <c r="D8" s="550"/>
      <c r="E8" s="550"/>
      <c r="F8" s="5"/>
      <c r="G8" s="5"/>
      <c r="H8" s="5"/>
      <c r="I8" s="5"/>
      <c r="J8" s="5"/>
      <c r="K8" s="5"/>
      <c r="L8" s="5"/>
    </row>
    <row r="9" spans="1:12">
      <c r="A9" s="550" t="s">
        <v>3</v>
      </c>
      <c r="B9" s="550"/>
      <c r="C9" s="550"/>
      <c r="D9" s="550"/>
      <c r="E9" s="550"/>
      <c r="F9" s="550"/>
      <c r="G9" s="550"/>
      <c r="H9" s="550"/>
      <c r="I9" s="550"/>
      <c r="J9" s="550"/>
      <c r="K9" s="550"/>
      <c r="L9" s="550"/>
    </row>
    <row r="11" spans="1:12">
      <c r="A11" s="550" t="s">
        <v>4</v>
      </c>
      <c r="B11" s="550"/>
      <c r="C11" s="550"/>
      <c r="D11" s="550"/>
      <c r="E11" s="550"/>
      <c r="F11" s="550"/>
      <c r="G11" s="550"/>
      <c r="H11" s="550"/>
      <c r="I11" s="550"/>
      <c r="J11" s="550"/>
      <c r="K11" s="550"/>
      <c r="L11" s="550"/>
    </row>
    <row r="14" spans="1:12">
      <c r="A14" s="6" t="s">
        <v>5</v>
      </c>
      <c r="B14" s="6" t="s">
        <v>6</v>
      </c>
      <c r="C14" s="6" t="s">
        <v>7</v>
      </c>
    </row>
    <row r="15" spans="1:12">
      <c r="A15" s="7" t="s">
        <v>8</v>
      </c>
      <c r="B15" s="8" t="s">
        <v>9</v>
      </c>
      <c r="C15" s="17" t="s">
        <v>8</v>
      </c>
    </row>
    <row r="16" spans="1:12">
      <c r="A16" s="7" t="s">
        <v>10</v>
      </c>
      <c r="B16" s="8" t="s">
        <v>11</v>
      </c>
      <c r="C16" s="17" t="s">
        <v>10</v>
      </c>
    </row>
    <row r="17" spans="1:3">
      <c r="A17" s="7" t="s">
        <v>12</v>
      </c>
      <c r="B17" s="8" t="s">
        <v>13</v>
      </c>
      <c r="C17" s="17" t="s">
        <v>12</v>
      </c>
    </row>
    <row r="18" spans="1:3">
      <c r="A18" s="7" t="s">
        <v>14</v>
      </c>
      <c r="B18" s="8" t="s">
        <v>15</v>
      </c>
      <c r="C18" s="17" t="s">
        <v>14</v>
      </c>
    </row>
    <row r="19" spans="1:3">
      <c r="A19" s="7" t="s">
        <v>16</v>
      </c>
      <c r="B19" s="8" t="s">
        <v>17</v>
      </c>
      <c r="C19" s="17" t="s">
        <v>16</v>
      </c>
    </row>
    <row r="20" spans="1:3">
      <c r="A20" s="7" t="s">
        <v>18</v>
      </c>
      <c r="B20" s="8" t="s">
        <v>19</v>
      </c>
      <c r="C20" s="17" t="s">
        <v>18</v>
      </c>
    </row>
  </sheetData>
  <mergeCells count="4">
    <mergeCell ref="A2:H2"/>
    <mergeCell ref="A6:E8"/>
    <mergeCell ref="A9:L9"/>
    <mergeCell ref="A11:L11"/>
  </mergeCells>
  <hyperlinks>
    <hyperlink ref="C15" location="'4B'!A1" display="4B" xr:uid="{A91FB45B-28D6-4F8F-9E9C-96C8AE0C8094}"/>
    <hyperlink ref="C16" location="'4L'!A1" display="4L" xr:uid="{AE1EA136-42C1-460D-9067-E137B7BA1856}"/>
    <hyperlink ref="C17" location="'4M'!A1" display="4M" xr:uid="{08484426-DE7B-4063-BE7A-ACA3A80A0596}"/>
    <hyperlink ref="C19" location="'7B'!A1" display="7B" xr:uid="{AC23602F-F5E2-4BF4-9DC8-C662B0083412}"/>
    <hyperlink ref="C18" location="'6F'!A1" display="6F" xr:uid="{21E3E3D1-0A19-4C57-95F4-605B02F3D35D}"/>
    <hyperlink ref="C20" location="'7F'!A1" display="7F" xr:uid="{EBBA0267-406B-459C-9DA8-A17B4D33A44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1AD39-1B01-46CA-8191-1FA097E2AC9E}">
  <sheetPr>
    <pageSetUpPr fitToPage="1"/>
  </sheetPr>
  <dimension ref="A1:BT2103"/>
  <sheetViews>
    <sheetView showGridLines="0" zoomScale="70" zoomScaleNormal="55" zoomScaleSheetLayoutView="70" workbookViewId="0">
      <selection activeCell="M26" sqref="A21:M26"/>
    </sheetView>
  </sheetViews>
  <sheetFormatPr defaultColWidth="10.125" defaultRowHeight="14.45" zeroHeight="1" outlineLevelRow="1"/>
  <cols>
    <col min="1" max="1" width="10.125" style="22"/>
    <col min="2" max="2" width="66.625" style="22" customWidth="1"/>
    <col min="3" max="3" width="31.625" style="22" bestFit="1" customWidth="1"/>
    <col min="4" max="4" width="19.125" style="22" bestFit="1" customWidth="1"/>
    <col min="5" max="5" width="10.125" style="22" bestFit="1" customWidth="1"/>
    <col min="6" max="6" width="23.625" style="22" bestFit="1" customWidth="1"/>
    <col min="7" max="7" width="9.625" style="22" bestFit="1" customWidth="1"/>
    <col min="8" max="8" width="16.5" style="22" bestFit="1" customWidth="1"/>
    <col min="9" max="9" width="10.125" style="22" bestFit="1" customWidth="1"/>
    <col min="10" max="10" width="14.625" style="22" customWidth="1"/>
    <col min="11" max="11" width="8.125" style="22" bestFit="1" customWidth="1"/>
    <col min="12" max="12" width="13.75" style="22" customWidth="1"/>
    <col min="13" max="13" width="10.75" style="22" customWidth="1"/>
    <col min="14" max="14" width="13.125" style="22" bestFit="1" customWidth="1"/>
    <col min="15" max="15" width="17" style="22" bestFit="1" customWidth="1"/>
    <col min="16" max="16" width="23" style="22" bestFit="1" customWidth="1"/>
    <col min="17" max="17" width="10.125" style="22" bestFit="1" customWidth="1"/>
    <col min="18" max="19" width="7.625" style="22" bestFit="1" customWidth="1"/>
    <col min="20" max="20" width="13" style="22" customWidth="1"/>
    <col min="21" max="22" width="13.125" style="22" customWidth="1"/>
    <col min="23" max="23" width="7.625" style="22" bestFit="1" customWidth="1"/>
    <col min="24" max="24" width="14" style="22" customWidth="1"/>
    <col min="25" max="25" width="14.125" style="22" customWidth="1"/>
    <col min="26" max="26" width="9.625" style="22" bestFit="1" customWidth="1"/>
    <col min="27" max="27" width="12.125" style="22" bestFit="1" customWidth="1"/>
    <col min="28" max="28" width="9.5" style="22" bestFit="1" customWidth="1"/>
    <col min="29" max="30" width="12.625" style="22" bestFit="1" customWidth="1"/>
    <col min="31" max="31" width="15.625" style="22" customWidth="1"/>
    <col min="32" max="32" width="2.5" style="22" customWidth="1"/>
    <col min="33" max="33" width="10.5" style="22" customWidth="1"/>
    <col min="34" max="35" width="1.625" style="11" customWidth="1"/>
    <col min="36" max="36" width="18.625" style="11" bestFit="1" customWidth="1"/>
    <col min="37" max="37" width="1.625" style="11" customWidth="1"/>
    <col min="38" max="38" width="18.625" style="11" hidden="1" customWidth="1"/>
    <col min="39" max="51" width="1.625" style="11" hidden="1" customWidth="1"/>
    <col min="52" max="52" width="7.625" style="11" hidden="1" customWidth="1"/>
    <col min="53" max="54" width="1.625" style="11" hidden="1" customWidth="1"/>
    <col min="55" max="55" width="7.625" style="11" hidden="1" customWidth="1"/>
    <col min="56" max="58" width="1.625" style="11" hidden="1" customWidth="1"/>
    <col min="59" max="60" width="7.625" style="11" hidden="1" customWidth="1"/>
    <col min="61" max="68" width="1.625" style="11" hidden="1" customWidth="1"/>
    <col min="69" max="69" width="0" style="11" hidden="1" customWidth="1"/>
    <col min="70" max="70" width="2.125" style="22" customWidth="1"/>
    <col min="71" max="16384" width="10.125" style="22"/>
  </cols>
  <sheetData>
    <row r="1" spans="1:72" ht="35.25" customHeight="1">
      <c r="A1" s="612"/>
      <c r="B1" s="19" t="s">
        <v>20</v>
      </c>
      <c r="C1" s="20"/>
      <c r="D1" s="20"/>
      <c r="E1" s="20"/>
      <c r="F1" s="20"/>
      <c r="G1" s="20"/>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3"/>
      <c r="AI1" s="614"/>
      <c r="AJ1" s="613"/>
      <c r="AK1" s="614"/>
      <c r="AL1" s="613"/>
      <c r="AM1" s="613"/>
      <c r="AN1" s="613"/>
      <c r="AO1" s="613"/>
      <c r="AP1" s="613"/>
      <c r="AQ1" s="613"/>
      <c r="AR1" s="613"/>
      <c r="AS1" s="613"/>
      <c r="AT1" s="613"/>
      <c r="AU1" s="613"/>
      <c r="AV1" s="613"/>
      <c r="AW1" s="613"/>
      <c r="AX1" s="613"/>
      <c r="AY1" s="613"/>
      <c r="AZ1" s="613"/>
      <c r="BA1" s="613"/>
      <c r="BB1" s="613"/>
      <c r="BC1" s="613"/>
      <c r="BD1" s="613"/>
      <c r="BE1" s="613"/>
      <c r="BF1" s="613"/>
      <c r="BG1" s="613"/>
      <c r="BH1" s="613"/>
      <c r="BI1" s="613"/>
      <c r="BJ1" s="613"/>
      <c r="BK1" s="613"/>
      <c r="BL1" s="613"/>
      <c r="BM1" s="613"/>
      <c r="BN1" s="613"/>
      <c r="BO1" s="614"/>
      <c r="BP1" s="613"/>
      <c r="BQ1" s="613"/>
      <c r="BR1" s="612"/>
      <c r="BS1" s="612"/>
      <c r="BT1" s="612"/>
    </row>
    <row r="2" spans="1:72" ht="42.75" customHeight="1">
      <c r="A2" s="612"/>
      <c r="B2" s="19" t="s">
        <v>21</v>
      </c>
      <c r="C2" s="612"/>
      <c r="D2" s="612"/>
      <c r="E2" s="612"/>
      <c r="F2" s="612"/>
      <c r="G2" s="612"/>
      <c r="H2" s="612"/>
      <c r="I2" s="612"/>
      <c r="J2" s="612"/>
      <c r="K2" s="612"/>
      <c r="L2" s="612"/>
      <c r="M2" s="612"/>
      <c r="N2" s="612"/>
      <c r="O2" s="615"/>
      <c r="P2" s="612"/>
      <c r="Q2" s="612"/>
      <c r="R2" s="612"/>
      <c r="S2" s="612"/>
      <c r="T2" s="612"/>
      <c r="U2" s="612"/>
      <c r="V2" s="612"/>
      <c r="W2" s="612"/>
      <c r="X2" s="612"/>
      <c r="Y2" s="612"/>
      <c r="Z2" s="612"/>
      <c r="AA2" s="612"/>
      <c r="AB2" s="612"/>
      <c r="AC2" s="612"/>
      <c r="AD2" s="612"/>
      <c r="AE2" s="612"/>
      <c r="AF2" s="612"/>
      <c r="AG2" s="612"/>
      <c r="AH2" s="613"/>
      <c r="AI2" s="614"/>
      <c r="AJ2" s="613"/>
      <c r="AK2" s="614"/>
      <c r="AL2" s="613"/>
      <c r="AM2" s="613"/>
      <c r="AN2" s="613"/>
      <c r="AO2" s="613"/>
      <c r="AP2" s="613"/>
      <c r="AQ2" s="613"/>
      <c r="AR2" s="613"/>
      <c r="AS2" s="613"/>
      <c r="AT2" s="613"/>
      <c r="AU2" s="613"/>
      <c r="AV2" s="613"/>
      <c r="AW2" s="613"/>
      <c r="AX2" s="613"/>
      <c r="AY2" s="613"/>
      <c r="AZ2" s="613"/>
      <c r="BA2" s="613"/>
      <c r="BB2" s="613"/>
      <c r="BC2" s="613"/>
      <c r="BD2" s="613"/>
      <c r="BE2" s="613"/>
      <c r="BF2" s="613"/>
      <c r="BG2" s="613"/>
      <c r="BH2" s="613"/>
      <c r="BI2" s="613"/>
      <c r="BJ2" s="613"/>
      <c r="BK2" s="613"/>
      <c r="BL2" s="613"/>
      <c r="BM2" s="613"/>
      <c r="BN2" s="613"/>
      <c r="BO2" s="614"/>
      <c r="BP2" s="613"/>
      <c r="BQ2" s="613"/>
      <c r="BR2" s="612"/>
      <c r="BS2" s="612"/>
      <c r="BT2" s="612"/>
    </row>
    <row r="3" spans="1:72" s="10" customFormat="1" ht="27" customHeight="1" thickBot="1">
      <c r="A3" s="612"/>
      <c r="B3" s="551" t="s">
        <v>9</v>
      </c>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612"/>
      <c r="AG3" s="612"/>
      <c r="AH3" s="613"/>
      <c r="AI3" s="614"/>
      <c r="AJ3" s="486" t="s">
        <v>22</v>
      </c>
      <c r="AK3" s="614"/>
      <c r="AL3" s="613"/>
      <c r="AM3" s="613"/>
      <c r="AN3" s="613"/>
      <c r="AO3" s="613"/>
      <c r="AP3" s="613"/>
      <c r="AQ3" s="613"/>
      <c r="AR3" s="613"/>
      <c r="AS3" s="613"/>
      <c r="AT3" s="613"/>
      <c r="AU3" s="613"/>
      <c r="AV3" s="613"/>
      <c r="AW3" s="613"/>
      <c r="AX3" s="613"/>
      <c r="AY3" s="613"/>
      <c r="AZ3" s="613"/>
      <c r="BA3" s="613"/>
      <c r="BB3" s="613"/>
      <c r="BC3" s="613"/>
      <c r="BD3" s="613"/>
      <c r="BE3" s="613"/>
      <c r="BF3" s="613"/>
      <c r="BG3" s="613"/>
      <c r="BH3" s="613"/>
      <c r="BI3" s="613"/>
      <c r="BJ3" s="613"/>
      <c r="BK3" s="613"/>
      <c r="BL3" s="613"/>
      <c r="BM3" s="613"/>
      <c r="BN3" s="613"/>
      <c r="BO3" s="614"/>
      <c r="BP3" s="613"/>
      <c r="BQ3" s="613"/>
      <c r="BR3" s="612"/>
      <c r="BS3" s="612"/>
      <c r="BT3" s="612"/>
    </row>
    <row r="4" spans="1:72" s="10" customFormat="1" ht="15" hidden="1" thickBot="1">
      <c r="A4" s="612"/>
      <c r="B4" s="616">
        <v>1</v>
      </c>
      <c r="C4" s="616">
        <v>2</v>
      </c>
      <c r="D4" s="616">
        <v>3</v>
      </c>
      <c r="E4" s="616">
        <v>4</v>
      </c>
      <c r="F4" s="616">
        <v>5</v>
      </c>
      <c r="G4" s="616">
        <v>6</v>
      </c>
      <c r="H4" s="616">
        <v>7</v>
      </c>
      <c r="I4" s="616">
        <v>8</v>
      </c>
      <c r="J4" s="616">
        <v>9</v>
      </c>
      <c r="K4" s="616">
        <v>10</v>
      </c>
      <c r="L4" s="616">
        <v>11</v>
      </c>
      <c r="M4" s="616">
        <v>12</v>
      </c>
      <c r="N4" s="616">
        <v>13</v>
      </c>
      <c r="O4" s="616">
        <v>14</v>
      </c>
      <c r="P4" s="616">
        <v>15</v>
      </c>
      <c r="Q4" s="616">
        <v>16</v>
      </c>
      <c r="R4" s="616">
        <v>17</v>
      </c>
      <c r="S4" s="616">
        <v>18</v>
      </c>
      <c r="T4" s="616">
        <v>19</v>
      </c>
      <c r="U4" s="616">
        <v>20</v>
      </c>
      <c r="V4" s="616">
        <v>21</v>
      </c>
      <c r="W4" s="616">
        <v>22</v>
      </c>
      <c r="X4" s="616">
        <v>23</v>
      </c>
      <c r="Y4" s="616">
        <v>24</v>
      </c>
      <c r="Z4" s="616">
        <v>25</v>
      </c>
      <c r="AA4" s="616">
        <v>26</v>
      </c>
      <c r="AB4" s="616">
        <v>27</v>
      </c>
      <c r="AC4" s="616">
        <v>28</v>
      </c>
      <c r="AD4" s="616">
        <v>29</v>
      </c>
      <c r="AE4" s="616">
        <v>30</v>
      </c>
      <c r="AF4" s="612"/>
      <c r="AG4" s="612"/>
      <c r="AH4" s="613"/>
      <c r="AI4" s="614"/>
      <c r="AJ4" s="613"/>
      <c r="AK4" s="487"/>
      <c r="AL4" s="552" t="s">
        <v>23</v>
      </c>
      <c r="AM4" s="552"/>
      <c r="AN4" s="552"/>
      <c r="AO4" s="462"/>
      <c r="AP4" s="462"/>
      <c r="AQ4" s="462"/>
      <c r="AR4" s="462"/>
      <c r="AS4" s="462"/>
      <c r="AT4" s="462"/>
      <c r="AU4" s="462"/>
      <c r="AV4" s="462"/>
      <c r="AW4" s="462"/>
      <c r="AX4" s="462"/>
      <c r="AY4" s="462"/>
      <c r="AZ4" s="462"/>
      <c r="BA4" s="462"/>
      <c r="BB4" s="462"/>
      <c r="BC4" s="462"/>
      <c r="BD4" s="462"/>
      <c r="BE4" s="462"/>
      <c r="BF4" s="462"/>
      <c r="BG4" s="462"/>
      <c r="BH4" s="462"/>
      <c r="BI4" s="462"/>
      <c r="BJ4" s="462"/>
      <c r="BK4" s="462"/>
      <c r="BL4" s="462"/>
      <c r="BM4" s="462"/>
      <c r="BN4" s="462"/>
      <c r="BO4" s="614"/>
      <c r="BP4" s="613"/>
      <c r="BQ4" s="613"/>
      <c r="BR4" s="612"/>
      <c r="BS4" s="612"/>
      <c r="BT4" s="612"/>
    </row>
    <row r="5" spans="1:72" s="10" customFormat="1" ht="117.75" customHeight="1" thickTop="1">
      <c r="A5" s="612"/>
      <c r="B5" s="23" t="s">
        <v>24</v>
      </c>
      <c r="C5" s="24" t="s">
        <v>25</v>
      </c>
      <c r="D5" s="24" t="s">
        <v>26</v>
      </c>
      <c r="E5" s="24" t="s">
        <v>27</v>
      </c>
      <c r="F5" s="24" t="s">
        <v>28</v>
      </c>
      <c r="G5" s="24" t="s">
        <v>29</v>
      </c>
      <c r="H5" s="24" t="s">
        <v>30</v>
      </c>
      <c r="I5" s="24" t="s">
        <v>31</v>
      </c>
      <c r="J5" s="24" t="s">
        <v>32</v>
      </c>
      <c r="K5" s="24" t="s">
        <v>33</v>
      </c>
      <c r="L5" s="24" t="s">
        <v>34</v>
      </c>
      <c r="M5" s="24" t="s">
        <v>35</v>
      </c>
      <c r="N5" s="24" t="s">
        <v>36</v>
      </c>
      <c r="O5" s="24" t="s">
        <v>37</v>
      </c>
      <c r="P5" s="24" t="s">
        <v>38</v>
      </c>
      <c r="Q5" s="24" t="s">
        <v>39</v>
      </c>
      <c r="R5" s="24" t="s">
        <v>40</v>
      </c>
      <c r="S5" s="24" t="s">
        <v>41</v>
      </c>
      <c r="T5" s="24" t="s">
        <v>42</v>
      </c>
      <c r="U5" s="24" t="s">
        <v>43</v>
      </c>
      <c r="V5" s="24" t="s">
        <v>44</v>
      </c>
      <c r="W5" s="24" t="s">
        <v>45</v>
      </c>
      <c r="X5" s="24" t="s">
        <v>46</v>
      </c>
      <c r="Y5" s="24" t="s">
        <v>47</v>
      </c>
      <c r="Z5" s="24" t="s">
        <v>48</v>
      </c>
      <c r="AA5" s="24" t="s">
        <v>49</v>
      </c>
      <c r="AB5" s="24" t="s">
        <v>50</v>
      </c>
      <c r="AC5" s="24" t="s">
        <v>51</v>
      </c>
      <c r="AD5" s="24" t="s">
        <v>52</v>
      </c>
      <c r="AE5" s="25" t="s">
        <v>53</v>
      </c>
      <c r="AF5" s="26"/>
      <c r="AG5" s="553" t="s">
        <v>54</v>
      </c>
      <c r="AH5" s="27"/>
      <c r="AI5" s="614"/>
      <c r="AJ5" s="613"/>
      <c r="AK5" s="617"/>
      <c r="AL5" s="28" t="s">
        <v>55</v>
      </c>
      <c r="AM5" s="618"/>
      <c r="AN5" s="618"/>
      <c r="AO5" s="618"/>
      <c r="AP5" s="618"/>
      <c r="AQ5" s="618"/>
      <c r="AR5" s="618"/>
      <c r="AS5" s="618"/>
      <c r="AT5" s="618"/>
      <c r="AU5" s="618"/>
      <c r="AV5" s="618"/>
      <c r="AW5" s="618"/>
      <c r="AX5" s="618"/>
      <c r="AY5" s="618"/>
      <c r="AZ5" s="618"/>
      <c r="BA5" s="618"/>
      <c r="BB5" s="618"/>
      <c r="BC5" s="618"/>
      <c r="BD5" s="618"/>
      <c r="BE5" s="618"/>
      <c r="BF5" s="618"/>
      <c r="BG5" s="618"/>
      <c r="BH5" s="618"/>
      <c r="BI5" s="618"/>
      <c r="BJ5" s="618"/>
      <c r="BK5" s="618"/>
      <c r="BL5" s="618"/>
      <c r="BM5" s="618"/>
      <c r="BN5" s="618"/>
      <c r="BO5" s="614"/>
      <c r="BP5" s="613"/>
      <c r="BQ5" s="613"/>
      <c r="BR5" s="612"/>
      <c r="BS5" s="612"/>
      <c r="BT5" s="612"/>
    </row>
    <row r="6" spans="1:72" s="10" customFormat="1" ht="31.5" thickBot="1">
      <c r="A6" s="612"/>
      <c r="B6" s="29" t="s">
        <v>56</v>
      </c>
      <c r="C6" s="30" t="s">
        <v>56</v>
      </c>
      <c r="D6" s="30" t="s">
        <v>56</v>
      </c>
      <c r="E6" s="30" t="s">
        <v>56</v>
      </c>
      <c r="F6" s="30" t="s">
        <v>56</v>
      </c>
      <c r="G6" s="30" t="s">
        <v>56</v>
      </c>
      <c r="H6" s="30" t="s">
        <v>56</v>
      </c>
      <c r="I6" s="30" t="s">
        <v>56</v>
      </c>
      <c r="J6" s="30" t="s">
        <v>57</v>
      </c>
      <c r="K6" s="30" t="s">
        <v>58</v>
      </c>
      <c r="L6" s="30" t="s">
        <v>57</v>
      </c>
      <c r="M6" s="30" t="s">
        <v>59</v>
      </c>
      <c r="N6" s="30" t="s">
        <v>60</v>
      </c>
      <c r="O6" s="30" t="s">
        <v>60</v>
      </c>
      <c r="P6" s="30" t="s">
        <v>60</v>
      </c>
      <c r="Q6" s="30" t="s">
        <v>60</v>
      </c>
      <c r="R6" s="30" t="s">
        <v>61</v>
      </c>
      <c r="S6" s="30" t="s">
        <v>61</v>
      </c>
      <c r="T6" s="30" t="s">
        <v>56</v>
      </c>
      <c r="U6" s="30" t="s">
        <v>61</v>
      </c>
      <c r="V6" s="30" t="s">
        <v>61</v>
      </c>
      <c r="W6" s="30" t="s">
        <v>61</v>
      </c>
      <c r="X6" s="30" t="s">
        <v>60</v>
      </c>
      <c r="Y6" s="30" t="s">
        <v>60</v>
      </c>
      <c r="Z6" s="30" t="s">
        <v>61</v>
      </c>
      <c r="AA6" s="30" t="s">
        <v>61</v>
      </c>
      <c r="AB6" s="30" t="s">
        <v>60</v>
      </c>
      <c r="AC6" s="30" t="s">
        <v>60</v>
      </c>
      <c r="AD6" s="30" t="s">
        <v>60</v>
      </c>
      <c r="AE6" s="31"/>
      <c r="AF6" s="26"/>
      <c r="AG6" s="554"/>
      <c r="AH6" s="27"/>
      <c r="AI6" s="614"/>
      <c r="AJ6" s="613"/>
      <c r="AK6" s="617"/>
      <c r="AL6" s="28"/>
      <c r="AM6" s="618"/>
      <c r="AN6" s="618"/>
      <c r="AO6" s="618"/>
      <c r="AP6" s="618"/>
      <c r="AQ6" s="618"/>
      <c r="AR6" s="618"/>
      <c r="AS6" s="618"/>
      <c r="AT6" s="618"/>
      <c r="AU6" s="618"/>
      <c r="AV6" s="618"/>
      <c r="AW6" s="618"/>
      <c r="AX6" s="618"/>
      <c r="AY6" s="618"/>
      <c r="AZ6" s="618"/>
      <c r="BA6" s="618"/>
      <c r="BB6" s="618"/>
      <c r="BC6" s="618"/>
      <c r="BD6" s="618"/>
      <c r="BE6" s="618"/>
      <c r="BF6" s="618"/>
      <c r="BG6" s="618"/>
      <c r="BH6" s="618"/>
      <c r="BI6" s="618"/>
      <c r="BJ6" s="618"/>
      <c r="BK6" s="618"/>
      <c r="BL6" s="618"/>
      <c r="BM6" s="618"/>
      <c r="BN6" s="618"/>
      <c r="BO6" s="614"/>
      <c r="BP6" s="613"/>
      <c r="BQ6" s="613"/>
      <c r="BR6" s="612"/>
      <c r="BS6" s="612"/>
      <c r="BT6" s="612"/>
    </row>
    <row r="7" spans="1:72" s="10" customFormat="1" ht="16.5" thickTop="1" thickBot="1">
      <c r="A7" s="612"/>
      <c r="B7" s="32"/>
      <c r="C7" s="32"/>
      <c r="D7" s="32"/>
      <c r="E7" s="32"/>
      <c r="F7" s="32"/>
      <c r="G7" s="32"/>
      <c r="H7" s="488"/>
      <c r="I7" s="32"/>
      <c r="J7" s="32"/>
      <c r="K7" s="32"/>
      <c r="L7" s="32"/>
      <c r="M7" s="32"/>
      <c r="N7" s="32"/>
      <c r="O7" s="32"/>
      <c r="P7" s="32"/>
      <c r="Q7" s="32"/>
      <c r="R7" s="32"/>
      <c r="S7" s="32"/>
      <c r="T7" s="32"/>
      <c r="U7" s="32"/>
      <c r="V7" s="32"/>
      <c r="W7" s="32"/>
      <c r="X7" s="32"/>
      <c r="Y7" s="32"/>
      <c r="Z7" s="32"/>
      <c r="AA7" s="32"/>
      <c r="AB7" s="32"/>
      <c r="AC7" s="32"/>
      <c r="AD7" s="32"/>
      <c r="AE7" s="32"/>
      <c r="AF7" s="26"/>
      <c r="AG7" s="26"/>
      <c r="AH7" s="27"/>
      <c r="AI7" s="614"/>
      <c r="AJ7" s="613"/>
      <c r="AK7" s="617"/>
      <c r="AL7" s="618"/>
      <c r="AM7" s="618"/>
      <c r="AN7" s="618"/>
      <c r="AO7" s="618"/>
      <c r="AP7" s="618"/>
      <c r="AQ7" s="618"/>
      <c r="AR7" s="618"/>
      <c r="AS7" s="618"/>
      <c r="AT7" s="618"/>
      <c r="AU7" s="618"/>
      <c r="AV7" s="618"/>
      <c r="AW7" s="618"/>
      <c r="AX7" s="618"/>
      <c r="AY7" s="618"/>
      <c r="AZ7" s="618"/>
      <c r="BA7" s="618"/>
      <c r="BB7" s="618"/>
      <c r="BC7" s="618"/>
      <c r="BD7" s="618"/>
      <c r="BE7" s="618"/>
      <c r="BF7" s="618"/>
      <c r="BG7" s="618"/>
      <c r="BH7" s="618"/>
      <c r="BI7" s="618"/>
      <c r="BJ7" s="618"/>
      <c r="BK7" s="618"/>
      <c r="BL7" s="618"/>
      <c r="BM7" s="618"/>
      <c r="BN7" s="618"/>
      <c r="BO7" s="614"/>
      <c r="BP7" s="613"/>
      <c r="BQ7" s="613"/>
      <c r="BR7" s="612"/>
      <c r="BS7" s="612"/>
      <c r="BT7" s="612"/>
    </row>
    <row r="8" spans="1:72" s="10" customFormat="1" ht="15.75" customHeight="1" thickTop="1" thickBot="1">
      <c r="A8" s="612"/>
      <c r="B8" s="33" t="s">
        <v>62</v>
      </c>
      <c r="C8" s="34"/>
      <c r="D8" s="34"/>
      <c r="E8" s="34"/>
      <c r="F8" s="34"/>
      <c r="G8" s="34"/>
      <c r="H8" s="489"/>
      <c r="I8" s="34"/>
      <c r="J8" s="34"/>
      <c r="K8" s="34"/>
      <c r="L8" s="34"/>
      <c r="M8" s="32"/>
      <c r="N8" s="32"/>
      <c r="O8" s="32"/>
      <c r="P8" s="32"/>
      <c r="Q8" s="32"/>
      <c r="R8" s="32"/>
      <c r="S8" s="32"/>
      <c r="T8" s="32"/>
      <c r="U8" s="32"/>
      <c r="V8" s="32"/>
      <c r="W8" s="32"/>
      <c r="X8" s="32"/>
      <c r="Y8" s="32"/>
      <c r="Z8" s="32"/>
      <c r="AA8" s="32"/>
      <c r="AB8" s="32"/>
      <c r="AC8" s="32"/>
      <c r="AD8" s="32"/>
      <c r="AE8" s="32"/>
      <c r="AF8" s="26"/>
      <c r="AG8" s="26"/>
      <c r="AH8" s="27"/>
      <c r="AI8" s="614"/>
      <c r="AJ8" s="613"/>
      <c r="AK8" s="614"/>
      <c r="AL8" s="613"/>
      <c r="AM8" s="613"/>
      <c r="AN8" s="613"/>
      <c r="AO8" s="613"/>
      <c r="AP8" s="613"/>
      <c r="AQ8" s="613"/>
      <c r="AR8" s="613"/>
      <c r="AS8" s="613"/>
      <c r="AT8" s="613"/>
      <c r="AU8" s="613"/>
      <c r="AV8" s="613"/>
      <c r="AW8" s="613"/>
      <c r="AX8" s="613"/>
      <c r="AY8" s="613"/>
      <c r="AZ8" s="613"/>
      <c r="BA8" s="613"/>
      <c r="BB8" s="613"/>
      <c r="BC8" s="613"/>
      <c r="BD8" s="613"/>
      <c r="BE8" s="613"/>
      <c r="BF8" s="613"/>
      <c r="BG8" s="613"/>
      <c r="BH8" s="613"/>
      <c r="BI8" s="613"/>
      <c r="BJ8" s="613"/>
      <c r="BK8" s="613"/>
      <c r="BL8" s="613"/>
      <c r="BM8" s="613"/>
      <c r="BN8" s="613"/>
      <c r="BO8" s="614"/>
      <c r="BP8" s="613"/>
      <c r="BQ8" s="613"/>
      <c r="BR8" s="612"/>
      <c r="BS8" s="612"/>
      <c r="BT8" s="612"/>
    </row>
    <row r="9" spans="1:72" s="10" customFormat="1" ht="15.75" customHeight="1" thickTop="1">
      <c r="A9" s="612"/>
      <c r="B9" s="35" t="s">
        <v>63</v>
      </c>
      <c r="C9" s="36" t="s">
        <v>64</v>
      </c>
      <c r="D9" s="37" t="s">
        <v>65</v>
      </c>
      <c r="E9" s="37" t="s">
        <v>66</v>
      </c>
      <c r="F9" s="36" t="s">
        <v>67</v>
      </c>
      <c r="G9" s="36" t="s">
        <v>68</v>
      </c>
      <c r="H9" s="38" t="s">
        <v>69</v>
      </c>
      <c r="I9" s="36" t="s">
        <v>70</v>
      </c>
      <c r="J9" s="39">
        <v>40434</v>
      </c>
      <c r="K9" s="40">
        <v>99.197000000000003</v>
      </c>
      <c r="L9" s="39">
        <v>47739</v>
      </c>
      <c r="M9" s="41">
        <v>8.4600000000000009</v>
      </c>
      <c r="N9" s="40">
        <v>300</v>
      </c>
      <c r="O9" s="40">
        <v>300</v>
      </c>
      <c r="P9" s="40">
        <v>300</v>
      </c>
      <c r="Q9" s="490">
        <f>IFERROR(M9*O9,"")</f>
        <v>2538.0000000000005</v>
      </c>
      <c r="R9" s="491">
        <f t="shared" ref="R9:R40" si="0">IF(W9=0,0,((1+W9)/(1+$C$297))-1)</f>
        <v>-2.9816513761467878E-2</v>
      </c>
      <c r="S9" s="491">
        <f t="shared" ref="S9:S40" si="1">IF(W9=0,0,((1+W9)/(1+$C$298))-1)</f>
        <v>-1.1682242990654124E-2</v>
      </c>
      <c r="T9" s="492"/>
      <c r="U9" s="492"/>
      <c r="V9" s="492"/>
      <c r="W9" s="42">
        <v>5.7500000000000002E-2</v>
      </c>
      <c r="X9" s="493">
        <f t="shared" ref="X9:X72" si="2">W9*P9</f>
        <v>17.25</v>
      </c>
      <c r="Y9" s="493">
        <f>X9</f>
        <v>17.25</v>
      </c>
      <c r="Z9" s="43"/>
      <c r="AA9" s="43"/>
      <c r="AB9" s="40">
        <v>-0.76800000000000002</v>
      </c>
      <c r="AC9" s="40">
        <v>299.23200000000003</v>
      </c>
      <c r="AD9" s="40">
        <v>313.91199999999998</v>
      </c>
      <c r="AE9" s="44" t="s">
        <v>71</v>
      </c>
      <c r="AF9" s="45"/>
      <c r="AG9" s="46" t="s">
        <v>72</v>
      </c>
      <c r="AH9" s="27"/>
      <c r="AI9" s="614"/>
      <c r="AJ9" s="47" t="str">
        <f t="shared" ref="AJ9:AJ58" si="3">IF( SUM( AL9:BN9 ) = 0, 0, $AL$5 )</f>
        <v>Please complete all cells in row</v>
      </c>
      <c r="AK9" s="494"/>
      <c r="AL9" s="613"/>
      <c r="AM9" s="613"/>
      <c r="AN9" s="613"/>
      <c r="AO9" s="613"/>
      <c r="AP9" s="613"/>
      <c r="AQ9" s="613"/>
      <c r="AR9" s="613"/>
      <c r="AS9" s="48">
        <f t="shared" ref="AS9:AY24" si="4" xml:space="preserve"> IF( ISNUMBER(J9 ), 0, 1 )</f>
        <v>0</v>
      </c>
      <c r="AT9" s="48">
        <f t="shared" si="4"/>
        <v>0</v>
      </c>
      <c r="AU9" s="48">
        <f t="shared" si="4"/>
        <v>0</v>
      </c>
      <c r="AV9" s="48">
        <f t="shared" si="4"/>
        <v>0</v>
      </c>
      <c r="AW9" s="48">
        <f t="shared" si="4"/>
        <v>0</v>
      </c>
      <c r="AX9" s="48">
        <f t="shared" si="4"/>
        <v>0</v>
      </c>
      <c r="AY9" s="48">
        <f t="shared" si="4"/>
        <v>0</v>
      </c>
      <c r="AZ9" s="49"/>
      <c r="BA9" s="49"/>
      <c r="BB9" s="49"/>
      <c r="BC9" s="49"/>
      <c r="BD9" s="49"/>
      <c r="BE9" s="49"/>
      <c r="BF9" s="48">
        <f xml:space="preserve"> IF( ISNUMBER(W9 ), 0, 1 )</f>
        <v>0</v>
      </c>
      <c r="BG9" s="49"/>
      <c r="BH9" s="49"/>
      <c r="BI9" s="48">
        <f t="shared" ref="BI9:BN24" si="5" xml:space="preserve"> IF( ISNUMBER(Z9 ), 0, 1 )</f>
        <v>1</v>
      </c>
      <c r="BJ9" s="48">
        <f t="shared" si="5"/>
        <v>1</v>
      </c>
      <c r="BK9" s="48">
        <f t="shared" si="5"/>
        <v>0</v>
      </c>
      <c r="BL9" s="48">
        <f t="shared" si="5"/>
        <v>0</v>
      </c>
      <c r="BM9" s="48">
        <f t="shared" si="5"/>
        <v>0</v>
      </c>
      <c r="BN9" s="48">
        <f t="shared" si="5"/>
        <v>1</v>
      </c>
      <c r="BO9" s="614"/>
      <c r="BP9" s="613"/>
      <c r="BQ9" s="613"/>
      <c r="BR9" s="612"/>
      <c r="BS9" s="612"/>
      <c r="BT9" s="612"/>
    </row>
    <row r="10" spans="1:72" s="10" customFormat="1" ht="15.75" customHeight="1" outlineLevel="1">
      <c r="A10" s="612"/>
      <c r="B10" s="66" t="s">
        <v>73</v>
      </c>
      <c r="C10" s="50" t="s">
        <v>64</v>
      </c>
      <c r="D10" s="51" t="s">
        <v>65</v>
      </c>
      <c r="E10" s="51" t="s">
        <v>74</v>
      </c>
      <c r="F10" s="50" t="s">
        <v>75</v>
      </c>
      <c r="G10" s="51" t="s">
        <v>68</v>
      </c>
      <c r="H10" s="52" t="s">
        <v>76</v>
      </c>
      <c r="I10" s="50" t="s">
        <v>70</v>
      </c>
      <c r="J10" s="53">
        <v>40585</v>
      </c>
      <c r="K10" s="54">
        <v>98.165000000000006</v>
      </c>
      <c r="L10" s="53">
        <v>51543</v>
      </c>
      <c r="M10" s="55">
        <v>18.882000000000001</v>
      </c>
      <c r="N10" s="54">
        <v>500</v>
      </c>
      <c r="O10" s="56">
        <v>500</v>
      </c>
      <c r="P10" s="56">
        <v>500</v>
      </c>
      <c r="Q10" s="495">
        <f>IFERROR(M10*O10,"")</f>
        <v>9441</v>
      </c>
      <c r="R10" s="496">
        <f t="shared" si="0"/>
        <v>-3.2110091743119407E-2</v>
      </c>
      <c r="S10" s="496">
        <f t="shared" si="1"/>
        <v>-1.4018691588785215E-2</v>
      </c>
      <c r="T10" s="497"/>
      <c r="U10" s="497"/>
      <c r="V10" s="497"/>
      <c r="W10" s="57">
        <v>5.5E-2</v>
      </c>
      <c r="X10" s="498">
        <f t="shared" si="2"/>
        <v>27.5</v>
      </c>
      <c r="Y10" s="498">
        <f t="shared" ref="Y10:Y73" si="6">X10</f>
        <v>27.5</v>
      </c>
      <c r="Z10" s="58"/>
      <c r="AA10" s="58"/>
      <c r="AB10" s="54">
        <v>-9.4120000000000008</v>
      </c>
      <c r="AC10" s="54">
        <v>490.58800000000002</v>
      </c>
      <c r="AD10" s="54">
        <v>653.45699999999999</v>
      </c>
      <c r="AE10" s="59"/>
      <c r="AF10" s="45"/>
      <c r="AG10" s="60" t="s">
        <v>77</v>
      </c>
      <c r="AH10" s="27"/>
      <c r="AI10" s="614"/>
      <c r="AJ10" s="47" t="str">
        <f t="shared" si="3"/>
        <v>Please complete all cells in row</v>
      </c>
      <c r="AK10" s="499"/>
      <c r="AL10" s="613"/>
      <c r="AM10" s="613"/>
      <c r="AN10" s="613"/>
      <c r="AO10" s="613"/>
      <c r="AP10" s="613"/>
      <c r="AQ10" s="613"/>
      <c r="AR10" s="613"/>
      <c r="AS10" s="48">
        <f t="shared" si="4"/>
        <v>0</v>
      </c>
      <c r="AT10" s="48">
        <f t="shared" si="4"/>
        <v>0</v>
      </c>
      <c r="AU10" s="48">
        <f t="shared" si="4"/>
        <v>0</v>
      </c>
      <c r="AV10" s="48">
        <f t="shared" si="4"/>
        <v>0</v>
      </c>
      <c r="AW10" s="48">
        <f t="shared" si="4"/>
        <v>0</v>
      </c>
      <c r="AX10" s="48">
        <f t="shared" si="4"/>
        <v>0</v>
      </c>
      <c r="AY10" s="48">
        <f t="shared" si="4"/>
        <v>0</v>
      </c>
      <c r="AZ10" s="49"/>
      <c r="BA10" s="49"/>
      <c r="BB10" s="49"/>
      <c r="BC10" s="49"/>
      <c r="BD10" s="49"/>
      <c r="BE10" s="49"/>
      <c r="BF10" s="48">
        <f t="shared" ref="BF10:BF73" si="7" xml:space="preserve"> IF( ISNUMBER(W10 ), 0, 1 )</f>
        <v>0</v>
      </c>
      <c r="BG10" s="49"/>
      <c r="BH10" s="49"/>
      <c r="BI10" s="48">
        <f t="shared" si="5"/>
        <v>1</v>
      </c>
      <c r="BJ10" s="48">
        <f t="shared" si="5"/>
        <v>1</v>
      </c>
      <c r="BK10" s="48">
        <f t="shared" si="5"/>
        <v>0</v>
      </c>
      <c r="BL10" s="48">
        <f t="shared" si="5"/>
        <v>0</v>
      </c>
      <c r="BM10" s="48">
        <f t="shared" si="5"/>
        <v>0</v>
      </c>
      <c r="BN10" s="48">
        <f t="shared" si="5"/>
        <v>1</v>
      </c>
      <c r="BO10" s="614"/>
      <c r="BP10" s="613"/>
      <c r="BQ10" s="613"/>
      <c r="BR10" s="612"/>
      <c r="BS10" s="612"/>
      <c r="BT10" s="612"/>
    </row>
    <row r="11" spans="1:72" s="10" customFormat="1" ht="15.75" customHeight="1" outlineLevel="1">
      <c r="A11" s="612"/>
      <c r="B11" s="66" t="s">
        <v>78</v>
      </c>
      <c r="C11" s="50" t="s">
        <v>64</v>
      </c>
      <c r="D11" s="51" t="s">
        <v>65</v>
      </c>
      <c r="E11" s="51" t="s">
        <v>74</v>
      </c>
      <c r="F11" s="50" t="s">
        <v>79</v>
      </c>
      <c r="G11" s="51" t="s">
        <v>68</v>
      </c>
      <c r="H11" s="52" t="s">
        <v>76</v>
      </c>
      <c r="I11" s="50" t="s">
        <v>70</v>
      </c>
      <c r="J11" s="53">
        <v>41093</v>
      </c>
      <c r="K11" s="54">
        <v>98.787000000000006</v>
      </c>
      <c r="L11" s="53">
        <v>49128</v>
      </c>
      <c r="M11" s="55">
        <v>12.266</v>
      </c>
      <c r="N11" s="54">
        <v>300</v>
      </c>
      <c r="O11" s="56">
        <v>300</v>
      </c>
      <c r="P11" s="56">
        <v>300</v>
      </c>
      <c r="Q11" s="495">
        <f t="shared" ref="Q11:Q74" si="8">IFERROR(M11*O11,"")</f>
        <v>3679.8</v>
      </c>
      <c r="R11" s="496">
        <f t="shared" si="0"/>
        <v>-4.2431192660550621E-2</v>
      </c>
      <c r="S11" s="496">
        <f t="shared" si="1"/>
        <v>-2.4532710280373959E-2</v>
      </c>
      <c r="T11" s="497"/>
      <c r="U11" s="497"/>
      <c r="V11" s="497"/>
      <c r="W11" s="57">
        <v>4.3749999999999997E-2</v>
      </c>
      <c r="X11" s="498">
        <f t="shared" si="2"/>
        <v>13.125</v>
      </c>
      <c r="Y11" s="498">
        <f t="shared" si="6"/>
        <v>13.125</v>
      </c>
      <c r="Z11" s="58"/>
      <c r="AA11" s="58"/>
      <c r="AB11" s="54">
        <v>-3.7149999999999999</v>
      </c>
      <c r="AC11" s="54">
        <v>296.28500000000003</v>
      </c>
      <c r="AD11" s="54">
        <v>344.38</v>
      </c>
      <c r="AE11" s="59"/>
      <c r="AF11" s="45"/>
      <c r="AG11" s="60" t="s">
        <v>80</v>
      </c>
      <c r="AH11" s="27"/>
      <c r="AI11" s="614"/>
      <c r="AJ11" s="47" t="str">
        <f t="shared" si="3"/>
        <v>Please complete all cells in row</v>
      </c>
      <c r="AK11" s="614"/>
      <c r="AL11" s="613"/>
      <c r="AM11" s="613"/>
      <c r="AN11" s="613"/>
      <c r="AO11" s="613"/>
      <c r="AP11" s="613"/>
      <c r="AQ11" s="613"/>
      <c r="AR11" s="613"/>
      <c r="AS11" s="48">
        <f t="shared" si="4"/>
        <v>0</v>
      </c>
      <c r="AT11" s="48">
        <f t="shared" si="4"/>
        <v>0</v>
      </c>
      <c r="AU11" s="48">
        <f t="shared" si="4"/>
        <v>0</v>
      </c>
      <c r="AV11" s="48">
        <f t="shared" si="4"/>
        <v>0</v>
      </c>
      <c r="AW11" s="48">
        <f t="shared" si="4"/>
        <v>0</v>
      </c>
      <c r="AX11" s="48">
        <f t="shared" si="4"/>
        <v>0</v>
      </c>
      <c r="AY11" s="48">
        <f t="shared" si="4"/>
        <v>0</v>
      </c>
      <c r="AZ11" s="49"/>
      <c r="BA11" s="49"/>
      <c r="BB11" s="49"/>
      <c r="BC11" s="49"/>
      <c r="BD11" s="49"/>
      <c r="BE11" s="49"/>
      <c r="BF11" s="48">
        <f t="shared" si="7"/>
        <v>0</v>
      </c>
      <c r="BG11" s="49"/>
      <c r="BH11" s="49"/>
      <c r="BI11" s="48">
        <f t="shared" si="5"/>
        <v>1</v>
      </c>
      <c r="BJ11" s="48">
        <f t="shared" si="5"/>
        <v>1</v>
      </c>
      <c r="BK11" s="48">
        <f t="shared" si="5"/>
        <v>0</v>
      </c>
      <c r="BL11" s="48">
        <f t="shared" si="5"/>
        <v>0</v>
      </c>
      <c r="BM11" s="48">
        <f t="shared" si="5"/>
        <v>0</v>
      </c>
      <c r="BN11" s="48">
        <f t="shared" si="5"/>
        <v>1</v>
      </c>
      <c r="BO11" s="614"/>
      <c r="BP11" s="613"/>
      <c r="BQ11" s="613"/>
      <c r="BR11" s="612"/>
      <c r="BS11" s="612"/>
      <c r="BT11" s="612"/>
    </row>
    <row r="12" spans="1:72" s="10" customFormat="1" ht="15.75" customHeight="1" outlineLevel="1">
      <c r="A12" s="612"/>
      <c r="B12" s="66" t="s">
        <v>81</v>
      </c>
      <c r="C12" s="50" t="s">
        <v>64</v>
      </c>
      <c r="D12" s="51" t="s">
        <v>65</v>
      </c>
      <c r="E12" s="51" t="s">
        <v>74</v>
      </c>
      <c r="F12" s="50" t="s">
        <v>82</v>
      </c>
      <c r="G12" s="51" t="s">
        <v>68</v>
      </c>
      <c r="H12" s="52" t="s">
        <v>76</v>
      </c>
      <c r="I12" s="50" t="s">
        <v>70</v>
      </c>
      <c r="J12" s="53">
        <v>41093</v>
      </c>
      <c r="K12" s="54">
        <v>98.02</v>
      </c>
      <c r="L12" s="53">
        <v>53482</v>
      </c>
      <c r="M12" s="55">
        <v>24.195</v>
      </c>
      <c r="N12" s="54">
        <v>300</v>
      </c>
      <c r="O12" s="56">
        <v>300</v>
      </c>
      <c r="P12" s="56">
        <v>300</v>
      </c>
      <c r="Q12" s="495">
        <f t="shared" si="8"/>
        <v>7258.5</v>
      </c>
      <c r="R12" s="496">
        <f t="shared" si="0"/>
        <v>-4.0137614678899203E-2</v>
      </c>
      <c r="S12" s="496">
        <f t="shared" si="1"/>
        <v>-2.219626168224309E-2</v>
      </c>
      <c r="T12" s="497"/>
      <c r="U12" s="497"/>
      <c r="V12" s="497"/>
      <c r="W12" s="57">
        <v>4.6249999999999999E-2</v>
      </c>
      <c r="X12" s="498">
        <f t="shared" si="2"/>
        <v>13.875</v>
      </c>
      <c r="Y12" s="498">
        <f t="shared" si="6"/>
        <v>13.875</v>
      </c>
      <c r="Z12" s="58"/>
      <c r="AA12" s="58"/>
      <c r="AB12" s="54">
        <v>-6.3520000000000003</v>
      </c>
      <c r="AC12" s="54">
        <v>293.64800000000002</v>
      </c>
      <c r="AD12" s="54">
        <v>375.64499999999998</v>
      </c>
      <c r="AE12" s="59"/>
      <c r="AF12" s="45"/>
      <c r="AG12" s="60" t="s">
        <v>83</v>
      </c>
      <c r="AH12" s="27"/>
      <c r="AI12" s="614"/>
      <c r="AJ12" s="47" t="str">
        <f t="shared" si="3"/>
        <v>Please complete all cells in row</v>
      </c>
      <c r="AK12" s="499"/>
      <c r="AL12" s="613"/>
      <c r="AM12" s="613"/>
      <c r="AN12" s="613"/>
      <c r="AO12" s="613"/>
      <c r="AP12" s="613"/>
      <c r="AQ12" s="613"/>
      <c r="AR12" s="613"/>
      <c r="AS12" s="48">
        <f t="shared" si="4"/>
        <v>0</v>
      </c>
      <c r="AT12" s="48">
        <f t="shared" si="4"/>
        <v>0</v>
      </c>
      <c r="AU12" s="48">
        <f t="shared" si="4"/>
        <v>0</v>
      </c>
      <c r="AV12" s="48">
        <f t="shared" si="4"/>
        <v>0</v>
      </c>
      <c r="AW12" s="48">
        <f t="shared" si="4"/>
        <v>0</v>
      </c>
      <c r="AX12" s="48">
        <f t="shared" si="4"/>
        <v>0</v>
      </c>
      <c r="AY12" s="48">
        <f t="shared" si="4"/>
        <v>0</v>
      </c>
      <c r="AZ12" s="49"/>
      <c r="BA12" s="49"/>
      <c r="BB12" s="49"/>
      <c r="BC12" s="49"/>
      <c r="BD12" s="49"/>
      <c r="BE12" s="49"/>
      <c r="BF12" s="48">
        <f t="shared" si="7"/>
        <v>0</v>
      </c>
      <c r="BG12" s="49"/>
      <c r="BH12" s="49"/>
      <c r="BI12" s="48">
        <f t="shared" si="5"/>
        <v>1</v>
      </c>
      <c r="BJ12" s="48">
        <f t="shared" si="5"/>
        <v>1</v>
      </c>
      <c r="BK12" s="48">
        <f t="shared" si="5"/>
        <v>0</v>
      </c>
      <c r="BL12" s="48">
        <f t="shared" si="5"/>
        <v>0</v>
      </c>
      <c r="BM12" s="48">
        <f t="shared" si="5"/>
        <v>0</v>
      </c>
      <c r="BN12" s="48">
        <f t="shared" si="5"/>
        <v>1</v>
      </c>
      <c r="BO12" s="614"/>
      <c r="BP12" s="613"/>
      <c r="BQ12" s="613"/>
      <c r="BR12" s="612"/>
      <c r="BS12" s="612"/>
      <c r="BT12" s="612"/>
    </row>
    <row r="13" spans="1:72" s="10" customFormat="1" ht="15.75" customHeight="1" outlineLevel="1">
      <c r="A13" s="612"/>
      <c r="B13" s="66" t="s">
        <v>84</v>
      </c>
      <c r="C13" s="50" t="s">
        <v>64</v>
      </c>
      <c r="D13" s="51" t="s">
        <v>65</v>
      </c>
      <c r="E13" s="51" t="s">
        <v>74</v>
      </c>
      <c r="F13" s="50" t="s">
        <v>85</v>
      </c>
      <c r="G13" s="51" t="s">
        <v>68</v>
      </c>
      <c r="H13" s="52" t="s">
        <v>76</v>
      </c>
      <c r="I13" s="50" t="s">
        <v>70</v>
      </c>
      <c r="J13" s="53">
        <v>41809</v>
      </c>
      <c r="K13" s="54">
        <v>99.073999999999998</v>
      </c>
      <c r="L13" s="53">
        <v>45827</v>
      </c>
      <c r="M13" s="55">
        <v>3.222</v>
      </c>
      <c r="N13" s="54">
        <v>500</v>
      </c>
      <c r="O13" s="56">
        <v>500</v>
      </c>
      <c r="P13" s="56">
        <v>500</v>
      </c>
      <c r="Q13" s="495">
        <f t="shared" si="8"/>
        <v>1611</v>
      </c>
      <c r="R13" s="496">
        <f t="shared" si="0"/>
        <v>-4.5871559633027581E-2</v>
      </c>
      <c r="S13" s="496">
        <f t="shared" si="1"/>
        <v>-2.8037383177570097E-2</v>
      </c>
      <c r="T13" s="497"/>
      <c r="U13" s="497"/>
      <c r="V13" s="497"/>
      <c r="W13" s="57">
        <v>0.04</v>
      </c>
      <c r="X13" s="498">
        <f t="shared" si="2"/>
        <v>20</v>
      </c>
      <c r="Y13" s="498">
        <f t="shared" si="6"/>
        <v>20</v>
      </c>
      <c r="Z13" s="58"/>
      <c r="AA13" s="58"/>
      <c r="AB13" s="54">
        <v>-2.2869999999999999</v>
      </c>
      <c r="AC13" s="54">
        <v>497.71300000000002</v>
      </c>
      <c r="AD13" s="54">
        <v>541.80100000000004</v>
      </c>
      <c r="AE13" s="59"/>
      <c r="AF13" s="45"/>
      <c r="AG13" s="60" t="s">
        <v>86</v>
      </c>
      <c r="AH13" s="27"/>
      <c r="AI13" s="614"/>
      <c r="AJ13" s="47" t="str">
        <f t="shared" si="3"/>
        <v>Please complete all cells in row</v>
      </c>
      <c r="AK13" s="614"/>
      <c r="AL13" s="613"/>
      <c r="AM13" s="613"/>
      <c r="AN13" s="613"/>
      <c r="AO13" s="613"/>
      <c r="AP13" s="613"/>
      <c r="AQ13" s="613"/>
      <c r="AR13" s="613"/>
      <c r="AS13" s="48">
        <f t="shared" si="4"/>
        <v>0</v>
      </c>
      <c r="AT13" s="48">
        <f t="shared" si="4"/>
        <v>0</v>
      </c>
      <c r="AU13" s="48">
        <f t="shared" si="4"/>
        <v>0</v>
      </c>
      <c r="AV13" s="48">
        <f t="shared" si="4"/>
        <v>0</v>
      </c>
      <c r="AW13" s="48">
        <f t="shared" si="4"/>
        <v>0</v>
      </c>
      <c r="AX13" s="48">
        <f t="shared" si="4"/>
        <v>0</v>
      </c>
      <c r="AY13" s="48">
        <f t="shared" si="4"/>
        <v>0</v>
      </c>
      <c r="AZ13" s="49"/>
      <c r="BA13" s="49"/>
      <c r="BB13" s="49"/>
      <c r="BC13" s="49"/>
      <c r="BD13" s="49"/>
      <c r="BE13" s="49"/>
      <c r="BF13" s="48">
        <f t="shared" si="7"/>
        <v>0</v>
      </c>
      <c r="BG13" s="49"/>
      <c r="BH13" s="49"/>
      <c r="BI13" s="48">
        <f t="shared" si="5"/>
        <v>1</v>
      </c>
      <c r="BJ13" s="48">
        <f t="shared" si="5"/>
        <v>1</v>
      </c>
      <c r="BK13" s="48">
        <f t="shared" si="5"/>
        <v>0</v>
      </c>
      <c r="BL13" s="48">
        <f t="shared" si="5"/>
        <v>0</v>
      </c>
      <c r="BM13" s="48">
        <f t="shared" si="5"/>
        <v>0</v>
      </c>
      <c r="BN13" s="48">
        <f t="shared" si="5"/>
        <v>1</v>
      </c>
      <c r="BO13" s="614"/>
      <c r="BP13" s="613"/>
      <c r="BQ13" s="613"/>
      <c r="BR13" s="612"/>
      <c r="BS13" s="612"/>
      <c r="BT13" s="612"/>
    </row>
    <row r="14" spans="1:72" s="10" customFormat="1" ht="15.75" customHeight="1" outlineLevel="1">
      <c r="A14" s="612"/>
      <c r="B14" s="66" t="s">
        <v>87</v>
      </c>
      <c r="C14" s="50" t="s">
        <v>64</v>
      </c>
      <c r="D14" s="51" t="s">
        <v>65</v>
      </c>
      <c r="E14" s="51" t="s">
        <v>74</v>
      </c>
      <c r="F14" s="50" t="s">
        <v>88</v>
      </c>
      <c r="G14" s="51" t="s">
        <v>68</v>
      </c>
      <c r="H14" s="52" t="s">
        <v>76</v>
      </c>
      <c r="I14" s="50" t="s">
        <v>70</v>
      </c>
      <c r="J14" s="53">
        <v>42425</v>
      </c>
      <c r="K14" s="54">
        <v>99.09</v>
      </c>
      <c r="L14" s="53">
        <v>46808</v>
      </c>
      <c r="M14" s="55">
        <v>5.91</v>
      </c>
      <c r="N14" s="54">
        <v>300</v>
      </c>
      <c r="O14" s="56">
        <v>300</v>
      </c>
      <c r="P14" s="56">
        <v>300</v>
      </c>
      <c r="Q14" s="495">
        <f t="shared" si="8"/>
        <v>1773</v>
      </c>
      <c r="R14" s="496">
        <f t="shared" si="0"/>
        <v>-5.0458715596330417E-2</v>
      </c>
      <c r="S14" s="496">
        <f t="shared" si="1"/>
        <v>-3.2710280373831946E-2</v>
      </c>
      <c r="T14" s="497"/>
      <c r="U14" s="497"/>
      <c r="V14" s="497"/>
      <c r="W14" s="57">
        <v>3.5000000000000003E-2</v>
      </c>
      <c r="X14" s="498">
        <f t="shared" si="2"/>
        <v>10.500000000000002</v>
      </c>
      <c r="Y14" s="498">
        <f t="shared" si="6"/>
        <v>10.500000000000002</v>
      </c>
      <c r="Z14" s="58"/>
      <c r="AA14" s="58"/>
      <c r="AB14" s="54">
        <v>-2.33</v>
      </c>
      <c r="AC14" s="54">
        <v>297.67</v>
      </c>
      <c r="AD14" s="54">
        <v>312.00799999999998</v>
      </c>
      <c r="AE14" s="59"/>
      <c r="AF14" s="45"/>
      <c r="AG14" s="60" t="s">
        <v>89</v>
      </c>
      <c r="AH14" s="27"/>
      <c r="AI14" s="614"/>
      <c r="AJ14" s="47" t="str">
        <f t="shared" si="3"/>
        <v>Please complete all cells in row</v>
      </c>
      <c r="AK14" s="614"/>
      <c r="AL14" s="613"/>
      <c r="AM14" s="613"/>
      <c r="AN14" s="613"/>
      <c r="AO14" s="613"/>
      <c r="AP14" s="613"/>
      <c r="AQ14" s="613"/>
      <c r="AR14" s="613"/>
      <c r="AS14" s="48">
        <f t="shared" si="4"/>
        <v>0</v>
      </c>
      <c r="AT14" s="48">
        <f t="shared" si="4"/>
        <v>0</v>
      </c>
      <c r="AU14" s="48">
        <f t="shared" si="4"/>
        <v>0</v>
      </c>
      <c r="AV14" s="48">
        <f t="shared" si="4"/>
        <v>0</v>
      </c>
      <c r="AW14" s="48">
        <f t="shared" si="4"/>
        <v>0</v>
      </c>
      <c r="AX14" s="48">
        <f t="shared" si="4"/>
        <v>0</v>
      </c>
      <c r="AY14" s="48">
        <f t="shared" si="4"/>
        <v>0</v>
      </c>
      <c r="AZ14" s="49"/>
      <c r="BA14" s="49"/>
      <c r="BB14" s="49"/>
      <c r="BC14" s="49"/>
      <c r="BD14" s="49"/>
      <c r="BE14" s="49"/>
      <c r="BF14" s="48">
        <f t="shared" si="7"/>
        <v>0</v>
      </c>
      <c r="BG14" s="49"/>
      <c r="BH14" s="49"/>
      <c r="BI14" s="48">
        <f t="shared" si="5"/>
        <v>1</v>
      </c>
      <c r="BJ14" s="48">
        <f t="shared" si="5"/>
        <v>1</v>
      </c>
      <c r="BK14" s="48">
        <f t="shared" si="5"/>
        <v>0</v>
      </c>
      <c r="BL14" s="48">
        <f t="shared" si="5"/>
        <v>0</v>
      </c>
      <c r="BM14" s="48">
        <f t="shared" si="5"/>
        <v>0</v>
      </c>
      <c r="BN14" s="48">
        <f t="shared" si="5"/>
        <v>1</v>
      </c>
      <c r="BO14" s="614"/>
      <c r="BP14" s="613"/>
      <c r="BQ14" s="613"/>
      <c r="BR14" s="612"/>
      <c r="BS14" s="612"/>
      <c r="BT14" s="612"/>
    </row>
    <row r="15" spans="1:72" s="10" customFormat="1" ht="15.75" customHeight="1" outlineLevel="1">
      <c r="A15" s="612"/>
      <c r="B15" s="66" t="s">
        <v>90</v>
      </c>
      <c r="C15" s="50" t="s">
        <v>64</v>
      </c>
      <c r="D15" s="51" t="s">
        <v>65</v>
      </c>
      <c r="E15" s="51" t="s">
        <v>74</v>
      </c>
      <c r="F15" s="50" t="s">
        <v>91</v>
      </c>
      <c r="G15" s="51" t="s">
        <v>68</v>
      </c>
      <c r="H15" s="52" t="s">
        <v>76</v>
      </c>
      <c r="I15" s="50" t="s">
        <v>70</v>
      </c>
      <c r="J15" s="53">
        <v>42727</v>
      </c>
      <c r="K15" s="54">
        <v>198.55</v>
      </c>
      <c r="L15" s="53">
        <v>57809</v>
      </c>
      <c r="M15" s="55">
        <v>36.048999999999999</v>
      </c>
      <c r="N15" s="54">
        <v>400</v>
      </c>
      <c r="O15" s="56">
        <v>400</v>
      </c>
      <c r="P15" s="56">
        <v>400</v>
      </c>
      <c r="Q15" s="495">
        <f t="shared" si="8"/>
        <v>14419.6</v>
      </c>
      <c r="R15" s="496">
        <f t="shared" si="0"/>
        <v>-1.1577981651376246E-2</v>
      </c>
      <c r="S15" s="496">
        <f t="shared" si="1"/>
        <v>6.8971962616821703E-3</v>
      </c>
      <c r="T15" s="497"/>
      <c r="U15" s="497"/>
      <c r="V15" s="497"/>
      <c r="W15" s="57">
        <v>7.7380000000000004E-2</v>
      </c>
      <c r="X15" s="498">
        <f t="shared" si="2"/>
        <v>30.952000000000002</v>
      </c>
      <c r="Y15" s="498">
        <f t="shared" si="6"/>
        <v>30.952000000000002</v>
      </c>
      <c r="Z15" s="58"/>
      <c r="AA15" s="58"/>
      <c r="AB15" s="54">
        <v>-5.782</v>
      </c>
      <c r="AC15" s="54">
        <v>394.21800000000002</v>
      </c>
      <c r="AD15" s="54">
        <v>801.04600000000005</v>
      </c>
      <c r="AE15" s="59"/>
      <c r="AF15" s="45"/>
      <c r="AG15" s="60" t="s">
        <v>92</v>
      </c>
      <c r="AH15" s="27"/>
      <c r="AI15" s="614"/>
      <c r="AJ15" s="47" t="str">
        <f t="shared" si="3"/>
        <v>Please complete all cells in row</v>
      </c>
      <c r="AK15" s="614"/>
      <c r="AL15" s="613"/>
      <c r="AM15" s="613"/>
      <c r="AN15" s="613"/>
      <c r="AO15" s="613"/>
      <c r="AP15" s="613"/>
      <c r="AQ15" s="613"/>
      <c r="AR15" s="613"/>
      <c r="AS15" s="48">
        <f t="shared" si="4"/>
        <v>0</v>
      </c>
      <c r="AT15" s="48">
        <f t="shared" si="4"/>
        <v>0</v>
      </c>
      <c r="AU15" s="48">
        <f t="shared" si="4"/>
        <v>0</v>
      </c>
      <c r="AV15" s="48">
        <f t="shared" si="4"/>
        <v>0</v>
      </c>
      <c r="AW15" s="48">
        <f t="shared" si="4"/>
        <v>0</v>
      </c>
      <c r="AX15" s="48">
        <f t="shared" si="4"/>
        <v>0</v>
      </c>
      <c r="AY15" s="48">
        <f t="shared" si="4"/>
        <v>0</v>
      </c>
      <c r="AZ15" s="49"/>
      <c r="BA15" s="49"/>
      <c r="BB15" s="49"/>
      <c r="BC15" s="49"/>
      <c r="BD15" s="49"/>
      <c r="BE15" s="49"/>
      <c r="BF15" s="48">
        <f t="shared" si="7"/>
        <v>0</v>
      </c>
      <c r="BG15" s="49"/>
      <c r="BH15" s="49"/>
      <c r="BI15" s="48">
        <f t="shared" si="5"/>
        <v>1</v>
      </c>
      <c r="BJ15" s="48">
        <f t="shared" si="5"/>
        <v>1</v>
      </c>
      <c r="BK15" s="48">
        <f t="shared" si="5"/>
        <v>0</v>
      </c>
      <c r="BL15" s="48">
        <f t="shared" si="5"/>
        <v>0</v>
      </c>
      <c r="BM15" s="48">
        <f t="shared" si="5"/>
        <v>0</v>
      </c>
      <c r="BN15" s="48">
        <f t="shared" si="5"/>
        <v>1</v>
      </c>
      <c r="BO15" s="614"/>
      <c r="BP15" s="613"/>
      <c r="BQ15" s="613"/>
      <c r="BR15" s="612"/>
      <c r="BS15" s="612"/>
      <c r="BT15" s="612"/>
    </row>
    <row r="16" spans="1:72" s="10" customFormat="1" ht="15.75" customHeight="1" outlineLevel="1">
      <c r="A16" s="612"/>
      <c r="B16" s="66" t="s">
        <v>93</v>
      </c>
      <c r="C16" s="50" t="s">
        <v>64</v>
      </c>
      <c r="D16" s="51" t="s">
        <v>65</v>
      </c>
      <c r="E16" s="51" t="s">
        <v>74</v>
      </c>
      <c r="F16" s="50" t="s">
        <v>94</v>
      </c>
      <c r="G16" s="51" t="s">
        <v>68</v>
      </c>
      <c r="H16" s="52" t="s">
        <v>76</v>
      </c>
      <c r="I16" s="50" t="s">
        <v>70</v>
      </c>
      <c r="J16" s="53">
        <v>42759</v>
      </c>
      <c r="K16" s="54">
        <v>99.367000000000004</v>
      </c>
      <c r="L16" s="53">
        <v>45315</v>
      </c>
      <c r="M16" s="55">
        <v>1.819</v>
      </c>
      <c r="N16" s="54">
        <v>250</v>
      </c>
      <c r="O16" s="56">
        <v>250</v>
      </c>
      <c r="P16" s="56">
        <v>250</v>
      </c>
      <c r="Q16" s="495">
        <f t="shared" si="8"/>
        <v>454.75</v>
      </c>
      <c r="R16" s="496">
        <f t="shared" si="0"/>
        <v>-6.5366972477064245E-2</v>
      </c>
      <c r="S16" s="496">
        <f t="shared" si="1"/>
        <v>-4.7897196261682207E-2</v>
      </c>
      <c r="T16" s="497"/>
      <c r="U16" s="497"/>
      <c r="V16" s="497"/>
      <c r="W16" s="57">
        <v>1.8749999999999999E-2</v>
      </c>
      <c r="X16" s="498">
        <f t="shared" si="2"/>
        <v>4.6875</v>
      </c>
      <c r="Y16" s="498">
        <f t="shared" si="6"/>
        <v>4.6875</v>
      </c>
      <c r="Z16" s="58"/>
      <c r="AA16" s="58"/>
      <c r="AB16" s="54">
        <v>-0.74299999999999999</v>
      </c>
      <c r="AC16" s="54">
        <v>249.25700000000001</v>
      </c>
      <c r="AD16" s="54">
        <v>249.00299999999999</v>
      </c>
      <c r="AE16" s="59"/>
      <c r="AF16" s="45"/>
      <c r="AG16" s="60" t="s">
        <v>95</v>
      </c>
      <c r="AH16" s="27"/>
      <c r="AI16" s="614"/>
      <c r="AJ16" s="47" t="str">
        <f t="shared" si="3"/>
        <v>Please complete all cells in row</v>
      </c>
      <c r="AK16" s="614"/>
      <c r="AL16" s="613"/>
      <c r="AM16" s="613"/>
      <c r="AN16" s="613"/>
      <c r="AO16" s="613"/>
      <c r="AP16" s="613"/>
      <c r="AQ16" s="613"/>
      <c r="AR16" s="613"/>
      <c r="AS16" s="48">
        <f t="shared" si="4"/>
        <v>0</v>
      </c>
      <c r="AT16" s="48">
        <f t="shared" si="4"/>
        <v>0</v>
      </c>
      <c r="AU16" s="48">
        <f t="shared" si="4"/>
        <v>0</v>
      </c>
      <c r="AV16" s="48">
        <f t="shared" si="4"/>
        <v>0</v>
      </c>
      <c r="AW16" s="48">
        <f t="shared" si="4"/>
        <v>0</v>
      </c>
      <c r="AX16" s="48">
        <f t="shared" si="4"/>
        <v>0</v>
      </c>
      <c r="AY16" s="48">
        <f t="shared" si="4"/>
        <v>0</v>
      </c>
      <c r="AZ16" s="49"/>
      <c r="BA16" s="49"/>
      <c r="BB16" s="49"/>
      <c r="BC16" s="49"/>
      <c r="BD16" s="49"/>
      <c r="BE16" s="49"/>
      <c r="BF16" s="48">
        <f t="shared" si="7"/>
        <v>0</v>
      </c>
      <c r="BG16" s="49"/>
      <c r="BH16" s="49"/>
      <c r="BI16" s="48">
        <f t="shared" si="5"/>
        <v>1</v>
      </c>
      <c r="BJ16" s="48">
        <f t="shared" si="5"/>
        <v>1</v>
      </c>
      <c r="BK16" s="48">
        <f t="shared" si="5"/>
        <v>0</v>
      </c>
      <c r="BL16" s="48">
        <f t="shared" si="5"/>
        <v>0</v>
      </c>
      <c r="BM16" s="48">
        <f t="shared" si="5"/>
        <v>0</v>
      </c>
      <c r="BN16" s="48">
        <f t="shared" si="5"/>
        <v>1</v>
      </c>
      <c r="BO16" s="614"/>
      <c r="BP16" s="613"/>
      <c r="BQ16" s="613"/>
      <c r="BR16" s="612"/>
      <c r="BS16" s="612"/>
      <c r="BT16" s="612"/>
    </row>
    <row r="17" spans="1:72" s="10" customFormat="1" ht="15.75" customHeight="1" outlineLevel="1" thickBot="1">
      <c r="A17" s="612"/>
      <c r="B17" s="66" t="s">
        <v>96</v>
      </c>
      <c r="C17" s="50" t="s">
        <v>64</v>
      </c>
      <c r="D17" s="51" t="s">
        <v>65</v>
      </c>
      <c r="E17" s="51" t="s">
        <v>74</v>
      </c>
      <c r="F17" s="50" t="s">
        <v>97</v>
      </c>
      <c r="G17" s="51" t="s">
        <v>68</v>
      </c>
      <c r="H17" s="52" t="s">
        <v>76</v>
      </c>
      <c r="I17" s="50" t="s">
        <v>70</v>
      </c>
      <c r="J17" s="53">
        <v>42759</v>
      </c>
      <c r="K17" s="54">
        <v>99.245000000000005</v>
      </c>
      <c r="L17" s="53">
        <v>48237</v>
      </c>
      <c r="M17" s="55">
        <v>9.8249999999999993</v>
      </c>
      <c r="N17" s="54">
        <v>250</v>
      </c>
      <c r="O17" s="56">
        <v>250</v>
      </c>
      <c r="P17" s="56">
        <v>250</v>
      </c>
      <c r="Q17" s="495">
        <f t="shared" si="8"/>
        <v>2456.25</v>
      </c>
      <c r="R17" s="496">
        <f t="shared" si="0"/>
        <v>-5.8486238532110102E-2</v>
      </c>
      <c r="S17" s="496">
        <f t="shared" si="1"/>
        <v>-4.088785046728971E-2</v>
      </c>
      <c r="T17" s="497"/>
      <c r="U17" s="497"/>
      <c r="V17" s="497"/>
      <c r="W17" s="57">
        <v>2.6249999999999999E-2</v>
      </c>
      <c r="X17" s="498">
        <f t="shared" si="2"/>
        <v>6.5625</v>
      </c>
      <c r="Y17" s="498">
        <f t="shared" si="6"/>
        <v>6.5625</v>
      </c>
      <c r="Z17" s="58"/>
      <c r="AA17" s="58"/>
      <c r="AB17" s="54">
        <v>-2.0840000000000001</v>
      </c>
      <c r="AC17" s="54">
        <v>247.916</v>
      </c>
      <c r="AD17" s="54">
        <v>243.15</v>
      </c>
      <c r="AE17" s="59"/>
      <c r="AF17" s="45"/>
      <c r="AG17" s="60" t="s">
        <v>98</v>
      </c>
      <c r="AH17" s="27"/>
      <c r="AI17" s="614"/>
      <c r="AJ17" s="47" t="str">
        <f t="shared" si="3"/>
        <v>Please complete all cells in row</v>
      </c>
      <c r="AK17" s="614"/>
      <c r="AL17" s="613"/>
      <c r="AM17" s="613"/>
      <c r="AN17" s="613"/>
      <c r="AO17" s="613"/>
      <c r="AP17" s="613"/>
      <c r="AQ17" s="613"/>
      <c r="AR17" s="613"/>
      <c r="AS17" s="48">
        <f t="shared" si="4"/>
        <v>0</v>
      </c>
      <c r="AT17" s="48">
        <f t="shared" si="4"/>
        <v>0</v>
      </c>
      <c r="AU17" s="48">
        <f t="shared" si="4"/>
        <v>0</v>
      </c>
      <c r="AV17" s="48">
        <f t="shared" si="4"/>
        <v>0</v>
      </c>
      <c r="AW17" s="48">
        <f t="shared" si="4"/>
        <v>0</v>
      </c>
      <c r="AX17" s="48">
        <f t="shared" si="4"/>
        <v>0</v>
      </c>
      <c r="AY17" s="48">
        <f t="shared" si="4"/>
        <v>0</v>
      </c>
      <c r="AZ17" s="49"/>
      <c r="BA17" s="49"/>
      <c r="BB17" s="49"/>
      <c r="BC17" s="49"/>
      <c r="BD17" s="49"/>
      <c r="BE17" s="49"/>
      <c r="BF17" s="48">
        <f t="shared" si="7"/>
        <v>0</v>
      </c>
      <c r="BG17" s="49"/>
      <c r="BH17" s="49"/>
      <c r="BI17" s="48">
        <f t="shared" si="5"/>
        <v>1</v>
      </c>
      <c r="BJ17" s="48">
        <f t="shared" si="5"/>
        <v>1</v>
      </c>
      <c r="BK17" s="48">
        <f t="shared" si="5"/>
        <v>0</v>
      </c>
      <c r="BL17" s="48">
        <f t="shared" si="5"/>
        <v>0</v>
      </c>
      <c r="BM17" s="48">
        <f t="shared" si="5"/>
        <v>0</v>
      </c>
      <c r="BN17" s="48">
        <f t="shared" si="5"/>
        <v>1</v>
      </c>
      <c r="BO17" s="614"/>
      <c r="BP17" s="613"/>
      <c r="BQ17" s="613"/>
      <c r="BR17" s="612"/>
      <c r="BS17" s="612"/>
      <c r="BT17" s="612"/>
    </row>
    <row r="18" spans="1:72" s="10" customFormat="1" ht="15.75" customHeight="1" outlineLevel="1" thickTop="1" thickBot="1">
      <c r="A18" s="612"/>
      <c r="B18" s="66" t="s">
        <v>99</v>
      </c>
      <c r="C18" s="50" t="s">
        <v>64</v>
      </c>
      <c r="D18" s="51" t="s">
        <v>65</v>
      </c>
      <c r="E18" s="51" t="s">
        <v>74</v>
      </c>
      <c r="F18" s="50" t="s">
        <v>100</v>
      </c>
      <c r="G18" s="51" t="s">
        <v>68</v>
      </c>
      <c r="H18" s="38" t="s">
        <v>69</v>
      </c>
      <c r="I18" s="50" t="s">
        <v>70</v>
      </c>
      <c r="J18" s="53">
        <v>42858</v>
      </c>
      <c r="K18" s="54">
        <v>99.927999999999997</v>
      </c>
      <c r="L18" s="53">
        <v>45049</v>
      </c>
      <c r="M18" s="55">
        <v>1.0900000000000001</v>
      </c>
      <c r="N18" s="54">
        <v>300</v>
      </c>
      <c r="O18" s="56">
        <v>300</v>
      </c>
      <c r="P18" s="56">
        <v>300</v>
      </c>
      <c r="Q18" s="495">
        <f t="shared" si="8"/>
        <v>327</v>
      </c>
      <c r="R18" s="496">
        <f t="shared" si="0"/>
        <v>-6.0779816513761631E-2</v>
      </c>
      <c r="S18" s="496">
        <f t="shared" si="1"/>
        <v>-4.322429906542069E-2</v>
      </c>
      <c r="T18" s="497"/>
      <c r="U18" s="497"/>
      <c r="V18" s="497"/>
      <c r="W18" s="57">
        <v>2.375E-2</v>
      </c>
      <c r="X18" s="498">
        <f t="shared" si="2"/>
        <v>7.125</v>
      </c>
      <c r="Y18" s="498">
        <f t="shared" si="6"/>
        <v>7.125</v>
      </c>
      <c r="Z18" s="58"/>
      <c r="AA18" s="58"/>
      <c r="AB18" s="54">
        <v>-0.35099999999999998</v>
      </c>
      <c r="AC18" s="54">
        <v>299.649</v>
      </c>
      <c r="AD18" s="54">
        <v>305.15800000000002</v>
      </c>
      <c r="AE18" s="59"/>
      <c r="AF18" s="45"/>
      <c r="AG18" s="60" t="s">
        <v>101</v>
      </c>
      <c r="AH18" s="27"/>
      <c r="AI18" s="614"/>
      <c r="AJ18" s="47" t="str">
        <f t="shared" si="3"/>
        <v>Please complete all cells in row</v>
      </c>
      <c r="AK18" s="614"/>
      <c r="AL18" s="613"/>
      <c r="AM18" s="613"/>
      <c r="AN18" s="613"/>
      <c r="AO18" s="613"/>
      <c r="AP18" s="613"/>
      <c r="AQ18" s="613"/>
      <c r="AR18" s="613"/>
      <c r="AS18" s="48">
        <f t="shared" si="4"/>
        <v>0</v>
      </c>
      <c r="AT18" s="48">
        <f t="shared" si="4"/>
        <v>0</v>
      </c>
      <c r="AU18" s="48">
        <f t="shared" si="4"/>
        <v>0</v>
      </c>
      <c r="AV18" s="48">
        <f t="shared" si="4"/>
        <v>0</v>
      </c>
      <c r="AW18" s="48">
        <f t="shared" si="4"/>
        <v>0</v>
      </c>
      <c r="AX18" s="48">
        <f t="shared" si="4"/>
        <v>0</v>
      </c>
      <c r="AY18" s="48">
        <f t="shared" si="4"/>
        <v>0</v>
      </c>
      <c r="AZ18" s="49"/>
      <c r="BA18" s="49"/>
      <c r="BB18" s="49"/>
      <c r="BC18" s="49"/>
      <c r="BD18" s="49"/>
      <c r="BE18" s="49"/>
      <c r="BF18" s="48">
        <f t="shared" si="7"/>
        <v>0</v>
      </c>
      <c r="BG18" s="49"/>
      <c r="BH18" s="49"/>
      <c r="BI18" s="48">
        <f t="shared" si="5"/>
        <v>1</v>
      </c>
      <c r="BJ18" s="48">
        <f t="shared" si="5"/>
        <v>1</v>
      </c>
      <c r="BK18" s="48">
        <f t="shared" si="5"/>
        <v>0</v>
      </c>
      <c r="BL18" s="48">
        <f t="shared" si="5"/>
        <v>0</v>
      </c>
      <c r="BM18" s="48">
        <f t="shared" si="5"/>
        <v>0</v>
      </c>
      <c r="BN18" s="48">
        <f t="shared" si="5"/>
        <v>1</v>
      </c>
      <c r="BO18" s="614"/>
      <c r="BP18" s="613"/>
      <c r="BQ18" s="613"/>
      <c r="BR18" s="612"/>
      <c r="BS18" s="612"/>
      <c r="BT18" s="612"/>
    </row>
    <row r="19" spans="1:72" s="10" customFormat="1" ht="15.75" customHeight="1" outlineLevel="1" thickTop="1">
      <c r="A19" s="612"/>
      <c r="B19" s="66" t="s">
        <v>102</v>
      </c>
      <c r="C19" s="50" t="s">
        <v>64</v>
      </c>
      <c r="D19" s="51" t="s">
        <v>65</v>
      </c>
      <c r="E19" s="51" t="s">
        <v>74</v>
      </c>
      <c r="F19" s="50" t="s">
        <v>103</v>
      </c>
      <c r="G19" s="51" t="s">
        <v>68</v>
      </c>
      <c r="H19" s="38" t="s">
        <v>69</v>
      </c>
      <c r="I19" s="50" t="s">
        <v>70</v>
      </c>
      <c r="J19" s="53">
        <v>42858</v>
      </c>
      <c r="K19" s="54">
        <v>99.036000000000001</v>
      </c>
      <c r="L19" s="53">
        <v>46510</v>
      </c>
      <c r="M19" s="55">
        <v>5.093</v>
      </c>
      <c r="N19" s="54">
        <v>250</v>
      </c>
      <c r="O19" s="56">
        <v>250</v>
      </c>
      <c r="P19" s="56">
        <v>250</v>
      </c>
      <c r="Q19" s="495">
        <f t="shared" si="8"/>
        <v>1273.25</v>
      </c>
      <c r="R19" s="496">
        <f t="shared" si="0"/>
        <v>-5.6192660550458684E-2</v>
      </c>
      <c r="S19" s="496">
        <f t="shared" si="1"/>
        <v>-3.8551401869158841E-2</v>
      </c>
      <c r="T19" s="497"/>
      <c r="U19" s="497"/>
      <c r="V19" s="497"/>
      <c r="W19" s="57">
        <v>2.8750000000000001E-2</v>
      </c>
      <c r="X19" s="498">
        <f t="shared" si="2"/>
        <v>7.1875</v>
      </c>
      <c r="Y19" s="498">
        <f t="shared" si="6"/>
        <v>7.1875</v>
      </c>
      <c r="Z19" s="58"/>
      <c r="AA19" s="58"/>
      <c r="AB19" s="54">
        <v>-2.0049999999999999</v>
      </c>
      <c r="AC19" s="54">
        <v>247.995</v>
      </c>
      <c r="AD19" s="54">
        <v>249.34899999999999</v>
      </c>
      <c r="AE19" s="59"/>
      <c r="AF19" s="45"/>
      <c r="AG19" s="60" t="s">
        <v>104</v>
      </c>
      <c r="AH19" s="27"/>
      <c r="AI19" s="614"/>
      <c r="AJ19" s="47" t="str">
        <f t="shared" si="3"/>
        <v>Please complete all cells in row</v>
      </c>
      <c r="AK19" s="614"/>
      <c r="AL19" s="613"/>
      <c r="AM19" s="613"/>
      <c r="AN19" s="613"/>
      <c r="AO19" s="613"/>
      <c r="AP19" s="613"/>
      <c r="AQ19" s="613"/>
      <c r="AR19" s="613"/>
      <c r="AS19" s="48">
        <f t="shared" si="4"/>
        <v>0</v>
      </c>
      <c r="AT19" s="48">
        <f t="shared" si="4"/>
        <v>0</v>
      </c>
      <c r="AU19" s="48">
        <f t="shared" si="4"/>
        <v>0</v>
      </c>
      <c r="AV19" s="48">
        <f t="shared" si="4"/>
        <v>0</v>
      </c>
      <c r="AW19" s="48">
        <f t="shared" si="4"/>
        <v>0</v>
      </c>
      <c r="AX19" s="48">
        <f t="shared" si="4"/>
        <v>0</v>
      </c>
      <c r="AY19" s="48">
        <f t="shared" si="4"/>
        <v>0</v>
      </c>
      <c r="AZ19" s="49"/>
      <c r="BA19" s="49"/>
      <c r="BB19" s="49"/>
      <c r="BC19" s="49"/>
      <c r="BD19" s="49"/>
      <c r="BE19" s="49"/>
      <c r="BF19" s="48">
        <f t="shared" si="7"/>
        <v>0</v>
      </c>
      <c r="BG19" s="49"/>
      <c r="BH19" s="49"/>
      <c r="BI19" s="48">
        <f t="shared" si="5"/>
        <v>1</v>
      </c>
      <c r="BJ19" s="48">
        <f t="shared" si="5"/>
        <v>1</v>
      </c>
      <c r="BK19" s="48">
        <f t="shared" si="5"/>
        <v>0</v>
      </c>
      <c r="BL19" s="48">
        <f t="shared" si="5"/>
        <v>0</v>
      </c>
      <c r="BM19" s="48">
        <f t="shared" si="5"/>
        <v>0</v>
      </c>
      <c r="BN19" s="48">
        <f t="shared" si="5"/>
        <v>1</v>
      </c>
      <c r="BO19" s="614"/>
      <c r="BP19" s="613"/>
      <c r="BQ19" s="613"/>
      <c r="BR19" s="612"/>
      <c r="BS19" s="612"/>
      <c r="BT19" s="612"/>
    </row>
    <row r="20" spans="1:72" s="10" customFormat="1" ht="15.75" customHeight="1" outlineLevel="1">
      <c r="A20" s="612"/>
      <c r="B20" s="66" t="s">
        <v>105</v>
      </c>
      <c r="C20" s="50" t="s">
        <v>64</v>
      </c>
      <c r="D20" s="51" t="s">
        <v>65</v>
      </c>
      <c r="E20" s="51" t="s">
        <v>74</v>
      </c>
      <c r="F20" s="50" t="s">
        <v>106</v>
      </c>
      <c r="G20" s="51" t="s">
        <v>68</v>
      </c>
      <c r="H20" s="52" t="s">
        <v>76</v>
      </c>
      <c r="I20" s="50" t="s">
        <v>70</v>
      </c>
      <c r="J20" s="53">
        <v>39680</v>
      </c>
      <c r="K20" s="54">
        <v>100</v>
      </c>
      <c r="L20" s="53">
        <v>50637</v>
      </c>
      <c r="M20" s="55">
        <v>16.399999999999999</v>
      </c>
      <c r="N20" s="54">
        <v>153.55099999999999</v>
      </c>
      <c r="O20" s="56">
        <v>153.55099999999999</v>
      </c>
      <c r="P20" s="56">
        <v>153.55099999999999</v>
      </c>
      <c r="Q20" s="495">
        <f t="shared" si="8"/>
        <v>2518.2363999999998</v>
      </c>
      <c r="R20" s="496">
        <f t="shared" si="0"/>
        <v>-2.2215596330275367E-2</v>
      </c>
      <c r="S20" s="496">
        <f t="shared" si="1"/>
        <v>-3.9392523364486509E-3</v>
      </c>
      <c r="T20" s="497"/>
      <c r="U20" s="497"/>
      <c r="V20" s="497"/>
      <c r="W20" s="57">
        <v>6.5784999999999996E-2</v>
      </c>
      <c r="X20" s="498">
        <f t="shared" si="2"/>
        <v>10.101352534999998</v>
      </c>
      <c r="Y20" s="498">
        <f t="shared" si="6"/>
        <v>10.101352534999998</v>
      </c>
      <c r="Z20" s="58"/>
      <c r="AA20" s="58"/>
      <c r="AB20" s="54">
        <v>0</v>
      </c>
      <c r="AC20" s="54">
        <v>153.55099999999999</v>
      </c>
      <c r="AD20" s="54">
        <v>213.69200000000001</v>
      </c>
      <c r="AE20" s="61" t="s">
        <v>107</v>
      </c>
      <c r="AF20" s="45"/>
      <c r="AG20" s="60" t="s">
        <v>108</v>
      </c>
      <c r="AH20" s="27"/>
      <c r="AI20" s="614"/>
      <c r="AJ20" s="47" t="str">
        <f t="shared" si="3"/>
        <v>Please complete all cells in row</v>
      </c>
      <c r="AK20" s="614"/>
      <c r="AL20" s="613"/>
      <c r="AM20" s="613"/>
      <c r="AN20" s="613"/>
      <c r="AO20" s="613"/>
      <c r="AP20" s="613"/>
      <c r="AQ20" s="613"/>
      <c r="AR20" s="613"/>
      <c r="AS20" s="48">
        <f t="shared" si="4"/>
        <v>0</v>
      </c>
      <c r="AT20" s="48">
        <f t="shared" si="4"/>
        <v>0</v>
      </c>
      <c r="AU20" s="48">
        <f t="shared" si="4"/>
        <v>0</v>
      </c>
      <c r="AV20" s="48">
        <f t="shared" si="4"/>
        <v>0</v>
      </c>
      <c r="AW20" s="48">
        <f t="shared" si="4"/>
        <v>0</v>
      </c>
      <c r="AX20" s="48">
        <f t="shared" si="4"/>
        <v>0</v>
      </c>
      <c r="AY20" s="48">
        <f t="shared" si="4"/>
        <v>0</v>
      </c>
      <c r="AZ20" s="49"/>
      <c r="BA20" s="49"/>
      <c r="BB20" s="49"/>
      <c r="BC20" s="49"/>
      <c r="BD20" s="49"/>
      <c r="BE20" s="49"/>
      <c r="BF20" s="48">
        <f t="shared" si="7"/>
        <v>0</v>
      </c>
      <c r="BG20" s="49"/>
      <c r="BH20" s="49"/>
      <c r="BI20" s="48">
        <f t="shared" si="5"/>
        <v>1</v>
      </c>
      <c r="BJ20" s="48">
        <f t="shared" si="5"/>
        <v>1</v>
      </c>
      <c r="BK20" s="48">
        <f t="shared" si="5"/>
        <v>0</v>
      </c>
      <c r="BL20" s="48">
        <f t="shared" si="5"/>
        <v>0</v>
      </c>
      <c r="BM20" s="48">
        <f t="shared" si="5"/>
        <v>0</v>
      </c>
      <c r="BN20" s="48">
        <f t="shared" si="5"/>
        <v>1</v>
      </c>
      <c r="BO20" s="614"/>
      <c r="BP20" s="613"/>
      <c r="BQ20" s="613"/>
      <c r="BR20" s="612"/>
      <c r="BS20" s="612"/>
      <c r="BT20" s="612"/>
    </row>
    <row r="21" spans="1:72" s="10" customFormat="1" ht="15.75" customHeight="1" outlineLevel="1">
      <c r="A21" s="612"/>
      <c r="B21" s="66" t="s">
        <v>109</v>
      </c>
      <c r="C21" s="50" t="s">
        <v>64</v>
      </c>
      <c r="D21" s="51" t="s">
        <v>110</v>
      </c>
      <c r="E21" s="51" t="s">
        <v>74</v>
      </c>
      <c r="F21" s="50" t="s">
        <v>111</v>
      </c>
      <c r="G21" s="51" t="s">
        <v>68</v>
      </c>
      <c r="H21" s="52"/>
      <c r="I21" s="50" t="s">
        <v>70</v>
      </c>
      <c r="J21" s="53">
        <v>40966</v>
      </c>
      <c r="K21" s="62"/>
      <c r="L21" s="53">
        <v>45349</v>
      </c>
      <c r="M21" s="55">
        <v>1.9119999999999999</v>
      </c>
      <c r="N21" s="54">
        <v>128.78200000000001</v>
      </c>
      <c r="O21" s="56">
        <v>128.78299999999999</v>
      </c>
      <c r="P21" s="56">
        <v>128.78299999999999</v>
      </c>
      <c r="Q21" s="495">
        <f t="shared" si="8"/>
        <v>246.23309599999996</v>
      </c>
      <c r="R21" s="496">
        <f t="shared" si="0"/>
        <v>-4.3119266056470762E-2</v>
      </c>
      <c r="S21" s="496">
        <f t="shared" si="1"/>
        <v>-2.5233644861264559E-2</v>
      </c>
      <c r="T21" s="497"/>
      <c r="U21" s="497"/>
      <c r="V21" s="497"/>
      <c r="W21" s="57">
        <v>4.2999999998447003E-2</v>
      </c>
      <c r="X21" s="498">
        <f t="shared" si="2"/>
        <v>5.5376689998000002</v>
      </c>
      <c r="Y21" s="498">
        <f t="shared" si="6"/>
        <v>5.5376689998000002</v>
      </c>
      <c r="Z21" s="58"/>
      <c r="AA21" s="58"/>
      <c r="AB21" s="54">
        <v>0</v>
      </c>
      <c r="AC21" s="54">
        <v>128.78299999999999</v>
      </c>
      <c r="AD21" s="54">
        <v>134.41200000000001</v>
      </c>
      <c r="AE21" s="61" t="s">
        <v>112</v>
      </c>
      <c r="AF21" s="45"/>
      <c r="AG21" s="60" t="s">
        <v>113</v>
      </c>
      <c r="AH21" s="27"/>
      <c r="AI21" s="614"/>
      <c r="AJ21" s="47" t="str">
        <f t="shared" si="3"/>
        <v>Please complete all cells in row</v>
      </c>
      <c r="AK21" s="614"/>
      <c r="AL21" s="613"/>
      <c r="AM21" s="613"/>
      <c r="AN21" s="613"/>
      <c r="AO21" s="613"/>
      <c r="AP21" s="613"/>
      <c r="AQ21" s="613"/>
      <c r="AR21" s="613"/>
      <c r="AS21" s="48">
        <f t="shared" si="4"/>
        <v>0</v>
      </c>
      <c r="AT21" s="48">
        <f t="shared" si="4"/>
        <v>1</v>
      </c>
      <c r="AU21" s="48">
        <f t="shared" si="4"/>
        <v>0</v>
      </c>
      <c r="AV21" s="48">
        <f t="shared" si="4"/>
        <v>0</v>
      </c>
      <c r="AW21" s="48">
        <f t="shared" si="4"/>
        <v>0</v>
      </c>
      <c r="AX21" s="48">
        <f t="shared" si="4"/>
        <v>0</v>
      </c>
      <c r="AY21" s="48">
        <f t="shared" si="4"/>
        <v>0</v>
      </c>
      <c r="AZ21" s="49"/>
      <c r="BA21" s="49"/>
      <c r="BB21" s="49"/>
      <c r="BC21" s="49"/>
      <c r="BD21" s="49"/>
      <c r="BE21" s="49"/>
      <c r="BF21" s="48">
        <f t="shared" si="7"/>
        <v>0</v>
      </c>
      <c r="BG21" s="49"/>
      <c r="BH21" s="49"/>
      <c r="BI21" s="48">
        <f t="shared" si="5"/>
        <v>1</v>
      </c>
      <c r="BJ21" s="48">
        <f t="shared" si="5"/>
        <v>1</v>
      </c>
      <c r="BK21" s="48">
        <f t="shared" si="5"/>
        <v>0</v>
      </c>
      <c r="BL21" s="48">
        <f t="shared" si="5"/>
        <v>0</v>
      </c>
      <c r="BM21" s="48">
        <f t="shared" si="5"/>
        <v>0</v>
      </c>
      <c r="BN21" s="48">
        <f t="shared" si="5"/>
        <v>1</v>
      </c>
      <c r="BO21" s="614"/>
      <c r="BP21" s="613"/>
      <c r="BQ21" s="613"/>
      <c r="BR21" s="612"/>
      <c r="BS21" s="612"/>
      <c r="BT21" s="612"/>
    </row>
    <row r="22" spans="1:72" s="10" customFormat="1" ht="15.75" customHeight="1" outlineLevel="1">
      <c r="A22" s="612"/>
      <c r="B22" s="66" t="s">
        <v>114</v>
      </c>
      <c r="C22" s="50" t="s">
        <v>64</v>
      </c>
      <c r="D22" s="51" t="s">
        <v>110</v>
      </c>
      <c r="E22" s="51" t="s">
        <v>74</v>
      </c>
      <c r="F22" s="50" t="s">
        <v>111</v>
      </c>
      <c r="G22" s="51" t="s">
        <v>68</v>
      </c>
      <c r="H22" s="52"/>
      <c r="I22" s="50" t="s">
        <v>70</v>
      </c>
      <c r="J22" s="53">
        <v>40966</v>
      </c>
      <c r="K22" s="62"/>
      <c r="L22" s="53">
        <v>46447</v>
      </c>
      <c r="M22" s="55">
        <v>4.9210000000000003</v>
      </c>
      <c r="N22" s="54">
        <v>160.97999999999999</v>
      </c>
      <c r="O22" s="56">
        <v>160.97900000000001</v>
      </c>
      <c r="P22" s="56">
        <v>160.97900000000001</v>
      </c>
      <c r="Q22" s="495">
        <f t="shared" si="8"/>
        <v>792.17765900000006</v>
      </c>
      <c r="R22" s="496">
        <f t="shared" si="0"/>
        <v>-4.0972477063080381E-2</v>
      </c>
      <c r="S22" s="496">
        <f t="shared" si="1"/>
        <v>-2.3046728970801511E-2</v>
      </c>
      <c r="T22" s="497"/>
      <c r="U22" s="497"/>
      <c r="V22" s="497"/>
      <c r="W22" s="57">
        <v>4.53400000012424E-2</v>
      </c>
      <c r="X22" s="498">
        <f t="shared" si="2"/>
        <v>7.2987878602000009</v>
      </c>
      <c r="Y22" s="498">
        <f t="shared" si="6"/>
        <v>7.2987878602000009</v>
      </c>
      <c r="Z22" s="58"/>
      <c r="AA22" s="58"/>
      <c r="AB22" s="54">
        <v>0</v>
      </c>
      <c r="AC22" s="54">
        <v>160.97900000000001</v>
      </c>
      <c r="AD22" s="54">
        <v>175.804</v>
      </c>
      <c r="AE22" s="61" t="s">
        <v>112</v>
      </c>
      <c r="AF22" s="45"/>
      <c r="AG22" s="60" t="s">
        <v>115</v>
      </c>
      <c r="AH22" s="27"/>
      <c r="AI22" s="614"/>
      <c r="AJ22" s="47" t="str">
        <f t="shared" si="3"/>
        <v>Please complete all cells in row</v>
      </c>
      <c r="AK22" s="614"/>
      <c r="AL22" s="613"/>
      <c r="AM22" s="613"/>
      <c r="AN22" s="613"/>
      <c r="AO22" s="613"/>
      <c r="AP22" s="613"/>
      <c r="AQ22" s="613"/>
      <c r="AR22" s="613"/>
      <c r="AS22" s="48">
        <f t="shared" si="4"/>
        <v>0</v>
      </c>
      <c r="AT22" s="48">
        <f t="shared" si="4"/>
        <v>1</v>
      </c>
      <c r="AU22" s="48">
        <f t="shared" si="4"/>
        <v>0</v>
      </c>
      <c r="AV22" s="48">
        <f t="shared" si="4"/>
        <v>0</v>
      </c>
      <c r="AW22" s="48">
        <f t="shared" si="4"/>
        <v>0</v>
      </c>
      <c r="AX22" s="48">
        <f t="shared" si="4"/>
        <v>0</v>
      </c>
      <c r="AY22" s="48">
        <f t="shared" si="4"/>
        <v>0</v>
      </c>
      <c r="AZ22" s="49"/>
      <c r="BA22" s="49"/>
      <c r="BB22" s="49"/>
      <c r="BC22" s="49"/>
      <c r="BD22" s="49"/>
      <c r="BE22" s="49"/>
      <c r="BF22" s="48">
        <f t="shared" si="7"/>
        <v>0</v>
      </c>
      <c r="BG22" s="49"/>
      <c r="BH22" s="49"/>
      <c r="BI22" s="48">
        <f t="shared" si="5"/>
        <v>1</v>
      </c>
      <c r="BJ22" s="48">
        <f t="shared" si="5"/>
        <v>1</v>
      </c>
      <c r="BK22" s="48">
        <f t="shared" si="5"/>
        <v>0</v>
      </c>
      <c r="BL22" s="48">
        <f t="shared" si="5"/>
        <v>0</v>
      </c>
      <c r="BM22" s="48">
        <f t="shared" si="5"/>
        <v>0</v>
      </c>
      <c r="BN22" s="48">
        <f t="shared" si="5"/>
        <v>1</v>
      </c>
      <c r="BO22" s="614"/>
      <c r="BP22" s="613"/>
      <c r="BQ22" s="613"/>
      <c r="BR22" s="612"/>
      <c r="BS22" s="612"/>
      <c r="BT22" s="612"/>
    </row>
    <row r="23" spans="1:72" s="10" customFormat="1" ht="15.75" customHeight="1" outlineLevel="1">
      <c r="A23" s="612"/>
      <c r="B23" s="66" t="s">
        <v>116</v>
      </c>
      <c r="C23" s="50" t="s">
        <v>64</v>
      </c>
      <c r="D23" s="51" t="s">
        <v>65</v>
      </c>
      <c r="E23" s="51" t="s">
        <v>74</v>
      </c>
      <c r="F23" s="50" t="s">
        <v>117</v>
      </c>
      <c r="G23" s="51" t="s">
        <v>68</v>
      </c>
      <c r="H23" s="52" t="s">
        <v>76</v>
      </c>
      <c r="I23" s="50" t="s">
        <v>70</v>
      </c>
      <c r="J23" s="53">
        <v>43081</v>
      </c>
      <c r="K23" s="54">
        <v>99.241</v>
      </c>
      <c r="L23" s="53">
        <v>45638</v>
      </c>
      <c r="M23" s="55">
        <v>2.7040000000000002</v>
      </c>
      <c r="N23" s="54">
        <v>143.554</v>
      </c>
      <c r="O23" s="56">
        <v>143.554</v>
      </c>
      <c r="P23" s="56">
        <v>143.554</v>
      </c>
      <c r="Q23" s="495">
        <f t="shared" si="8"/>
        <v>388.17001600000003</v>
      </c>
      <c r="R23" s="496">
        <f t="shared" si="0"/>
        <v>-6.1501467889912176E-2</v>
      </c>
      <c r="S23" s="496">
        <f t="shared" si="1"/>
        <v>-4.395943925234036E-2</v>
      </c>
      <c r="T23" s="497"/>
      <c r="U23" s="497"/>
      <c r="V23" s="497"/>
      <c r="W23" s="57">
        <v>2.2963399999995766E-2</v>
      </c>
      <c r="X23" s="498">
        <f t="shared" si="2"/>
        <v>3.296487923599392</v>
      </c>
      <c r="Y23" s="498">
        <f t="shared" si="6"/>
        <v>3.296487923599392</v>
      </c>
      <c r="Z23" s="58"/>
      <c r="AA23" s="58"/>
      <c r="AB23" s="54">
        <v>-0.88800000000000001</v>
      </c>
      <c r="AC23" s="54">
        <v>142.666</v>
      </c>
      <c r="AD23" s="54">
        <v>142.25800000000001</v>
      </c>
      <c r="AE23" s="61" t="s">
        <v>118</v>
      </c>
      <c r="AF23" s="45"/>
      <c r="AG23" s="60" t="s">
        <v>119</v>
      </c>
      <c r="AH23" s="27"/>
      <c r="AI23" s="614"/>
      <c r="AJ23" s="47" t="str">
        <f t="shared" si="3"/>
        <v>Please complete all cells in row</v>
      </c>
      <c r="AK23" s="614"/>
      <c r="AL23" s="613"/>
      <c r="AM23" s="613"/>
      <c r="AN23" s="613"/>
      <c r="AO23" s="613"/>
      <c r="AP23" s="613"/>
      <c r="AQ23" s="613"/>
      <c r="AR23" s="613"/>
      <c r="AS23" s="48">
        <f t="shared" si="4"/>
        <v>0</v>
      </c>
      <c r="AT23" s="48">
        <f t="shared" si="4"/>
        <v>0</v>
      </c>
      <c r="AU23" s="48">
        <f t="shared" si="4"/>
        <v>0</v>
      </c>
      <c r="AV23" s="48">
        <f t="shared" si="4"/>
        <v>0</v>
      </c>
      <c r="AW23" s="48">
        <f t="shared" si="4"/>
        <v>0</v>
      </c>
      <c r="AX23" s="48">
        <f t="shared" si="4"/>
        <v>0</v>
      </c>
      <c r="AY23" s="48">
        <f t="shared" si="4"/>
        <v>0</v>
      </c>
      <c r="AZ23" s="49"/>
      <c r="BA23" s="49"/>
      <c r="BB23" s="49"/>
      <c r="BC23" s="49"/>
      <c r="BD23" s="49"/>
      <c r="BE23" s="49"/>
      <c r="BF23" s="48">
        <f t="shared" si="7"/>
        <v>0</v>
      </c>
      <c r="BG23" s="49"/>
      <c r="BH23" s="49"/>
      <c r="BI23" s="48">
        <f t="shared" si="5"/>
        <v>1</v>
      </c>
      <c r="BJ23" s="48">
        <f t="shared" si="5"/>
        <v>1</v>
      </c>
      <c r="BK23" s="48">
        <f t="shared" si="5"/>
        <v>0</v>
      </c>
      <c r="BL23" s="48">
        <f t="shared" si="5"/>
        <v>0</v>
      </c>
      <c r="BM23" s="48">
        <f t="shared" si="5"/>
        <v>0</v>
      </c>
      <c r="BN23" s="48">
        <f t="shared" si="5"/>
        <v>1</v>
      </c>
      <c r="BO23" s="614"/>
      <c r="BP23" s="613"/>
      <c r="BQ23" s="613"/>
      <c r="BR23" s="612"/>
      <c r="BS23" s="612"/>
      <c r="BT23" s="612"/>
    </row>
    <row r="24" spans="1:72" s="10" customFormat="1" ht="15.75" customHeight="1" outlineLevel="1">
      <c r="A24" s="612"/>
      <c r="B24" s="66" t="s">
        <v>120</v>
      </c>
      <c r="C24" s="50" t="s">
        <v>64</v>
      </c>
      <c r="D24" s="51" t="s">
        <v>65</v>
      </c>
      <c r="E24" s="51" t="s">
        <v>74</v>
      </c>
      <c r="F24" s="50" t="s">
        <v>121</v>
      </c>
      <c r="G24" s="51" t="s">
        <v>68</v>
      </c>
      <c r="H24" s="52" t="s">
        <v>76</v>
      </c>
      <c r="I24" s="50" t="s">
        <v>70</v>
      </c>
      <c r="J24" s="53">
        <v>36115</v>
      </c>
      <c r="K24" s="54">
        <v>99.433999999999997</v>
      </c>
      <c r="L24" s="53">
        <v>47073</v>
      </c>
      <c r="M24" s="55">
        <v>6.6360000000000001</v>
      </c>
      <c r="N24" s="54">
        <v>330</v>
      </c>
      <c r="O24" s="56">
        <v>330</v>
      </c>
      <c r="P24" s="56">
        <v>330</v>
      </c>
      <c r="Q24" s="495">
        <f t="shared" si="8"/>
        <v>2189.88</v>
      </c>
      <c r="R24" s="496">
        <f t="shared" si="0"/>
        <v>-2.0642201834862539E-2</v>
      </c>
      <c r="S24" s="496">
        <f t="shared" si="1"/>
        <v>-2.3364485981309802E-3</v>
      </c>
      <c r="T24" s="497"/>
      <c r="U24" s="497"/>
      <c r="V24" s="497"/>
      <c r="W24" s="57">
        <v>6.7500000000000004E-2</v>
      </c>
      <c r="X24" s="498">
        <f t="shared" si="2"/>
        <v>22.275000000000002</v>
      </c>
      <c r="Y24" s="498">
        <f t="shared" si="6"/>
        <v>22.275000000000002</v>
      </c>
      <c r="Z24" s="58"/>
      <c r="AA24" s="58"/>
      <c r="AB24" s="54">
        <v>-1.92</v>
      </c>
      <c r="AC24" s="54">
        <v>328.08</v>
      </c>
      <c r="AD24" s="54">
        <v>415.935</v>
      </c>
      <c r="AE24" s="59"/>
      <c r="AF24" s="45"/>
      <c r="AG24" s="60" t="s">
        <v>122</v>
      </c>
      <c r="AH24" s="27"/>
      <c r="AI24" s="614"/>
      <c r="AJ24" s="47" t="str">
        <f t="shared" si="3"/>
        <v>Please complete all cells in row</v>
      </c>
      <c r="AK24" s="614"/>
      <c r="AL24" s="613"/>
      <c r="AM24" s="613"/>
      <c r="AN24" s="613"/>
      <c r="AO24" s="613"/>
      <c r="AP24" s="613"/>
      <c r="AQ24" s="613"/>
      <c r="AR24" s="613"/>
      <c r="AS24" s="48">
        <f t="shared" si="4"/>
        <v>0</v>
      </c>
      <c r="AT24" s="48">
        <f t="shared" si="4"/>
        <v>0</v>
      </c>
      <c r="AU24" s="48">
        <f t="shared" si="4"/>
        <v>0</v>
      </c>
      <c r="AV24" s="48">
        <f t="shared" si="4"/>
        <v>0</v>
      </c>
      <c r="AW24" s="48">
        <f t="shared" si="4"/>
        <v>0</v>
      </c>
      <c r="AX24" s="48">
        <f t="shared" si="4"/>
        <v>0</v>
      </c>
      <c r="AY24" s="48">
        <f t="shared" si="4"/>
        <v>0</v>
      </c>
      <c r="AZ24" s="49"/>
      <c r="BA24" s="49"/>
      <c r="BB24" s="49"/>
      <c r="BC24" s="49"/>
      <c r="BD24" s="49"/>
      <c r="BE24" s="49"/>
      <c r="BF24" s="48">
        <f t="shared" si="7"/>
        <v>0</v>
      </c>
      <c r="BG24" s="49"/>
      <c r="BH24" s="49"/>
      <c r="BI24" s="48">
        <f t="shared" si="5"/>
        <v>1</v>
      </c>
      <c r="BJ24" s="48">
        <f t="shared" si="5"/>
        <v>1</v>
      </c>
      <c r="BK24" s="48">
        <f t="shared" si="5"/>
        <v>0</v>
      </c>
      <c r="BL24" s="48">
        <f t="shared" si="5"/>
        <v>0</v>
      </c>
      <c r="BM24" s="48">
        <f t="shared" si="5"/>
        <v>0</v>
      </c>
      <c r="BN24" s="48">
        <f t="shared" si="5"/>
        <v>1</v>
      </c>
      <c r="BO24" s="614"/>
      <c r="BP24" s="613"/>
      <c r="BQ24" s="613"/>
      <c r="BR24" s="612"/>
      <c r="BS24" s="612"/>
      <c r="BT24" s="612"/>
    </row>
    <row r="25" spans="1:72" s="10" customFormat="1" ht="15.75" customHeight="1" outlineLevel="1">
      <c r="A25" s="612"/>
      <c r="B25" s="66" t="s">
        <v>123</v>
      </c>
      <c r="C25" s="50" t="s">
        <v>64</v>
      </c>
      <c r="D25" s="51" t="s">
        <v>65</v>
      </c>
      <c r="E25" s="51" t="s">
        <v>74</v>
      </c>
      <c r="F25" s="50" t="s">
        <v>124</v>
      </c>
      <c r="G25" s="51" t="s">
        <v>68</v>
      </c>
      <c r="H25" s="52" t="s">
        <v>76</v>
      </c>
      <c r="I25" s="50" t="s">
        <v>70</v>
      </c>
      <c r="J25" s="53">
        <v>36565</v>
      </c>
      <c r="K25" s="54">
        <v>99.025999999999996</v>
      </c>
      <c r="L25" s="53">
        <v>48253</v>
      </c>
      <c r="M25" s="55">
        <v>9.8680000000000003</v>
      </c>
      <c r="N25" s="54">
        <v>200</v>
      </c>
      <c r="O25" s="56">
        <v>200</v>
      </c>
      <c r="P25" s="56">
        <v>200</v>
      </c>
      <c r="Q25" s="495">
        <f t="shared" si="8"/>
        <v>1973.6000000000001</v>
      </c>
      <c r="R25" s="496">
        <f t="shared" si="0"/>
        <v>-2.2935779816513846E-2</v>
      </c>
      <c r="S25" s="496">
        <f t="shared" si="1"/>
        <v>-4.6728971962617383E-3</v>
      </c>
      <c r="T25" s="497"/>
      <c r="U25" s="497"/>
      <c r="V25" s="497"/>
      <c r="W25" s="57">
        <v>6.5000000000000002E-2</v>
      </c>
      <c r="X25" s="498">
        <f t="shared" si="2"/>
        <v>13</v>
      </c>
      <c r="Y25" s="498">
        <f t="shared" si="6"/>
        <v>13</v>
      </c>
      <c r="Z25" s="58"/>
      <c r="AA25" s="58"/>
      <c r="AB25" s="54">
        <v>-1.847</v>
      </c>
      <c r="AC25" s="54">
        <v>198.15299999999999</v>
      </c>
      <c r="AD25" s="54">
        <v>259.11200000000002</v>
      </c>
      <c r="AE25" s="59"/>
      <c r="AF25" s="45"/>
      <c r="AG25" s="60" t="s">
        <v>125</v>
      </c>
      <c r="AH25" s="27"/>
      <c r="AI25" s="614"/>
      <c r="AJ25" s="47" t="str">
        <f t="shared" si="3"/>
        <v>Please complete all cells in row</v>
      </c>
      <c r="AK25" s="614"/>
      <c r="AL25" s="613"/>
      <c r="AM25" s="613"/>
      <c r="AN25" s="613"/>
      <c r="AO25" s="613"/>
      <c r="AP25" s="613"/>
      <c r="AQ25" s="613"/>
      <c r="AR25" s="613"/>
      <c r="AS25" s="48">
        <f t="shared" ref="AS25:AY61" si="9" xml:space="preserve"> IF( ISNUMBER(J25 ), 0, 1 )</f>
        <v>0</v>
      </c>
      <c r="AT25" s="48">
        <f t="shared" si="9"/>
        <v>0</v>
      </c>
      <c r="AU25" s="48">
        <f t="shared" si="9"/>
        <v>0</v>
      </c>
      <c r="AV25" s="48">
        <f t="shared" si="9"/>
        <v>0</v>
      </c>
      <c r="AW25" s="48">
        <f t="shared" si="9"/>
        <v>0</v>
      </c>
      <c r="AX25" s="48">
        <f t="shared" si="9"/>
        <v>0</v>
      </c>
      <c r="AY25" s="48">
        <f t="shared" si="9"/>
        <v>0</v>
      </c>
      <c r="AZ25" s="49"/>
      <c r="BA25" s="49"/>
      <c r="BB25" s="49"/>
      <c r="BC25" s="49"/>
      <c r="BD25" s="49"/>
      <c r="BE25" s="49"/>
      <c r="BF25" s="48">
        <f t="shared" si="7"/>
        <v>0</v>
      </c>
      <c r="BG25" s="49"/>
      <c r="BH25" s="49"/>
      <c r="BI25" s="48">
        <f t="shared" ref="BI25:BN67" si="10" xml:space="preserve"> IF( ISNUMBER(Z25 ), 0, 1 )</f>
        <v>1</v>
      </c>
      <c r="BJ25" s="48">
        <f t="shared" si="10"/>
        <v>1</v>
      </c>
      <c r="BK25" s="48">
        <f t="shared" si="10"/>
        <v>0</v>
      </c>
      <c r="BL25" s="48">
        <f t="shared" si="10"/>
        <v>0</v>
      </c>
      <c r="BM25" s="48">
        <f t="shared" si="10"/>
        <v>0</v>
      </c>
      <c r="BN25" s="48">
        <f t="shared" si="10"/>
        <v>1</v>
      </c>
      <c r="BO25" s="614"/>
      <c r="BP25" s="613"/>
      <c r="BQ25" s="613"/>
      <c r="BR25" s="612"/>
      <c r="BS25" s="612"/>
      <c r="BT25" s="612"/>
    </row>
    <row r="26" spans="1:72" s="10" customFormat="1" ht="15.75" customHeight="1" outlineLevel="1">
      <c r="A26" s="612"/>
      <c r="B26" s="66" t="s">
        <v>126</v>
      </c>
      <c r="C26" s="50" t="s">
        <v>64</v>
      </c>
      <c r="D26" s="51" t="s">
        <v>65</v>
      </c>
      <c r="E26" s="51" t="s">
        <v>74</v>
      </c>
      <c r="F26" s="50" t="s">
        <v>127</v>
      </c>
      <c r="G26" s="51" t="s">
        <v>68</v>
      </c>
      <c r="H26" s="52" t="s">
        <v>76</v>
      </c>
      <c r="I26" s="50" t="s">
        <v>70</v>
      </c>
      <c r="J26" s="53">
        <v>38990</v>
      </c>
      <c r="K26" s="54">
        <v>99.778999999999996</v>
      </c>
      <c r="L26" s="53">
        <v>50311</v>
      </c>
      <c r="M26" s="55">
        <v>15.507</v>
      </c>
      <c r="N26" s="54">
        <v>600</v>
      </c>
      <c r="O26" s="56">
        <v>600</v>
      </c>
      <c r="P26" s="56">
        <v>600</v>
      </c>
      <c r="Q26" s="495">
        <f t="shared" si="8"/>
        <v>9304.1999999999989</v>
      </c>
      <c r="R26" s="496">
        <f t="shared" si="0"/>
        <v>-3.5550458715596367E-2</v>
      </c>
      <c r="S26" s="496">
        <f t="shared" si="1"/>
        <v>-1.7523364485981352E-2</v>
      </c>
      <c r="T26" s="497"/>
      <c r="U26" s="497"/>
      <c r="V26" s="497"/>
      <c r="W26" s="57">
        <v>5.1249999999999997E-2</v>
      </c>
      <c r="X26" s="498">
        <f t="shared" si="2"/>
        <v>30.749999999999996</v>
      </c>
      <c r="Y26" s="498">
        <f t="shared" si="6"/>
        <v>30.749999999999996</v>
      </c>
      <c r="Z26" s="58"/>
      <c r="AA26" s="58"/>
      <c r="AB26" s="54">
        <v>-3.16</v>
      </c>
      <c r="AC26" s="54">
        <v>596.84</v>
      </c>
      <c r="AD26" s="54">
        <v>745.85199999999998</v>
      </c>
      <c r="AE26" s="59"/>
      <c r="AF26" s="45"/>
      <c r="AG26" s="60" t="s">
        <v>128</v>
      </c>
      <c r="AH26" s="27"/>
      <c r="AI26" s="614"/>
      <c r="AJ26" s="47" t="str">
        <f t="shared" si="3"/>
        <v>Please complete all cells in row</v>
      </c>
      <c r="AK26" s="614"/>
      <c r="AL26" s="613"/>
      <c r="AM26" s="613"/>
      <c r="AN26" s="613"/>
      <c r="AO26" s="613"/>
      <c r="AP26" s="613"/>
      <c r="AQ26" s="613"/>
      <c r="AR26" s="613"/>
      <c r="AS26" s="48">
        <f t="shared" si="9"/>
        <v>0</v>
      </c>
      <c r="AT26" s="48">
        <f t="shared" si="9"/>
        <v>0</v>
      </c>
      <c r="AU26" s="48">
        <f t="shared" si="9"/>
        <v>0</v>
      </c>
      <c r="AV26" s="48">
        <f t="shared" si="9"/>
        <v>0</v>
      </c>
      <c r="AW26" s="48">
        <f t="shared" si="9"/>
        <v>0</v>
      </c>
      <c r="AX26" s="48">
        <f t="shared" si="9"/>
        <v>0</v>
      </c>
      <c r="AY26" s="48">
        <f t="shared" si="9"/>
        <v>0</v>
      </c>
      <c r="AZ26" s="49"/>
      <c r="BA26" s="49"/>
      <c r="BB26" s="49"/>
      <c r="BC26" s="49"/>
      <c r="BD26" s="49"/>
      <c r="BE26" s="49"/>
      <c r="BF26" s="48">
        <f t="shared" si="7"/>
        <v>0</v>
      </c>
      <c r="BG26" s="49"/>
      <c r="BH26" s="49"/>
      <c r="BI26" s="48">
        <f t="shared" si="10"/>
        <v>1</v>
      </c>
      <c r="BJ26" s="48">
        <f t="shared" si="10"/>
        <v>1</v>
      </c>
      <c r="BK26" s="48">
        <f t="shared" si="10"/>
        <v>0</v>
      </c>
      <c r="BL26" s="48">
        <f t="shared" si="10"/>
        <v>0</v>
      </c>
      <c r="BM26" s="48">
        <f t="shared" si="10"/>
        <v>0</v>
      </c>
      <c r="BN26" s="48">
        <f t="shared" si="10"/>
        <v>1</v>
      </c>
      <c r="BO26" s="614"/>
      <c r="BP26" s="613"/>
      <c r="BQ26" s="613"/>
      <c r="BR26" s="612"/>
      <c r="BS26" s="612"/>
      <c r="BT26" s="612"/>
    </row>
    <row r="27" spans="1:72" s="10" customFormat="1" ht="15.75" customHeight="1" outlineLevel="1">
      <c r="A27" s="612"/>
      <c r="B27" s="66" t="s">
        <v>129</v>
      </c>
      <c r="C27" s="50" t="s">
        <v>64</v>
      </c>
      <c r="D27" s="51" t="s">
        <v>65</v>
      </c>
      <c r="E27" s="51" t="s">
        <v>74</v>
      </c>
      <c r="F27" s="50" t="s">
        <v>130</v>
      </c>
      <c r="G27" s="51" t="s">
        <v>68</v>
      </c>
      <c r="H27" s="52" t="s">
        <v>76</v>
      </c>
      <c r="I27" s="50" t="s">
        <v>70</v>
      </c>
      <c r="J27" s="53">
        <v>43943</v>
      </c>
      <c r="K27" s="54">
        <v>99.286000000000001</v>
      </c>
      <c r="L27" s="53">
        <v>51248</v>
      </c>
      <c r="M27" s="55">
        <v>18.074000000000002</v>
      </c>
      <c r="N27" s="54">
        <v>350</v>
      </c>
      <c r="O27" s="56">
        <v>350</v>
      </c>
      <c r="P27" s="56">
        <v>350</v>
      </c>
      <c r="Q27" s="495">
        <f t="shared" si="8"/>
        <v>6325.9000000000005</v>
      </c>
      <c r="R27" s="496">
        <f t="shared" si="0"/>
        <v>-6.0779816513761631E-2</v>
      </c>
      <c r="S27" s="496">
        <f t="shared" si="1"/>
        <v>-4.322429906542069E-2</v>
      </c>
      <c r="T27" s="497"/>
      <c r="U27" s="497"/>
      <c r="V27" s="497"/>
      <c r="W27" s="57">
        <v>2.375E-2</v>
      </c>
      <c r="X27" s="498">
        <f t="shared" si="2"/>
        <v>8.3125</v>
      </c>
      <c r="Y27" s="498">
        <f t="shared" si="6"/>
        <v>8.3125</v>
      </c>
      <c r="Z27" s="58"/>
      <c r="AA27" s="58"/>
      <c r="AB27" s="54">
        <v>-3.9060000000000001</v>
      </c>
      <c r="AC27" s="54">
        <v>346.09399999999999</v>
      </c>
      <c r="AD27" s="54">
        <v>314.84399999999999</v>
      </c>
      <c r="AE27" s="59"/>
      <c r="AF27" s="45"/>
      <c r="AG27" s="60" t="s">
        <v>131</v>
      </c>
      <c r="AH27" s="27"/>
      <c r="AI27" s="614"/>
      <c r="AJ27" s="47" t="str">
        <f t="shared" si="3"/>
        <v>Please complete all cells in row</v>
      </c>
      <c r="AK27" s="614"/>
      <c r="AL27" s="613"/>
      <c r="AM27" s="613"/>
      <c r="AN27" s="613"/>
      <c r="AO27" s="613"/>
      <c r="AP27" s="613"/>
      <c r="AQ27" s="613"/>
      <c r="AR27" s="613"/>
      <c r="AS27" s="48">
        <f t="shared" si="9"/>
        <v>0</v>
      </c>
      <c r="AT27" s="48">
        <f t="shared" si="9"/>
        <v>0</v>
      </c>
      <c r="AU27" s="48">
        <f t="shared" si="9"/>
        <v>0</v>
      </c>
      <c r="AV27" s="48">
        <f t="shared" si="9"/>
        <v>0</v>
      </c>
      <c r="AW27" s="48">
        <f t="shared" si="9"/>
        <v>0</v>
      </c>
      <c r="AX27" s="48">
        <f t="shared" si="9"/>
        <v>0</v>
      </c>
      <c r="AY27" s="48">
        <f t="shared" si="9"/>
        <v>0</v>
      </c>
      <c r="AZ27" s="49"/>
      <c r="BA27" s="49"/>
      <c r="BB27" s="49"/>
      <c r="BC27" s="49"/>
      <c r="BD27" s="49"/>
      <c r="BE27" s="49"/>
      <c r="BF27" s="48">
        <f t="shared" si="7"/>
        <v>0</v>
      </c>
      <c r="BG27" s="49"/>
      <c r="BH27" s="49"/>
      <c r="BI27" s="48">
        <f t="shared" si="10"/>
        <v>1</v>
      </c>
      <c r="BJ27" s="48">
        <f t="shared" si="10"/>
        <v>1</v>
      </c>
      <c r="BK27" s="48">
        <f t="shared" si="10"/>
        <v>0</v>
      </c>
      <c r="BL27" s="48">
        <f t="shared" si="10"/>
        <v>0</v>
      </c>
      <c r="BM27" s="48">
        <f t="shared" si="10"/>
        <v>0</v>
      </c>
      <c r="BN27" s="48">
        <f t="shared" si="10"/>
        <v>1</v>
      </c>
      <c r="BO27" s="614"/>
      <c r="BP27" s="613"/>
      <c r="BQ27" s="613"/>
      <c r="BR27" s="612"/>
      <c r="BS27" s="612"/>
      <c r="BT27" s="612"/>
    </row>
    <row r="28" spans="1:72" s="10" customFormat="1" ht="15.75" customHeight="1" outlineLevel="1">
      <c r="A28" s="612"/>
      <c r="B28" s="66" t="s">
        <v>132</v>
      </c>
      <c r="C28" s="50" t="s">
        <v>64</v>
      </c>
      <c r="D28" s="51" t="s">
        <v>65</v>
      </c>
      <c r="E28" s="51" t="s">
        <v>74</v>
      </c>
      <c r="F28" s="50" t="s">
        <v>133</v>
      </c>
      <c r="G28" s="51" t="s">
        <v>68</v>
      </c>
      <c r="H28" s="52" t="s">
        <v>76</v>
      </c>
      <c r="I28" s="50" t="s">
        <v>70</v>
      </c>
      <c r="J28" s="53">
        <v>43963</v>
      </c>
      <c r="K28" s="54">
        <v>100</v>
      </c>
      <c r="L28" s="53">
        <v>54920</v>
      </c>
      <c r="M28" s="55">
        <v>28.134</v>
      </c>
      <c r="N28" s="54">
        <v>40</v>
      </c>
      <c r="O28" s="56">
        <v>40</v>
      </c>
      <c r="P28" s="56">
        <v>40</v>
      </c>
      <c r="Q28" s="495">
        <f t="shared" si="8"/>
        <v>1125.3600000000001</v>
      </c>
      <c r="R28" s="496">
        <f t="shared" si="0"/>
        <v>-6.0165137614678899E-2</v>
      </c>
      <c r="S28" s="496">
        <f t="shared" si="1"/>
        <v>-4.2598130841121407E-2</v>
      </c>
      <c r="T28" s="497"/>
      <c r="U28" s="497"/>
      <c r="V28" s="497"/>
      <c r="W28" s="57">
        <v>2.4420000000000001E-2</v>
      </c>
      <c r="X28" s="498">
        <f t="shared" si="2"/>
        <v>0.9768</v>
      </c>
      <c r="Y28" s="498">
        <f t="shared" si="6"/>
        <v>0.9768</v>
      </c>
      <c r="Z28" s="58"/>
      <c r="AA28" s="58"/>
      <c r="AB28" s="54">
        <v>-8.8999999999999996E-2</v>
      </c>
      <c r="AC28" s="54">
        <v>39.911000000000001</v>
      </c>
      <c r="AD28" s="54">
        <v>34.587000000000003</v>
      </c>
      <c r="AE28" s="59"/>
      <c r="AF28" s="45"/>
      <c r="AG28" s="60" t="s">
        <v>134</v>
      </c>
      <c r="AH28" s="27"/>
      <c r="AI28" s="614"/>
      <c r="AJ28" s="47" t="str">
        <f t="shared" si="3"/>
        <v>Please complete all cells in row</v>
      </c>
      <c r="AK28" s="614"/>
      <c r="AL28" s="613"/>
      <c r="AM28" s="613"/>
      <c r="AN28" s="613"/>
      <c r="AO28" s="613"/>
      <c r="AP28" s="613"/>
      <c r="AQ28" s="613"/>
      <c r="AR28" s="613"/>
      <c r="AS28" s="48">
        <f t="shared" si="9"/>
        <v>0</v>
      </c>
      <c r="AT28" s="48">
        <f t="shared" si="9"/>
        <v>0</v>
      </c>
      <c r="AU28" s="48">
        <f t="shared" si="9"/>
        <v>0</v>
      </c>
      <c r="AV28" s="48">
        <f t="shared" si="9"/>
        <v>0</v>
      </c>
      <c r="AW28" s="48">
        <f t="shared" si="9"/>
        <v>0</v>
      </c>
      <c r="AX28" s="48">
        <f t="shared" si="9"/>
        <v>0</v>
      </c>
      <c r="AY28" s="48">
        <f t="shared" si="9"/>
        <v>0</v>
      </c>
      <c r="AZ28" s="49"/>
      <c r="BA28" s="49"/>
      <c r="BB28" s="49"/>
      <c r="BC28" s="49"/>
      <c r="BD28" s="49"/>
      <c r="BE28" s="49"/>
      <c r="BF28" s="48">
        <f t="shared" si="7"/>
        <v>0</v>
      </c>
      <c r="BG28" s="49"/>
      <c r="BH28" s="49"/>
      <c r="BI28" s="48">
        <f t="shared" si="10"/>
        <v>1</v>
      </c>
      <c r="BJ28" s="48">
        <f t="shared" si="10"/>
        <v>1</v>
      </c>
      <c r="BK28" s="48">
        <f t="shared" si="10"/>
        <v>0</v>
      </c>
      <c r="BL28" s="48">
        <f t="shared" si="10"/>
        <v>0</v>
      </c>
      <c r="BM28" s="48">
        <f t="shared" si="10"/>
        <v>0</v>
      </c>
      <c r="BN28" s="48">
        <f t="shared" si="10"/>
        <v>1</v>
      </c>
      <c r="BO28" s="614"/>
      <c r="BP28" s="613"/>
      <c r="BQ28" s="613"/>
      <c r="BR28" s="612"/>
      <c r="BS28" s="612"/>
      <c r="BT28" s="612"/>
    </row>
    <row r="29" spans="1:72" s="10" customFormat="1" ht="15.75" customHeight="1" outlineLevel="1" collapsed="1">
      <c r="A29" s="612"/>
      <c r="B29" s="66" t="s">
        <v>135</v>
      </c>
      <c r="C29" s="50" t="s">
        <v>64</v>
      </c>
      <c r="D29" s="51" t="s">
        <v>110</v>
      </c>
      <c r="E29" s="51" t="s">
        <v>74</v>
      </c>
      <c r="F29" s="50" t="s">
        <v>136</v>
      </c>
      <c r="G29" s="51" t="s">
        <v>68</v>
      </c>
      <c r="H29" s="52"/>
      <c r="I29" s="50" t="s">
        <v>70</v>
      </c>
      <c r="J29" s="53">
        <v>43566</v>
      </c>
      <c r="K29" s="62"/>
      <c r="L29" s="53">
        <v>46123</v>
      </c>
      <c r="M29" s="55">
        <v>4.0330000000000004</v>
      </c>
      <c r="N29" s="54">
        <v>81.98</v>
      </c>
      <c r="O29" s="56">
        <v>81.98</v>
      </c>
      <c r="P29" s="56">
        <v>81.98</v>
      </c>
      <c r="Q29" s="495">
        <f t="shared" si="8"/>
        <v>330.62534000000005</v>
      </c>
      <c r="R29" s="496">
        <f t="shared" si="0"/>
        <v>-5.5302752293578061E-2</v>
      </c>
      <c r="S29" s="496">
        <f t="shared" si="1"/>
        <v>-3.7644859813084186E-2</v>
      </c>
      <c r="T29" s="497"/>
      <c r="U29" s="497"/>
      <c r="V29" s="497"/>
      <c r="W29" s="57">
        <v>2.972E-2</v>
      </c>
      <c r="X29" s="498">
        <f t="shared" si="2"/>
        <v>2.4364456000000003</v>
      </c>
      <c r="Y29" s="498">
        <f t="shared" si="6"/>
        <v>2.4364456000000003</v>
      </c>
      <c r="Z29" s="58"/>
      <c r="AA29" s="58"/>
      <c r="AB29" s="54">
        <v>-0.13100000000000001</v>
      </c>
      <c r="AC29" s="54">
        <v>81.849000000000004</v>
      </c>
      <c r="AD29" s="54">
        <v>84.557000000000002</v>
      </c>
      <c r="AE29" s="61" t="s">
        <v>112</v>
      </c>
      <c r="AF29" s="45"/>
      <c r="AG29" s="60" t="s">
        <v>137</v>
      </c>
      <c r="AH29" s="27"/>
      <c r="AI29" s="614"/>
      <c r="AJ29" s="47" t="str">
        <f t="shared" si="3"/>
        <v>Please complete all cells in row</v>
      </c>
      <c r="AK29" s="614"/>
      <c r="AL29" s="613"/>
      <c r="AM29" s="613"/>
      <c r="AN29" s="613"/>
      <c r="AO29" s="613"/>
      <c r="AP29" s="613"/>
      <c r="AQ29" s="613"/>
      <c r="AR29" s="613"/>
      <c r="AS29" s="48">
        <f t="shared" si="9"/>
        <v>0</v>
      </c>
      <c r="AT29" s="48">
        <f t="shared" si="9"/>
        <v>1</v>
      </c>
      <c r="AU29" s="48">
        <f t="shared" si="9"/>
        <v>0</v>
      </c>
      <c r="AV29" s="48">
        <f t="shared" si="9"/>
        <v>0</v>
      </c>
      <c r="AW29" s="48">
        <f t="shared" si="9"/>
        <v>0</v>
      </c>
      <c r="AX29" s="48">
        <f t="shared" si="9"/>
        <v>0</v>
      </c>
      <c r="AY29" s="48">
        <f t="shared" si="9"/>
        <v>0</v>
      </c>
      <c r="AZ29" s="49"/>
      <c r="BA29" s="49"/>
      <c r="BB29" s="49"/>
      <c r="BC29" s="49"/>
      <c r="BD29" s="49"/>
      <c r="BE29" s="49"/>
      <c r="BF29" s="48">
        <f t="shared" si="7"/>
        <v>0</v>
      </c>
      <c r="BG29" s="49"/>
      <c r="BH29" s="49"/>
      <c r="BI29" s="48">
        <f t="shared" si="10"/>
        <v>1</v>
      </c>
      <c r="BJ29" s="48">
        <f t="shared" si="10"/>
        <v>1</v>
      </c>
      <c r="BK29" s="48">
        <f t="shared" si="10"/>
        <v>0</v>
      </c>
      <c r="BL29" s="48">
        <f t="shared" si="10"/>
        <v>0</v>
      </c>
      <c r="BM29" s="48">
        <f t="shared" si="10"/>
        <v>0</v>
      </c>
      <c r="BN29" s="48">
        <f t="shared" si="10"/>
        <v>1</v>
      </c>
      <c r="BO29" s="614"/>
      <c r="BP29" s="613"/>
      <c r="BQ29" s="613"/>
      <c r="BR29" s="612"/>
      <c r="BS29" s="612"/>
      <c r="BT29" s="612"/>
    </row>
    <row r="30" spans="1:72" s="10" customFormat="1" ht="15.75" customHeight="1" outlineLevel="1">
      <c r="A30" s="612"/>
      <c r="B30" s="66" t="s">
        <v>138</v>
      </c>
      <c r="C30" s="50" t="s">
        <v>64</v>
      </c>
      <c r="D30" s="51" t="s">
        <v>110</v>
      </c>
      <c r="E30" s="51" t="s">
        <v>74</v>
      </c>
      <c r="F30" s="50" t="s">
        <v>139</v>
      </c>
      <c r="G30" s="51" t="s">
        <v>68</v>
      </c>
      <c r="H30" s="52"/>
      <c r="I30" s="50" t="s">
        <v>70</v>
      </c>
      <c r="J30" s="53">
        <v>43566</v>
      </c>
      <c r="K30" s="62"/>
      <c r="L30" s="53">
        <v>47219</v>
      </c>
      <c r="M30" s="55">
        <v>7.0359999999999996</v>
      </c>
      <c r="N30" s="54">
        <v>101.315</v>
      </c>
      <c r="O30" s="56">
        <v>101.315</v>
      </c>
      <c r="P30" s="56">
        <v>101.315</v>
      </c>
      <c r="Q30" s="495">
        <f t="shared" si="8"/>
        <v>712.85233999999991</v>
      </c>
      <c r="R30" s="496">
        <f t="shared" si="0"/>
        <v>-5.2935779816513873E-2</v>
      </c>
      <c r="S30" s="496">
        <f t="shared" si="1"/>
        <v>-3.5233644859813174E-2</v>
      </c>
      <c r="T30" s="497"/>
      <c r="U30" s="497"/>
      <c r="V30" s="497"/>
      <c r="W30" s="57">
        <v>3.2300000000000002E-2</v>
      </c>
      <c r="X30" s="498">
        <f t="shared" si="2"/>
        <v>3.2724745</v>
      </c>
      <c r="Y30" s="498">
        <f t="shared" si="6"/>
        <v>3.2724745</v>
      </c>
      <c r="Z30" s="58"/>
      <c r="AA30" s="58"/>
      <c r="AB30" s="54">
        <v>-0.28299999999999997</v>
      </c>
      <c r="AC30" s="54">
        <v>101.032</v>
      </c>
      <c r="AD30" s="54">
        <v>106.10599999999999</v>
      </c>
      <c r="AE30" s="61" t="s">
        <v>112</v>
      </c>
      <c r="AF30" s="45"/>
      <c r="AG30" s="60" t="s">
        <v>140</v>
      </c>
      <c r="AH30" s="27"/>
      <c r="AI30" s="614"/>
      <c r="AJ30" s="47" t="str">
        <f t="shared" si="3"/>
        <v>Please complete all cells in row</v>
      </c>
      <c r="AK30" s="614"/>
      <c r="AL30" s="613"/>
      <c r="AM30" s="613"/>
      <c r="AN30" s="613"/>
      <c r="AO30" s="613"/>
      <c r="AP30" s="613"/>
      <c r="AQ30" s="613"/>
      <c r="AR30" s="613"/>
      <c r="AS30" s="48">
        <f t="shared" si="9"/>
        <v>0</v>
      </c>
      <c r="AT30" s="48">
        <f t="shared" si="9"/>
        <v>1</v>
      </c>
      <c r="AU30" s="48">
        <f t="shared" si="9"/>
        <v>0</v>
      </c>
      <c r="AV30" s="48">
        <f t="shared" si="9"/>
        <v>0</v>
      </c>
      <c r="AW30" s="48">
        <f t="shared" si="9"/>
        <v>0</v>
      </c>
      <c r="AX30" s="48">
        <f t="shared" si="9"/>
        <v>0</v>
      </c>
      <c r="AY30" s="48">
        <f t="shared" si="9"/>
        <v>0</v>
      </c>
      <c r="AZ30" s="49"/>
      <c r="BA30" s="49"/>
      <c r="BB30" s="49"/>
      <c r="BC30" s="49"/>
      <c r="BD30" s="49"/>
      <c r="BE30" s="49"/>
      <c r="BF30" s="48">
        <f t="shared" si="7"/>
        <v>0</v>
      </c>
      <c r="BG30" s="49"/>
      <c r="BH30" s="49"/>
      <c r="BI30" s="48">
        <f t="shared" si="10"/>
        <v>1</v>
      </c>
      <c r="BJ30" s="48">
        <f t="shared" si="10"/>
        <v>1</v>
      </c>
      <c r="BK30" s="48">
        <f t="shared" si="10"/>
        <v>0</v>
      </c>
      <c r="BL30" s="48">
        <f t="shared" si="10"/>
        <v>0</v>
      </c>
      <c r="BM30" s="48">
        <f t="shared" si="10"/>
        <v>0</v>
      </c>
      <c r="BN30" s="48">
        <f t="shared" si="10"/>
        <v>1</v>
      </c>
      <c r="BO30" s="614"/>
      <c r="BP30" s="613"/>
      <c r="BQ30" s="613"/>
      <c r="BR30" s="612"/>
      <c r="BS30" s="612"/>
      <c r="BT30" s="612"/>
    </row>
    <row r="31" spans="1:72" s="10" customFormat="1" ht="15.75" customHeight="1" outlineLevel="1">
      <c r="A31" s="612"/>
      <c r="B31" s="66" t="s">
        <v>141</v>
      </c>
      <c r="C31" s="50" t="s">
        <v>64</v>
      </c>
      <c r="D31" s="51" t="s">
        <v>110</v>
      </c>
      <c r="E31" s="51" t="s">
        <v>74</v>
      </c>
      <c r="F31" s="50" t="s">
        <v>142</v>
      </c>
      <c r="G31" s="51" t="s">
        <v>68</v>
      </c>
      <c r="H31" s="52"/>
      <c r="I31" s="50" t="s">
        <v>70</v>
      </c>
      <c r="J31" s="53">
        <v>43566</v>
      </c>
      <c r="K31" s="62"/>
      <c r="L31" s="53">
        <v>47584</v>
      </c>
      <c r="M31" s="55">
        <v>8.0359999999999996</v>
      </c>
      <c r="N31" s="54">
        <v>44.052999999999997</v>
      </c>
      <c r="O31" s="56">
        <v>44.052999999999997</v>
      </c>
      <c r="P31" s="56">
        <v>44.052999999999997</v>
      </c>
      <c r="Q31" s="495">
        <f t="shared" si="8"/>
        <v>354.00990799999994</v>
      </c>
      <c r="R31" s="496">
        <f t="shared" si="0"/>
        <v>-5.3699082568807399E-2</v>
      </c>
      <c r="S31" s="496">
        <f t="shared" si="1"/>
        <v>-3.6011214953271087E-2</v>
      </c>
      <c r="T31" s="497"/>
      <c r="U31" s="497"/>
      <c r="V31" s="497"/>
      <c r="W31" s="57">
        <v>3.1468000000000003E-2</v>
      </c>
      <c r="X31" s="498">
        <f t="shared" si="2"/>
        <v>1.386259804</v>
      </c>
      <c r="Y31" s="498">
        <f t="shared" si="6"/>
        <v>1.386259804</v>
      </c>
      <c r="Z31" s="58"/>
      <c r="AA31" s="58"/>
      <c r="AB31" s="54">
        <v>-0.14000000000000001</v>
      </c>
      <c r="AC31" s="54">
        <v>43.912999999999997</v>
      </c>
      <c r="AD31" s="54">
        <v>45.07</v>
      </c>
      <c r="AE31" s="61" t="s">
        <v>143</v>
      </c>
      <c r="AF31" s="45"/>
      <c r="AG31" s="60" t="s">
        <v>144</v>
      </c>
      <c r="AH31" s="27"/>
      <c r="AI31" s="614"/>
      <c r="AJ31" s="47" t="str">
        <f t="shared" si="3"/>
        <v>Please complete all cells in row</v>
      </c>
      <c r="AK31" s="614"/>
      <c r="AL31" s="613"/>
      <c r="AM31" s="613"/>
      <c r="AN31" s="613"/>
      <c r="AO31" s="613"/>
      <c r="AP31" s="613"/>
      <c r="AQ31" s="613"/>
      <c r="AR31" s="613"/>
      <c r="AS31" s="48">
        <f t="shared" si="9"/>
        <v>0</v>
      </c>
      <c r="AT31" s="48">
        <f t="shared" si="9"/>
        <v>1</v>
      </c>
      <c r="AU31" s="48">
        <f t="shared" si="9"/>
        <v>0</v>
      </c>
      <c r="AV31" s="48">
        <f t="shared" si="9"/>
        <v>0</v>
      </c>
      <c r="AW31" s="48">
        <f t="shared" si="9"/>
        <v>0</v>
      </c>
      <c r="AX31" s="48">
        <f t="shared" si="9"/>
        <v>0</v>
      </c>
      <c r="AY31" s="48">
        <f t="shared" si="9"/>
        <v>0</v>
      </c>
      <c r="AZ31" s="49"/>
      <c r="BA31" s="49"/>
      <c r="BB31" s="49"/>
      <c r="BC31" s="49"/>
      <c r="BD31" s="49"/>
      <c r="BE31" s="49"/>
      <c r="BF31" s="48">
        <f t="shared" si="7"/>
        <v>0</v>
      </c>
      <c r="BG31" s="49"/>
      <c r="BH31" s="49"/>
      <c r="BI31" s="48">
        <f t="shared" si="10"/>
        <v>1</v>
      </c>
      <c r="BJ31" s="48">
        <f t="shared" si="10"/>
        <v>1</v>
      </c>
      <c r="BK31" s="48">
        <f t="shared" si="10"/>
        <v>0</v>
      </c>
      <c r="BL31" s="48">
        <f t="shared" si="10"/>
        <v>0</v>
      </c>
      <c r="BM31" s="48">
        <f t="shared" si="10"/>
        <v>0</v>
      </c>
      <c r="BN31" s="48">
        <f t="shared" si="10"/>
        <v>1</v>
      </c>
      <c r="BO31" s="614"/>
      <c r="BP31" s="613"/>
      <c r="BQ31" s="613"/>
      <c r="BR31" s="612"/>
      <c r="BS31" s="612"/>
      <c r="BT31" s="612"/>
    </row>
    <row r="32" spans="1:72" s="10" customFormat="1" ht="15.75" customHeight="1" outlineLevel="1">
      <c r="A32" s="612"/>
      <c r="B32" s="66" t="s">
        <v>145</v>
      </c>
      <c r="C32" s="50" t="s">
        <v>64</v>
      </c>
      <c r="D32" s="51" t="s">
        <v>65</v>
      </c>
      <c r="E32" s="51" t="s">
        <v>74</v>
      </c>
      <c r="F32" s="50" t="s">
        <v>146</v>
      </c>
      <c r="G32" s="51" t="s">
        <v>68</v>
      </c>
      <c r="H32" s="52" t="s">
        <v>76</v>
      </c>
      <c r="I32" s="50" t="s">
        <v>70</v>
      </c>
      <c r="J32" s="53">
        <v>44123</v>
      </c>
      <c r="K32" s="54">
        <v>99.917000000000002</v>
      </c>
      <c r="L32" s="53">
        <v>45218</v>
      </c>
      <c r="M32" s="55">
        <v>1.5529999999999999</v>
      </c>
      <c r="N32" s="54">
        <v>84.7</v>
      </c>
      <c r="O32" s="56">
        <v>84.7</v>
      </c>
      <c r="P32" s="56">
        <v>84.7</v>
      </c>
      <c r="Q32" s="495">
        <f t="shared" si="8"/>
        <v>131.53909999999999</v>
      </c>
      <c r="R32" s="496">
        <f t="shared" si="0"/>
        <v>-7.4541284403669805E-2</v>
      </c>
      <c r="S32" s="496">
        <f t="shared" si="1"/>
        <v>-5.7242990654205683E-2</v>
      </c>
      <c r="T32" s="497"/>
      <c r="U32" s="497"/>
      <c r="V32" s="497"/>
      <c r="W32" s="57">
        <v>8.7500000000000008E-3</v>
      </c>
      <c r="X32" s="498">
        <f t="shared" si="2"/>
        <v>0.74112500000000014</v>
      </c>
      <c r="Y32" s="498">
        <f t="shared" si="6"/>
        <v>0.74112500000000014</v>
      </c>
      <c r="Z32" s="58"/>
      <c r="AA32" s="58"/>
      <c r="AB32" s="54">
        <v>-0.111</v>
      </c>
      <c r="AC32" s="54">
        <v>84.588999999999999</v>
      </c>
      <c r="AD32" s="54">
        <v>83.424999999999997</v>
      </c>
      <c r="AE32" s="59"/>
      <c r="AF32" s="45"/>
      <c r="AG32" s="60" t="s">
        <v>147</v>
      </c>
      <c r="AH32" s="27"/>
      <c r="AI32" s="614"/>
      <c r="AJ32" s="47" t="str">
        <f t="shared" si="3"/>
        <v>Please complete all cells in row</v>
      </c>
      <c r="AK32" s="614"/>
      <c r="AL32" s="613"/>
      <c r="AM32" s="613"/>
      <c r="AN32" s="613"/>
      <c r="AO32" s="613"/>
      <c r="AP32" s="613"/>
      <c r="AQ32" s="613"/>
      <c r="AR32" s="613"/>
      <c r="AS32" s="48">
        <f t="shared" si="9"/>
        <v>0</v>
      </c>
      <c r="AT32" s="48">
        <f t="shared" si="9"/>
        <v>0</v>
      </c>
      <c r="AU32" s="48">
        <f t="shared" si="9"/>
        <v>0</v>
      </c>
      <c r="AV32" s="48">
        <f t="shared" si="9"/>
        <v>0</v>
      </c>
      <c r="AW32" s="48">
        <f t="shared" si="9"/>
        <v>0</v>
      </c>
      <c r="AX32" s="48">
        <f t="shared" si="9"/>
        <v>0</v>
      </c>
      <c r="AY32" s="48">
        <f t="shared" si="9"/>
        <v>0</v>
      </c>
      <c r="AZ32" s="49"/>
      <c r="BA32" s="49"/>
      <c r="BB32" s="49"/>
      <c r="BC32" s="49"/>
      <c r="BD32" s="49"/>
      <c r="BE32" s="49"/>
      <c r="BF32" s="48">
        <f t="shared" si="7"/>
        <v>0</v>
      </c>
      <c r="BG32" s="49"/>
      <c r="BH32" s="49"/>
      <c r="BI32" s="48">
        <f t="shared" si="10"/>
        <v>1</v>
      </c>
      <c r="BJ32" s="48">
        <f t="shared" si="10"/>
        <v>1</v>
      </c>
      <c r="BK32" s="48">
        <f t="shared" si="10"/>
        <v>0</v>
      </c>
      <c r="BL32" s="48">
        <f t="shared" si="10"/>
        <v>0</v>
      </c>
      <c r="BM32" s="48">
        <f t="shared" si="10"/>
        <v>0</v>
      </c>
      <c r="BN32" s="48">
        <f t="shared" si="10"/>
        <v>1</v>
      </c>
      <c r="BO32" s="614"/>
      <c r="BP32" s="613"/>
      <c r="BQ32" s="613"/>
      <c r="BR32" s="612"/>
      <c r="BS32" s="612"/>
      <c r="BT32" s="612"/>
    </row>
    <row r="33" spans="1:72" s="10" customFormat="1" ht="15.75" customHeight="1" outlineLevel="1">
      <c r="A33" s="612"/>
      <c r="B33" s="66" t="s">
        <v>148</v>
      </c>
      <c r="C33" s="50" t="s">
        <v>64</v>
      </c>
      <c r="D33" s="51" t="s">
        <v>65</v>
      </c>
      <c r="E33" s="51" t="s">
        <v>74</v>
      </c>
      <c r="F33" s="50" t="s">
        <v>149</v>
      </c>
      <c r="G33" s="51" t="s">
        <v>68</v>
      </c>
      <c r="H33" s="52" t="s">
        <v>76</v>
      </c>
      <c r="I33" s="50" t="s">
        <v>70</v>
      </c>
      <c r="J33" s="53">
        <v>44127</v>
      </c>
      <c r="K33" s="54">
        <v>100</v>
      </c>
      <c r="L33" s="53">
        <v>45222</v>
      </c>
      <c r="M33" s="55">
        <v>1.5640000000000001</v>
      </c>
      <c r="N33" s="54">
        <v>453.23</v>
      </c>
      <c r="O33" s="56">
        <v>453.23</v>
      </c>
      <c r="P33" s="56">
        <v>453.23</v>
      </c>
      <c r="Q33" s="495">
        <f t="shared" si="8"/>
        <v>708.85172</v>
      </c>
      <c r="R33" s="496">
        <f t="shared" si="0"/>
        <v>-7.3470373711061243E-2</v>
      </c>
      <c r="S33" s="496">
        <f t="shared" si="1"/>
        <v>-5.6152062939305303E-2</v>
      </c>
      <c r="T33" s="497"/>
      <c r="U33" s="497"/>
      <c r="V33" s="497"/>
      <c r="W33" s="57">
        <v>9.9172926549434045E-3</v>
      </c>
      <c r="X33" s="498">
        <f t="shared" si="2"/>
        <v>4.4948145499999992</v>
      </c>
      <c r="Y33" s="498">
        <f t="shared" si="6"/>
        <v>4.4948145499999992</v>
      </c>
      <c r="Z33" s="58"/>
      <c r="AA33" s="58"/>
      <c r="AB33" s="54">
        <v>-0.65600000000000003</v>
      </c>
      <c r="AC33" s="54">
        <v>452.57400000000001</v>
      </c>
      <c r="AD33" s="54">
        <v>446.94099999999997</v>
      </c>
      <c r="AE33" s="61" t="s">
        <v>150</v>
      </c>
      <c r="AF33" s="45"/>
      <c r="AG33" s="60" t="s">
        <v>151</v>
      </c>
      <c r="AH33" s="27"/>
      <c r="AI33" s="614"/>
      <c r="AJ33" s="47" t="str">
        <f t="shared" si="3"/>
        <v>Please complete all cells in row</v>
      </c>
      <c r="AK33" s="614"/>
      <c r="AL33" s="613"/>
      <c r="AM33" s="613"/>
      <c r="AN33" s="613"/>
      <c r="AO33" s="613"/>
      <c r="AP33" s="613"/>
      <c r="AQ33" s="613"/>
      <c r="AR33" s="613"/>
      <c r="AS33" s="48">
        <f t="shared" si="9"/>
        <v>0</v>
      </c>
      <c r="AT33" s="48">
        <f t="shared" si="9"/>
        <v>0</v>
      </c>
      <c r="AU33" s="48">
        <f t="shared" si="9"/>
        <v>0</v>
      </c>
      <c r="AV33" s="48">
        <f t="shared" si="9"/>
        <v>0</v>
      </c>
      <c r="AW33" s="48">
        <f t="shared" si="9"/>
        <v>0</v>
      </c>
      <c r="AX33" s="48">
        <f t="shared" si="9"/>
        <v>0</v>
      </c>
      <c r="AY33" s="48">
        <f t="shared" si="9"/>
        <v>0</v>
      </c>
      <c r="AZ33" s="49"/>
      <c r="BA33" s="49"/>
      <c r="BB33" s="49"/>
      <c r="BC33" s="49"/>
      <c r="BD33" s="49"/>
      <c r="BE33" s="49"/>
      <c r="BF33" s="48">
        <f t="shared" si="7"/>
        <v>0</v>
      </c>
      <c r="BG33" s="49"/>
      <c r="BH33" s="49"/>
      <c r="BI33" s="48">
        <f t="shared" si="10"/>
        <v>1</v>
      </c>
      <c r="BJ33" s="48">
        <f t="shared" si="10"/>
        <v>1</v>
      </c>
      <c r="BK33" s="48">
        <f t="shared" si="10"/>
        <v>0</v>
      </c>
      <c r="BL33" s="48">
        <f t="shared" si="10"/>
        <v>0</v>
      </c>
      <c r="BM33" s="48">
        <f t="shared" si="10"/>
        <v>0</v>
      </c>
      <c r="BN33" s="48">
        <f t="shared" si="10"/>
        <v>1</v>
      </c>
      <c r="BO33" s="614"/>
      <c r="BP33" s="613"/>
      <c r="BQ33" s="613"/>
      <c r="BR33" s="612"/>
      <c r="BS33" s="612"/>
      <c r="BT33" s="612"/>
    </row>
    <row r="34" spans="1:72" s="10" customFormat="1" ht="15.75" customHeight="1" outlineLevel="1">
      <c r="A34" s="612"/>
      <c r="B34" s="66" t="s">
        <v>152</v>
      </c>
      <c r="C34" s="50" t="s">
        <v>64</v>
      </c>
      <c r="D34" s="51" t="s">
        <v>65</v>
      </c>
      <c r="E34" s="51" t="s">
        <v>74</v>
      </c>
      <c r="F34" s="50" t="s">
        <v>153</v>
      </c>
      <c r="G34" s="51" t="s">
        <v>68</v>
      </c>
      <c r="H34" s="52" t="s">
        <v>76</v>
      </c>
      <c r="I34" s="50" t="s">
        <v>70</v>
      </c>
      <c r="J34" s="53">
        <v>44147</v>
      </c>
      <c r="K34" s="54">
        <v>100</v>
      </c>
      <c r="L34" s="53">
        <v>47799</v>
      </c>
      <c r="M34" s="55">
        <v>8.625</v>
      </c>
      <c r="N34" s="54">
        <v>44.165999999999997</v>
      </c>
      <c r="O34" s="56">
        <v>44.165999999999997</v>
      </c>
      <c r="P34" s="56">
        <v>44.165999999999997</v>
      </c>
      <c r="Q34" s="495">
        <f t="shared" si="8"/>
        <v>380.93174999999997</v>
      </c>
      <c r="R34" s="496">
        <f t="shared" si="0"/>
        <v>-6.7715596330275352E-2</v>
      </c>
      <c r="S34" s="496">
        <f t="shared" si="1"/>
        <v>-5.028971962616835E-2</v>
      </c>
      <c r="T34" s="497"/>
      <c r="U34" s="497"/>
      <c r="V34" s="497"/>
      <c r="W34" s="57">
        <v>1.619E-2</v>
      </c>
      <c r="X34" s="498">
        <f t="shared" si="2"/>
        <v>0.71504753999999993</v>
      </c>
      <c r="Y34" s="498">
        <f t="shared" si="6"/>
        <v>0.71504753999999993</v>
      </c>
      <c r="Z34" s="58"/>
      <c r="AA34" s="58"/>
      <c r="AB34" s="54">
        <v>-0.155</v>
      </c>
      <c r="AC34" s="54">
        <v>44.011000000000003</v>
      </c>
      <c r="AD34" s="54">
        <v>40.369</v>
      </c>
      <c r="AE34" s="61" t="s">
        <v>154</v>
      </c>
      <c r="AF34" s="45"/>
      <c r="AG34" s="60" t="s">
        <v>155</v>
      </c>
      <c r="AH34" s="27"/>
      <c r="AI34" s="614"/>
      <c r="AJ34" s="47" t="str">
        <f t="shared" si="3"/>
        <v>Please complete all cells in row</v>
      </c>
      <c r="AK34" s="614"/>
      <c r="AL34" s="613"/>
      <c r="AM34" s="613"/>
      <c r="AN34" s="613"/>
      <c r="AO34" s="613"/>
      <c r="AP34" s="613"/>
      <c r="AQ34" s="613"/>
      <c r="AR34" s="613"/>
      <c r="AS34" s="48">
        <f t="shared" si="9"/>
        <v>0</v>
      </c>
      <c r="AT34" s="48">
        <f t="shared" si="9"/>
        <v>0</v>
      </c>
      <c r="AU34" s="48">
        <f t="shared" si="9"/>
        <v>0</v>
      </c>
      <c r="AV34" s="48">
        <f t="shared" si="9"/>
        <v>0</v>
      </c>
      <c r="AW34" s="48">
        <f t="shared" si="9"/>
        <v>0</v>
      </c>
      <c r="AX34" s="48">
        <f t="shared" si="9"/>
        <v>0</v>
      </c>
      <c r="AY34" s="48">
        <f t="shared" si="9"/>
        <v>0</v>
      </c>
      <c r="AZ34" s="49"/>
      <c r="BA34" s="49"/>
      <c r="BB34" s="49"/>
      <c r="BC34" s="49"/>
      <c r="BD34" s="49"/>
      <c r="BE34" s="49"/>
      <c r="BF34" s="48">
        <f t="shared" si="7"/>
        <v>0</v>
      </c>
      <c r="BG34" s="49"/>
      <c r="BH34" s="49"/>
      <c r="BI34" s="48">
        <f t="shared" si="10"/>
        <v>1</v>
      </c>
      <c r="BJ34" s="48">
        <f t="shared" si="10"/>
        <v>1</v>
      </c>
      <c r="BK34" s="48">
        <f t="shared" si="10"/>
        <v>0</v>
      </c>
      <c r="BL34" s="48">
        <f t="shared" si="10"/>
        <v>0</v>
      </c>
      <c r="BM34" s="48">
        <f t="shared" si="10"/>
        <v>0</v>
      </c>
      <c r="BN34" s="48">
        <f t="shared" si="10"/>
        <v>1</v>
      </c>
      <c r="BO34" s="614"/>
      <c r="BP34" s="613"/>
      <c r="BQ34" s="613"/>
      <c r="BR34" s="612"/>
      <c r="BS34" s="612"/>
      <c r="BT34" s="612"/>
    </row>
    <row r="35" spans="1:72" s="10" customFormat="1" ht="15.75" customHeight="1" outlineLevel="1">
      <c r="A35" s="612"/>
      <c r="B35" s="66" t="s">
        <v>156</v>
      </c>
      <c r="C35" s="50" t="s">
        <v>157</v>
      </c>
      <c r="D35" s="51" t="s">
        <v>158</v>
      </c>
      <c r="E35" s="51" t="s">
        <v>74</v>
      </c>
      <c r="F35" s="50"/>
      <c r="G35" s="51" t="s">
        <v>68</v>
      </c>
      <c r="H35" s="52"/>
      <c r="I35" s="50" t="s">
        <v>70</v>
      </c>
      <c r="J35" s="53">
        <v>42459</v>
      </c>
      <c r="K35" s="62"/>
      <c r="L35" s="53">
        <v>46111</v>
      </c>
      <c r="M35" s="55">
        <v>4</v>
      </c>
      <c r="N35" s="54">
        <v>70</v>
      </c>
      <c r="O35" s="56">
        <v>70</v>
      </c>
      <c r="P35" s="56">
        <v>70</v>
      </c>
      <c r="Q35" s="495">
        <f t="shared" si="8"/>
        <v>280</v>
      </c>
      <c r="R35" s="496">
        <f t="shared" si="0"/>
        <v>-4.7091743119266116E-2</v>
      </c>
      <c r="S35" s="496">
        <f t="shared" si="1"/>
        <v>-2.928037383177573E-2</v>
      </c>
      <c r="T35" s="497"/>
      <c r="U35" s="497"/>
      <c r="V35" s="497"/>
      <c r="W35" s="57">
        <v>3.8670000000000003E-2</v>
      </c>
      <c r="X35" s="498">
        <f t="shared" si="2"/>
        <v>2.7069000000000001</v>
      </c>
      <c r="Y35" s="498">
        <f t="shared" si="6"/>
        <v>2.7069000000000001</v>
      </c>
      <c r="Z35" s="58"/>
      <c r="AA35" s="58"/>
      <c r="AB35" s="54">
        <v>0</v>
      </c>
      <c r="AC35" s="54">
        <v>70</v>
      </c>
      <c r="AD35" s="54">
        <v>71.436000000000007</v>
      </c>
      <c r="AE35" s="59"/>
      <c r="AF35" s="45"/>
      <c r="AG35" s="60" t="s">
        <v>159</v>
      </c>
      <c r="AH35" s="27"/>
      <c r="AI35" s="614"/>
      <c r="AJ35" s="47" t="str">
        <f t="shared" si="3"/>
        <v>Please complete all cells in row</v>
      </c>
      <c r="AK35" s="614"/>
      <c r="AL35" s="613"/>
      <c r="AM35" s="613"/>
      <c r="AN35" s="613"/>
      <c r="AO35" s="613"/>
      <c r="AP35" s="613"/>
      <c r="AQ35" s="613"/>
      <c r="AR35" s="613"/>
      <c r="AS35" s="48">
        <f t="shared" si="9"/>
        <v>0</v>
      </c>
      <c r="AT35" s="48">
        <f t="shared" si="9"/>
        <v>1</v>
      </c>
      <c r="AU35" s="48">
        <f t="shared" si="9"/>
        <v>0</v>
      </c>
      <c r="AV35" s="48">
        <f t="shared" si="9"/>
        <v>0</v>
      </c>
      <c r="AW35" s="48">
        <f t="shared" si="9"/>
        <v>0</v>
      </c>
      <c r="AX35" s="48">
        <f t="shared" si="9"/>
        <v>0</v>
      </c>
      <c r="AY35" s="48">
        <f t="shared" si="9"/>
        <v>0</v>
      </c>
      <c r="AZ35" s="49"/>
      <c r="BA35" s="49"/>
      <c r="BB35" s="49"/>
      <c r="BC35" s="49"/>
      <c r="BD35" s="49"/>
      <c r="BE35" s="49"/>
      <c r="BF35" s="48">
        <f t="shared" si="7"/>
        <v>0</v>
      </c>
      <c r="BG35" s="49"/>
      <c r="BH35" s="49"/>
      <c r="BI35" s="48">
        <f t="shared" si="10"/>
        <v>1</v>
      </c>
      <c r="BJ35" s="48">
        <f t="shared" si="10"/>
        <v>1</v>
      </c>
      <c r="BK35" s="48">
        <f t="shared" si="10"/>
        <v>0</v>
      </c>
      <c r="BL35" s="48">
        <f t="shared" si="10"/>
        <v>0</v>
      </c>
      <c r="BM35" s="48">
        <f t="shared" si="10"/>
        <v>0</v>
      </c>
      <c r="BN35" s="48">
        <f t="shared" si="10"/>
        <v>1</v>
      </c>
      <c r="BO35" s="614"/>
      <c r="BP35" s="613"/>
      <c r="BQ35" s="613"/>
      <c r="BR35" s="612"/>
      <c r="BS35" s="612"/>
      <c r="BT35" s="612"/>
    </row>
    <row r="36" spans="1:72" s="10" customFormat="1" ht="15.75" customHeight="1" outlineLevel="1">
      <c r="A36" s="612"/>
      <c r="B36" s="66" t="s">
        <v>160</v>
      </c>
      <c r="C36" s="50" t="s">
        <v>157</v>
      </c>
      <c r="D36" s="51" t="s">
        <v>158</v>
      </c>
      <c r="E36" s="51" t="s">
        <v>74</v>
      </c>
      <c r="F36" s="50"/>
      <c r="G36" s="51" t="s">
        <v>68</v>
      </c>
      <c r="H36" s="52"/>
      <c r="I36" s="50" t="s">
        <v>70</v>
      </c>
      <c r="J36" s="53">
        <v>42459</v>
      </c>
      <c r="K36" s="62"/>
      <c r="L36" s="53">
        <v>46111</v>
      </c>
      <c r="M36" s="55">
        <v>4</v>
      </c>
      <c r="N36" s="54">
        <v>50</v>
      </c>
      <c r="O36" s="56">
        <v>50</v>
      </c>
      <c r="P36" s="56">
        <v>50</v>
      </c>
      <c r="Q36" s="495">
        <f t="shared" si="8"/>
        <v>200</v>
      </c>
      <c r="R36" s="496">
        <f t="shared" si="0"/>
        <v>-4.7018348623853234E-2</v>
      </c>
      <c r="S36" s="496">
        <f t="shared" si="1"/>
        <v>-2.9205607476635476E-2</v>
      </c>
      <c r="T36" s="497"/>
      <c r="U36" s="497"/>
      <c r="V36" s="497"/>
      <c r="W36" s="57">
        <v>3.875E-2</v>
      </c>
      <c r="X36" s="498">
        <f t="shared" si="2"/>
        <v>1.9375</v>
      </c>
      <c r="Y36" s="498">
        <f t="shared" si="6"/>
        <v>1.9375</v>
      </c>
      <c r="Z36" s="58"/>
      <c r="AA36" s="58"/>
      <c r="AB36" s="54">
        <v>0</v>
      </c>
      <c r="AC36" s="54">
        <v>50</v>
      </c>
      <c r="AD36" s="54">
        <v>51.040999999999997</v>
      </c>
      <c r="AE36" s="59"/>
      <c r="AF36" s="45"/>
      <c r="AG36" s="60" t="s">
        <v>161</v>
      </c>
      <c r="AH36" s="27"/>
      <c r="AI36" s="614"/>
      <c r="AJ36" s="47" t="str">
        <f t="shared" si="3"/>
        <v>Please complete all cells in row</v>
      </c>
      <c r="AK36" s="614"/>
      <c r="AL36" s="613"/>
      <c r="AM36" s="613"/>
      <c r="AN36" s="613"/>
      <c r="AO36" s="613"/>
      <c r="AP36" s="613"/>
      <c r="AQ36" s="613"/>
      <c r="AR36" s="613"/>
      <c r="AS36" s="48">
        <f t="shared" si="9"/>
        <v>0</v>
      </c>
      <c r="AT36" s="48">
        <f t="shared" si="9"/>
        <v>1</v>
      </c>
      <c r="AU36" s="48">
        <f t="shared" si="9"/>
        <v>0</v>
      </c>
      <c r="AV36" s="48">
        <f t="shared" si="9"/>
        <v>0</v>
      </c>
      <c r="AW36" s="48">
        <f t="shared" si="9"/>
        <v>0</v>
      </c>
      <c r="AX36" s="48">
        <f t="shared" si="9"/>
        <v>0</v>
      </c>
      <c r="AY36" s="48">
        <f t="shared" si="9"/>
        <v>0</v>
      </c>
      <c r="AZ36" s="49"/>
      <c r="BA36" s="49"/>
      <c r="BB36" s="49"/>
      <c r="BC36" s="49"/>
      <c r="BD36" s="49"/>
      <c r="BE36" s="49"/>
      <c r="BF36" s="48">
        <f t="shared" si="7"/>
        <v>0</v>
      </c>
      <c r="BG36" s="49"/>
      <c r="BH36" s="49"/>
      <c r="BI36" s="48">
        <f t="shared" si="10"/>
        <v>1</v>
      </c>
      <c r="BJ36" s="48">
        <f t="shared" si="10"/>
        <v>1</v>
      </c>
      <c r="BK36" s="48">
        <f t="shared" si="10"/>
        <v>0</v>
      </c>
      <c r="BL36" s="48">
        <f t="shared" si="10"/>
        <v>0</v>
      </c>
      <c r="BM36" s="48">
        <f t="shared" si="10"/>
        <v>0</v>
      </c>
      <c r="BN36" s="48">
        <f t="shared" si="10"/>
        <v>1</v>
      </c>
      <c r="BO36" s="614"/>
      <c r="BP36" s="613"/>
      <c r="BQ36" s="613"/>
      <c r="BR36" s="612"/>
      <c r="BS36" s="612"/>
      <c r="BT36" s="612"/>
    </row>
    <row r="37" spans="1:72" s="10" customFormat="1" ht="15.75" customHeight="1" outlineLevel="1">
      <c r="A37" s="612"/>
      <c r="B37" s="66" t="s">
        <v>162</v>
      </c>
      <c r="C37" s="50" t="s">
        <v>157</v>
      </c>
      <c r="D37" s="51" t="s">
        <v>158</v>
      </c>
      <c r="E37" s="51" t="s">
        <v>74</v>
      </c>
      <c r="F37" s="50"/>
      <c r="G37" s="51" t="s">
        <v>68</v>
      </c>
      <c r="H37" s="52"/>
      <c r="I37" s="50" t="s">
        <v>70</v>
      </c>
      <c r="J37" s="53">
        <v>42502</v>
      </c>
      <c r="K37" s="62"/>
      <c r="L37" s="53">
        <v>46111</v>
      </c>
      <c r="M37" s="55">
        <v>4</v>
      </c>
      <c r="N37" s="54">
        <v>39</v>
      </c>
      <c r="O37" s="56">
        <v>39</v>
      </c>
      <c r="P37" s="56">
        <v>39</v>
      </c>
      <c r="Q37" s="495">
        <f t="shared" si="8"/>
        <v>156</v>
      </c>
      <c r="R37" s="496">
        <f t="shared" si="0"/>
        <v>-4.6623853211009259E-2</v>
      </c>
      <c r="S37" s="496">
        <f t="shared" si="1"/>
        <v>-2.8803738317757066E-2</v>
      </c>
      <c r="T37" s="497"/>
      <c r="U37" s="497"/>
      <c r="V37" s="497"/>
      <c r="W37" s="57">
        <v>3.918E-2</v>
      </c>
      <c r="X37" s="498">
        <f t="shared" si="2"/>
        <v>1.5280199999999999</v>
      </c>
      <c r="Y37" s="498">
        <f t="shared" si="6"/>
        <v>1.5280199999999999</v>
      </c>
      <c r="Z37" s="58"/>
      <c r="AA37" s="58"/>
      <c r="AB37" s="54">
        <v>-0.34100000000000003</v>
      </c>
      <c r="AC37" s="54">
        <v>38.658999999999999</v>
      </c>
      <c r="AD37" s="54">
        <v>40.453000000000003</v>
      </c>
      <c r="AE37" s="59"/>
      <c r="AF37" s="45"/>
      <c r="AG37" s="60" t="s">
        <v>163</v>
      </c>
      <c r="AH37" s="27"/>
      <c r="AI37" s="614"/>
      <c r="AJ37" s="47" t="str">
        <f t="shared" si="3"/>
        <v>Please complete all cells in row</v>
      </c>
      <c r="AK37" s="614"/>
      <c r="AL37" s="613"/>
      <c r="AM37" s="613"/>
      <c r="AN37" s="613"/>
      <c r="AO37" s="613"/>
      <c r="AP37" s="613"/>
      <c r="AQ37" s="613"/>
      <c r="AR37" s="613"/>
      <c r="AS37" s="48">
        <f t="shared" si="9"/>
        <v>0</v>
      </c>
      <c r="AT37" s="48">
        <f t="shared" si="9"/>
        <v>1</v>
      </c>
      <c r="AU37" s="48">
        <f t="shared" si="9"/>
        <v>0</v>
      </c>
      <c r="AV37" s="48">
        <f t="shared" si="9"/>
        <v>0</v>
      </c>
      <c r="AW37" s="48">
        <f t="shared" si="9"/>
        <v>0</v>
      </c>
      <c r="AX37" s="48">
        <f t="shared" si="9"/>
        <v>0</v>
      </c>
      <c r="AY37" s="48">
        <f t="shared" si="9"/>
        <v>0</v>
      </c>
      <c r="AZ37" s="49"/>
      <c r="BA37" s="49"/>
      <c r="BB37" s="49"/>
      <c r="BC37" s="49"/>
      <c r="BD37" s="49"/>
      <c r="BE37" s="49"/>
      <c r="BF37" s="48">
        <f t="shared" si="7"/>
        <v>0</v>
      </c>
      <c r="BG37" s="49"/>
      <c r="BH37" s="49"/>
      <c r="BI37" s="48">
        <f t="shared" si="10"/>
        <v>1</v>
      </c>
      <c r="BJ37" s="48">
        <f t="shared" si="10"/>
        <v>1</v>
      </c>
      <c r="BK37" s="48">
        <f t="shared" si="10"/>
        <v>0</v>
      </c>
      <c r="BL37" s="48">
        <f t="shared" si="10"/>
        <v>0</v>
      </c>
      <c r="BM37" s="48">
        <f t="shared" si="10"/>
        <v>0</v>
      </c>
      <c r="BN37" s="48">
        <f t="shared" si="10"/>
        <v>1</v>
      </c>
      <c r="BO37" s="614"/>
      <c r="BP37" s="613"/>
      <c r="BQ37" s="613"/>
      <c r="BR37" s="612"/>
      <c r="BS37" s="612"/>
      <c r="BT37" s="612"/>
    </row>
    <row r="38" spans="1:72" s="10" customFormat="1" ht="15.75" customHeight="1" outlineLevel="1">
      <c r="A38" s="612"/>
      <c r="B38" s="66" t="s">
        <v>164</v>
      </c>
      <c r="C38" s="50" t="s">
        <v>157</v>
      </c>
      <c r="D38" s="51" t="s">
        <v>110</v>
      </c>
      <c r="E38" s="51" t="s">
        <v>74</v>
      </c>
      <c r="F38" s="50" t="s">
        <v>165</v>
      </c>
      <c r="G38" s="51" t="s">
        <v>68</v>
      </c>
      <c r="H38" s="52"/>
      <c r="I38" s="50" t="s">
        <v>70</v>
      </c>
      <c r="J38" s="53">
        <v>43181</v>
      </c>
      <c r="K38" s="62"/>
      <c r="L38" s="53">
        <v>46865</v>
      </c>
      <c r="M38" s="55">
        <v>6.0659999999999998</v>
      </c>
      <c r="N38" s="54">
        <v>216</v>
      </c>
      <c r="O38" s="56">
        <v>216</v>
      </c>
      <c r="P38" s="56">
        <v>216</v>
      </c>
      <c r="Q38" s="495">
        <f t="shared" si="8"/>
        <v>1310.2559999999999</v>
      </c>
      <c r="R38" s="496">
        <f t="shared" si="0"/>
        <v>-6.0091743119266128E-2</v>
      </c>
      <c r="S38" s="496">
        <f t="shared" si="1"/>
        <v>-4.2523364485981374E-2</v>
      </c>
      <c r="T38" s="497"/>
      <c r="U38" s="497"/>
      <c r="V38" s="497"/>
      <c r="W38" s="57">
        <v>2.4500000000000001E-2</v>
      </c>
      <c r="X38" s="498">
        <f t="shared" si="2"/>
        <v>5.2919999999999998</v>
      </c>
      <c r="Y38" s="498">
        <f t="shared" si="6"/>
        <v>5.2919999999999998</v>
      </c>
      <c r="Z38" s="58"/>
      <c r="AA38" s="58"/>
      <c r="AB38" s="54">
        <v>-0.436</v>
      </c>
      <c r="AC38" s="54">
        <v>215.56399999999999</v>
      </c>
      <c r="AD38" s="54">
        <v>211.68600000000001</v>
      </c>
      <c r="AE38" s="59"/>
      <c r="AF38" s="45"/>
      <c r="AG38" s="60" t="s">
        <v>166</v>
      </c>
      <c r="AH38" s="27"/>
      <c r="AI38" s="614"/>
      <c r="AJ38" s="47" t="str">
        <f t="shared" si="3"/>
        <v>Please complete all cells in row</v>
      </c>
      <c r="AK38" s="614"/>
      <c r="AL38" s="613"/>
      <c r="AM38" s="613"/>
      <c r="AN38" s="613"/>
      <c r="AO38" s="613"/>
      <c r="AP38" s="613"/>
      <c r="AQ38" s="613"/>
      <c r="AR38" s="613"/>
      <c r="AS38" s="48">
        <f t="shared" si="9"/>
        <v>0</v>
      </c>
      <c r="AT38" s="48">
        <f t="shared" si="9"/>
        <v>1</v>
      </c>
      <c r="AU38" s="48">
        <f t="shared" si="9"/>
        <v>0</v>
      </c>
      <c r="AV38" s="48">
        <f t="shared" si="9"/>
        <v>0</v>
      </c>
      <c r="AW38" s="48">
        <f t="shared" si="9"/>
        <v>0</v>
      </c>
      <c r="AX38" s="48">
        <f t="shared" si="9"/>
        <v>0</v>
      </c>
      <c r="AY38" s="48">
        <f t="shared" si="9"/>
        <v>0</v>
      </c>
      <c r="AZ38" s="49"/>
      <c r="BA38" s="49"/>
      <c r="BB38" s="49"/>
      <c r="BC38" s="49"/>
      <c r="BD38" s="49"/>
      <c r="BE38" s="49"/>
      <c r="BF38" s="48">
        <f t="shared" si="7"/>
        <v>0</v>
      </c>
      <c r="BG38" s="49"/>
      <c r="BH38" s="49"/>
      <c r="BI38" s="48">
        <f t="shared" si="10"/>
        <v>1</v>
      </c>
      <c r="BJ38" s="48">
        <f t="shared" si="10"/>
        <v>1</v>
      </c>
      <c r="BK38" s="48">
        <f t="shared" si="10"/>
        <v>0</v>
      </c>
      <c r="BL38" s="48">
        <f t="shared" si="10"/>
        <v>0</v>
      </c>
      <c r="BM38" s="48">
        <f t="shared" si="10"/>
        <v>0</v>
      </c>
      <c r="BN38" s="48">
        <f t="shared" si="10"/>
        <v>1</v>
      </c>
      <c r="BO38" s="614"/>
      <c r="BP38" s="613"/>
      <c r="BQ38" s="613"/>
      <c r="BR38" s="612"/>
      <c r="BS38" s="612"/>
      <c r="BT38" s="612"/>
    </row>
    <row r="39" spans="1:72" s="10" customFormat="1" ht="15.75" customHeight="1" outlineLevel="1">
      <c r="A39" s="612"/>
      <c r="B39" s="66" t="s">
        <v>167</v>
      </c>
      <c r="C39" s="50" t="s">
        <v>157</v>
      </c>
      <c r="D39" s="51" t="s">
        <v>110</v>
      </c>
      <c r="E39" s="51" t="s">
        <v>74</v>
      </c>
      <c r="F39" s="50" t="s">
        <v>168</v>
      </c>
      <c r="G39" s="51" t="s">
        <v>68</v>
      </c>
      <c r="H39" s="52"/>
      <c r="I39" s="50" t="s">
        <v>70</v>
      </c>
      <c r="J39" s="53">
        <v>43181</v>
      </c>
      <c r="K39" s="62"/>
      <c r="L39" s="53">
        <v>47564</v>
      </c>
      <c r="M39" s="55">
        <v>7.9809999999999999</v>
      </c>
      <c r="N39" s="54">
        <v>210</v>
      </c>
      <c r="O39" s="56">
        <v>210</v>
      </c>
      <c r="P39" s="56">
        <v>210</v>
      </c>
      <c r="Q39" s="495">
        <f t="shared" si="8"/>
        <v>1676.01</v>
      </c>
      <c r="R39" s="496">
        <f t="shared" si="0"/>
        <v>-5.9174311926605494E-2</v>
      </c>
      <c r="S39" s="496">
        <f t="shared" si="1"/>
        <v>-4.1588785046728916E-2</v>
      </c>
      <c r="T39" s="497"/>
      <c r="U39" s="497"/>
      <c r="V39" s="497"/>
      <c r="W39" s="57">
        <v>2.5499999999999998E-2</v>
      </c>
      <c r="X39" s="498">
        <f t="shared" si="2"/>
        <v>5.3549999999999995</v>
      </c>
      <c r="Y39" s="498">
        <f t="shared" si="6"/>
        <v>5.3549999999999995</v>
      </c>
      <c r="Z39" s="58"/>
      <c r="AA39" s="58"/>
      <c r="AB39" s="54">
        <v>-0.55400000000000005</v>
      </c>
      <c r="AC39" s="54">
        <v>209.446</v>
      </c>
      <c r="AD39" s="54">
        <v>204.95599999999999</v>
      </c>
      <c r="AE39" s="59"/>
      <c r="AF39" s="45"/>
      <c r="AG39" s="60" t="s">
        <v>169</v>
      </c>
      <c r="AH39" s="27"/>
      <c r="AI39" s="614"/>
      <c r="AJ39" s="47" t="str">
        <f t="shared" si="3"/>
        <v>Please complete all cells in row</v>
      </c>
      <c r="AK39" s="614"/>
      <c r="AL39" s="613"/>
      <c r="AM39" s="613"/>
      <c r="AN39" s="613"/>
      <c r="AO39" s="613"/>
      <c r="AP39" s="613"/>
      <c r="AQ39" s="613"/>
      <c r="AR39" s="613"/>
      <c r="AS39" s="48">
        <f t="shared" si="9"/>
        <v>0</v>
      </c>
      <c r="AT39" s="48">
        <f t="shared" si="9"/>
        <v>1</v>
      </c>
      <c r="AU39" s="48">
        <f t="shared" si="9"/>
        <v>0</v>
      </c>
      <c r="AV39" s="48">
        <f t="shared" si="9"/>
        <v>0</v>
      </c>
      <c r="AW39" s="48">
        <f t="shared" si="9"/>
        <v>0</v>
      </c>
      <c r="AX39" s="48">
        <f t="shared" si="9"/>
        <v>0</v>
      </c>
      <c r="AY39" s="48">
        <f t="shared" si="9"/>
        <v>0</v>
      </c>
      <c r="AZ39" s="49"/>
      <c r="BA39" s="49"/>
      <c r="BB39" s="49"/>
      <c r="BC39" s="49"/>
      <c r="BD39" s="49"/>
      <c r="BE39" s="49"/>
      <c r="BF39" s="48">
        <f t="shared" si="7"/>
        <v>0</v>
      </c>
      <c r="BG39" s="49"/>
      <c r="BH39" s="49"/>
      <c r="BI39" s="48">
        <f t="shared" si="10"/>
        <v>1</v>
      </c>
      <c r="BJ39" s="48">
        <f t="shared" si="10"/>
        <v>1</v>
      </c>
      <c r="BK39" s="48">
        <f t="shared" si="10"/>
        <v>0</v>
      </c>
      <c r="BL39" s="48">
        <f t="shared" si="10"/>
        <v>0</v>
      </c>
      <c r="BM39" s="48">
        <f t="shared" si="10"/>
        <v>0</v>
      </c>
      <c r="BN39" s="48">
        <f t="shared" si="10"/>
        <v>1</v>
      </c>
      <c r="BO39" s="614"/>
      <c r="BP39" s="613"/>
      <c r="BQ39" s="613"/>
      <c r="BR39" s="612"/>
      <c r="BS39" s="612"/>
      <c r="BT39" s="612"/>
    </row>
    <row r="40" spans="1:72" s="10" customFormat="1" ht="15.75" customHeight="1" outlineLevel="1">
      <c r="A40" s="612"/>
      <c r="B40" s="66" t="s">
        <v>170</v>
      </c>
      <c r="C40" s="50" t="s">
        <v>157</v>
      </c>
      <c r="D40" s="51" t="s">
        <v>110</v>
      </c>
      <c r="E40" s="51" t="s">
        <v>74</v>
      </c>
      <c r="F40" s="50" t="s">
        <v>171</v>
      </c>
      <c r="G40" s="51" t="s">
        <v>68</v>
      </c>
      <c r="H40" s="52"/>
      <c r="I40" s="50" t="s">
        <v>70</v>
      </c>
      <c r="J40" s="53">
        <v>43181</v>
      </c>
      <c r="K40" s="62"/>
      <c r="L40" s="53">
        <v>48660</v>
      </c>
      <c r="M40" s="55">
        <v>10.984</v>
      </c>
      <c r="N40" s="54">
        <v>40</v>
      </c>
      <c r="O40" s="56">
        <v>40</v>
      </c>
      <c r="P40" s="56">
        <v>40</v>
      </c>
      <c r="Q40" s="495">
        <f t="shared" si="8"/>
        <v>439.36</v>
      </c>
      <c r="R40" s="496">
        <f t="shared" si="0"/>
        <v>-5.8532110091743195E-2</v>
      </c>
      <c r="S40" s="496">
        <f t="shared" si="1"/>
        <v>-4.0934579439252383E-2</v>
      </c>
      <c r="T40" s="497"/>
      <c r="U40" s="497"/>
      <c r="V40" s="497"/>
      <c r="W40" s="57">
        <v>2.6200000000000001E-2</v>
      </c>
      <c r="X40" s="498">
        <f t="shared" si="2"/>
        <v>1.048</v>
      </c>
      <c r="Y40" s="498">
        <f t="shared" si="6"/>
        <v>1.048</v>
      </c>
      <c r="Z40" s="58"/>
      <c r="AA40" s="58"/>
      <c r="AB40" s="54">
        <v>-0.14399999999999999</v>
      </c>
      <c r="AC40" s="54">
        <v>39.856000000000002</v>
      </c>
      <c r="AD40" s="54">
        <v>38.231000000000002</v>
      </c>
      <c r="AE40" s="59"/>
      <c r="AF40" s="45"/>
      <c r="AG40" s="60" t="s">
        <v>172</v>
      </c>
      <c r="AH40" s="27"/>
      <c r="AI40" s="614"/>
      <c r="AJ40" s="47" t="str">
        <f t="shared" si="3"/>
        <v>Please complete all cells in row</v>
      </c>
      <c r="AK40" s="614"/>
      <c r="AL40" s="613"/>
      <c r="AM40" s="613"/>
      <c r="AN40" s="613"/>
      <c r="AO40" s="613"/>
      <c r="AP40" s="613"/>
      <c r="AQ40" s="613"/>
      <c r="AR40" s="613"/>
      <c r="AS40" s="48">
        <f t="shared" si="9"/>
        <v>0</v>
      </c>
      <c r="AT40" s="48">
        <f t="shared" si="9"/>
        <v>1</v>
      </c>
      <c r="AU40" s="48">
        <f t="shared" si="9"/>
        <v>0</v>
      </c>
      <c r="AV40" s="48">
        <f t="shared" si="9"/>
        <v>0</v>
      </c>
      <c r="AW40" s="48">
        <f t="shared" si="9"/>
        <v>0</v>
      </c>
      <c r="AX40" s="48">
        <f t="shared" si="9"/>
        <v>0</v>
      </c>
      <c r="AY40" s="48">
        <f t="shared" si="9"/>
        <v>0</v>
      </c>
      <c r="AZ40" s="49"/>
      <c r="BA40" s="49"/>
      <c r="BB40" s="49"/>
      <c r="BC40" s="49"/>
      <c r="BD40" s="49"/>
      <c r="BE40" s="49"/>
      <c r="BF40" s="48">
        <f t="shared" si="7"/>
        <v>0</v>
      </c>
      <c r="BG40" s="49"/>
      <c r="BH40" s="49"/>
      <c r="BI40" s="48">
        <f t="shared" si="10"/>
        <v>1</v>
      </c>
      <c r="BJ40" s="48">
        <f t="shared" si="10"/>
        <v>1</v>
      </c>
      <c r="BK40" s="48">
        <f t="shared" si="10"/>
        <v>0</v>
      </c>
      <c r="BL40" s="48">
        <f t="shared" si="10"/>
        <v>0</v>
      </c>
      <c r="BM40" s="48">
        <f t="shared" si="10"/>
        <v>0</v>
      </c>
      <c r="BN40" s="48">
        <f t="shared" si="10"/>
        <v>1</v>
      </c>
      <c r="BO40" s="614"/>
      <c r="BP40" s="613"/>
      <c r="BQ40" s="613"/>
      <c r="BR40" s="612"/>
      <c r="BS40" s="612"/>
      <c r="BT40" s="612"/>
    </row>
    <row r="41" spans="1:72" s="10" customFormat="1" ht="15.75" customHeight="1" outlineLevel="1">
      <c r="A41" s="612"/>
      <c r="B41" s="66" t="s">
        <v>173</v>
      </c>
      <c r="C41" s="50" t="s">
        <v>157</v>
      </c>
      <c r="D41" s="51" t="s">
        <v>110</v>
      </c>
      <c r="E41" s="51" t="s">
        <v>74</v>
      </c>
      <c r="F41" s="50" t="s">
        <v>174</v>
      </c>
      <c r="G41" s="51" t="s">
        <v>68</v>
      </c>
      <c r="H41" s="52"/>
      <c r="I41" s="50" t="s">
        <v>70</v>
      </c>
      <c r="J41" s="53">
        <v>43181</v>
      </c>
      <c r="K41" s="62"/>
      <c r="L41" s="53">
        <v>45007</v>
      </c>
      <c r="M41" s="55">
        <v>0.97499999999999998</v>
      </c>
      <c r="N41" s="54">
        <v>38.680999999999997</v>
      </c>
      <c r="O41" s="56">
        <v>38.680999999999997</v>
      </c>
      <c r="P41" s="56">
        <v>38.680999999999997</v>
      </c>
      <c r="Q41" s="495">
        <f t="shared" si="8"/>
        <v>37.713974999999998</v>
      </c>
      <c r="R41" s="496">
        <f t="shared" ref="R41:R72" si="11">IF(W41=0,0,((1+W41)/(1+$C$297))-1)</f>
        <v>-6.3935779816513771E-2</v>
      </c>
      <c r="S41" s="496">
        <f t="shared" ref="S41:S72" si="12">IF(W41=0,0,((1+W41)/(1+$C$298))-1)</f>
        <v>-4.6439252336448633E-2</v>
      </c>
      <c r="T41" s="497"/>
      <c r="U41" s="497"/>
      <c r="V41" s="497"/>
      <c r="W41" s="57">
        <v>2.0310000000000002E-2</v>
      </c>
      <c r="X41" s="498">
        <f t="shared" si="2"/>
        <v>0.78561111000000006</v>
      </c>
      <c r="Y41" s="498">
        <f t="shared" si="6"/>
        <v>0.78561111000000006</v>
      </c>
      <c r="Z41" s="58"/>
      <c r="AA41" s="58"/>
      <c r="AB41" s="54">
        <v>-8.9999999999999993E-3</v>
      </c>
      <c r="AC41" s="54">
        <v>38.671999999999997</v>
      </c>
      <c r="AD41" s="54">
        <v>38.863</v>
      </c>
      <c r="AE41" s="61" t="s">
        <v>112</v>
      </c>
      <c r="AF41" s="45"/>
      <c r="AG41" s="60" t="s">
        <v>175</v>
      </c>
      <c r="AH41" s="27"/>
      <c r="AI41" s="614"/>
      <c r="AJ41" s="47" t="str">
        <f t="shared" si="3"/>
        <v>Please complete all cells in row</v>
      </c>
      <c r="AK41" s="614"/>
      <c r="AL41" s="613"/>
      <c r="AM41" s="613"/>
      <c r="AN41" s="613"/>
      <c r="AO41" s="613"/>
      <c r="AP41" s="613"/>
      <c r="AQ41" s="613"/>
      <c r="AR41" s="613"/>
      <c r="AS41" s="48">
        <f t="shared" si="9"/>
        <v>0</v>
      </c>
      <c r="AT41" s="48">
        <f t="shared" si="9"/>
        <v>1</v>
      </c>
      <c r="AU41" s="48">
        <f t="shared" si="9"/>
        <v>0</v>
      </c>
      <c r="AV41" s="48">
        <f t="shared" si="9"/>
        <v>0</v>
      </c>
      <c r="AW41" s="48">
        <f t="shared" si="9"/>
        <v>0</v>
      </c>
      <c r="AX41" s="48">
        <f t="shared" si="9"/>
        <v>0</v>
      </c>
      <c r="AY41" s="48">
        <f t="shared" si="9"/>
        <v>0</v>
      </c>
      <c r="AZ41" s="49"/>
      <c r="BA41" s="49"/>
      <c r="BB41" s="49"/>
      <c r="BC41" s="49"/>
      <c r="BD41" s="49"/>
      <c r="BE41" s="49"/>
      <c r="BF41" s="48">
        <f t="shared" si="7"/>
        <v>0</v>
      </c>
      <c r="BG41" s="49"/>
      <c r="BH41" s="49"/>
      <c r="BI41" s="48">
        <f t="shared" si="10"/>
        <v>1</v>
      </c>
      <c r="BJ41" s="48">
        <f t="shared" si="10"/>
        <v>1</v>
      </c>
      <c r="BK41" s="48">
        <f t="shared" si="10"/>
        <v>0</v>
      </c>
      <c r="BL41" s="48">
        <f t="shared" si="10"/>
        <v>0</v>
      </c>
      <c r="BM41" s="48">
        <f t="shared" si="10"/>
        <v>0</v>
      </c>
      <c r="BN41" s="48">
        <f t="shared" si="10"/>
        <v>1</v>
      </c>
      <c r="BO41" s="614"/>
      <c r="BP41" s="613"/>
      <c r="BQ41" s="613"/>
      <c r="BR41" s="612"/>
      <c r="BS41" s="612"/>
      <c r="BT41" s="612"/>
    </row>
    <row r="42" spans="1:72" s="10" customFormat="1" ht="15.75" customHeight="1" outlineLevel="1">
      <c r="A42" s="612"/>
      <c r="B42" s="66" t="s">
        <v>176</v>
      </c>
      <c r="C42" s="50" t="s">
        <v>157</v>
      </c>
      <c r="D42" s="51" t="s">
        <v>110</v>
      </c>
      <c r="E42" s="51" t="s">
        <v>74</v>
      </c>
      <c r="F42" s="50" t="s">
        <v>177</v>
      </c>
      <c r="G42" s="51" t="s">
        <v>68</v>
      </c>
      <c r="H42" s="52"/>
      <c r="I42" s="50" t="s">
        <v>70</v>
      </c>
      <c r="J42" s="53">
        <v>43181</v>
      </c>
      <c r="K42" s="62"/>
      <c r="L42" s="53">
        <v>45738</v>
      </c>
      <c r="M42" s="55">
        <v>2.9780000000000002</v>
      </c>
      <c r="N42" s="54">
        <v>200.43600000000001</v>
      </c>
      <c r="O42" s="56">
        <v>200.43600000000001</v>
      </c>
      <c r="P42" s="56">
        <v>200.43600000000001</v>
      </c>
      <c r="Q42" s="495">
        <f t="shared" si="8"/>
        <v>596.89840800000002</v>
      </c>
      <c r="R42" s="496">
        <f t="shared" si="11"/>
        <v>-6.1328665700946972E-2</v>
      </c>
      <c r="S42" s="496">
        <f t="shared" si="12"/>
        <v>-4.3783407115917994E-2</v>
      </c>
      <c r="T42" s="497"/>
      <c r="U42" s="497"/>
      <c r="V42" s="497"/>
      <c r="W42" s="57">
        <v>2.3151754385967754E-2</v>
      </c>
      <c r="X42" s="498">
        <f t="shared" si="2"/>
        <v>4.6404450421058332</v>
      </c>
      <c r="Y42" s="498">
        <f t="shared" si="6"/>
        <v>4.6404450421058332</v>
      </c>
      <c r="Z42" s="58"/>
      <c r="AA42" s="58"/>
      <c r="AB42" s="54">
        <v>-0.20399999999999999</v>
      </c>
      <c r="AC42" s="54">
        <v>200.232</v>
      </c>
      <c r="AD42" s="54">
        <v>200.01</v>
      </c>
      <c r="AE42" s="61" t="s">
        <v>112</v>
      </c>
      <c r="AF42" s="45"/>
      <c r="AG42" s="60" t="s">
        <v>178</v>
      </c>
      <c r="AH42" s="27"/>
      <c r="AI42" s="614"/>
      <c r="AJ42" s="47" t="str">
        <f t="shared" si="3"/>
        <v>Please complete all cells in row</v>
      </c>
      <c r="AK42" s="614"/>
      <c r="AL42" s="613"/>
      <c r="AM42" s="613"/>
      <c r="AN42" s="613"/>
      <c r="AO42" s="613"/>
      <c r="AP42" s="613"/>
      <c r="AQ42" s="613"/>
      <c r="AR42" s="613"/>
      <c r="AS42" s="48">
        <f t="shared" si="9"/>
        <v>0</v>
      </c>
      <c r="AT42" s="48">
        <f t="shared" si="9"/>
        <v>1</v>
      </c>
      <c r="AU42" s="48">
        <f t="shared" si="9"/>
        <v>0</v>
      </c>
      <c r="AV42" s="48">
        <f t="shared" si="9"/>
        <v>0</v>
      </c>
      <c r="AW42" s="48">
        <f t="shared" si="9"/>
        <v>0</v>
      </c>
      <c r="AX42" s="48">
        <f t="shared" si="9"/>
        <v>0</v>
      </c>
      <c r="AY42" s="48">
        <f t="shared" si="9"/>
        <v>0</v>
      </c>
      <c r="AZ42" s="49"/>
      <c r="BA42" s="49"/>
      <c r="BB42" s="49"/>
      <c r="BC42" s="49"/>
      <c r="BD42" s="49"/>
      <c r="BE42" s="49"/>
      <c r="BF42" s="48">
        <f t="shared" si="7"/>
        <v>0</v>
      </c>
      <c r="BG42" s="49"/>
      <c r="BH42" s="49"/>
      <c r="BI42" s="48">
        <f t="shared" si="10"/>
        <v>1</v>
      </c>
      <c r="BJ42" s="48">
        <f t="shared" si="10"/>
        <v>1</v>
      </c>
      <c r="BK42" s="48">
        <f t="shared" si="10"/>
        <v>0</v>
      </c>
      <c r="BL42" s="48">
        <f t="shared" si="10"/>
        <v>0</v>
      </c>
      <c r="BM42" s="48">
        <f t="shared" si="10"/>
        <v>0</v>
      </c>
      <c r="BN42" s="48">
        <f t="shared" si="10"/>
        <v>1</v>
      </c>
      <c r="BO42" s="614"/>
      <c r="BP42" s="613"/>
      <c r="BQ42" s="613"/>
      <c r="BR42" s="612"/>
      <c r="BS42" s="612"/>
      <c r="BT42" s="612"/>
    </row>
    <row r="43" spans="1:72" s="10" customFormat="1" ht="15.75" customHeight="1" outlineLevel="1">
      <c r="A43" s="612"/>
      <c r="B43" s="66" t="s">
        <v>179</v>
      </c>
      <c r="C43" s="50" t="s">
        <v>157</v>
      </c>
      <c r="D43" s="51" t="s">
        <v>180</v>
      </c>
      <c r="E43" s="51" t="s">
        <v>74</v>
      </c>
      <c r="F43" s="50"/>
      <c r="G43" s="51" t="s">
        <v>181</v>
      </c>
      <c r="H43" s="52"/>
      <c r="I43" s="50" t="s">
        <v>70</v>
      </c>
      <c r="J43" s="53">
        <v>38990</v>
      </c>
      <c r="K43" s="62"/>
      <c r="L43" s="53">
        <v>50311</v>
      </c>
      <c r="M43" s="55">
        <v>15.507</v>
      </c>
      <c r="N43" s="54">
        <v>-75</v>
      </c>
      <c r="O43" s="56">
        <v>-75</v>
      </c>
      <c r="P43" s="56">
        <v>-75</v>
      </c>
      <c r="Q43" s="495">
        <f t="shared" si="8"/>
        <v>-1163.0249999999999</v>
      </c>
      <c r="R43" s="496">
        <f t="shared" si="11"/>
        <v>-3.5550458715596367E-2</v>
      </c>
      <c r="S43" s="496">
        <f t="shared" si="12"/>
        <v>-1.7523364485981352E-2</v>
      </c>
      <c r="T43" s="497"/>
      <c r="U43" s="497"/>
      <c r="V43" s="497"/>
      <c r="W43" s="57">
        <v>5.1249999999999997E-2</v>
      </c>
      <c r="X43" s="498">
        <f t="shared" si="2"/>
        <v>-3.8437499999999996</v>
      </c>
      <c r="Y43" s="498">
        <f t="shared" si="6"/>
        <v>-3.8437499999999996</v>
      </c>
      <c r="Z43" s="58"/>
      <c r="AA43" s="58"/>
      <c r="AB43" s="54">
        <v>0</v>
      </c>
      <c r="AC43" s="54">
        <v>-75</v>
      </c>
      <c r="AD43" s="54">
        <v>0</v>
      </c>
      <c r="AE43" s="59"/>
      <c r="AF43" s="45"/>
      <c r="AG43" s="60" t="s">
        <v>182</v>
      </c>
      <c r="AH43" s="27"/>
      <c r="AI43" s="614"/>
      <c r="AJ43" s="47" t="str">
        <f t="shared" si="3"/>
        <v>Please complete all cells in row</v>
      </c>
      <c r="AK43" s="614"/>
      <c r="AL43" s="613"/>
      <c r="AM43" s="613"/>
      <c r="AN43" s="613"/>
      <c r="AO43" s="613"/>
      <c r="AP43" s="613"/>
      <c r="AQ43" s="613"/>
      <c r="AR43" s="613"/>
      <c r="AS43" s="48">
        <f t="shared" si="9"/>
        <v>0</v>
      </c>
      <c r="AT43" s="48">
        <f t="shared" si="9"/>
        <v>1</v>
      </c>
      <c r="AU43" s="48">
        <f t="shared" si="9"/>
        <v>0</v>
      </c>
      <c r="AV43" s="48">
        <f t="shared" si="9"/>
        <v>0</v>
      </c>
      <c r="AW43" s="48">
        <f t="shared" si="9"/>
        <v>0</v>
      </c>
      <c r="AX43" s="48">
        <f t="shared" si="9"/>
        <v>0</v>
      </c>
      <c r="AY43" s="48">
        <f t="shared" si="9"/>
        <v>0</v>
      </c>
      <c r="AZ43" s="49"/>
      <c r="BA43" s="49"/>
      <c r="BB43" s="49"/>
      <c r="BC43" s="49"/>
      <c r="BD43" s="49"/>
      <c r="BE43" s="49"/>
      <c r="BF43" s="48">
        <f t="shared" si="7"/>
        <v>0</v>
      </c>
      <c r="BG43" s="49"/>
      <c r="BH43" s="49"/>
      <c r="BI43" s="48">
        <f t="shared" si="10"/>
        <v>1</v>
      </c>
      <c r="BJ43" s="48">
        <f t="shared" si="10"/>
        <v>1</v>
      </c>
      <c r="BK43" s="48">
        <f t="shared" si="10"/>
        <v>0</v>
      </c>
      <c r="BL43" s="48">
        <f t="shared" si="10"/>
        <v>0</v>
      </c>
      <c r="BM43" s="48">
        <f t="shared" si="10"/>
        <v>0</v>
      </c>
      <c r="BN43" s="48">
        <f t="shared" si="10"/>
        <v>1</v>
      </c>
      <c r="BO43" s="614"/>
      <c r="BP43" s="613"/>
      <c r="BQ43" s="613"/>
      <c r="BR43" s="612"/>
      <c r="BS43" s="612"/>
      <c r="BT43" s="612"/>
    </row>
    <row r="44" spans="1:72" s="10" customFormat="1" ht="15.75" customHeight="1" outlineLevel="1">
      <c r="A44" s="612"/>
      <c r="B44" s="66" t="s">
        <v>183</v>
      </c>
      <c r="C44" s="50" t="s">
        <v>157</v>
      </c>
      <c r="D44" s="51" t="s">
        <v>180</v>
      </c>
      <c r="E44" s="51" t="s">
        <v>74</v>
      </c>
      <c r="F44" s="50"/>
      <c r="G44" s="51" t="s">
        <v>181</v>
      </c>
      <c r="H44" s="52"/>
      <c r="I44" s="50" t="s">
        <v>70</v>
      </c>
      <c r="J44" s="53">
        <v>38990</v>
      </c>
      <c r="K44" s="62"/>
      <c r="L44" s="53">
        <v>50311</v>
      </c>
      <c r="M44" s="55">
        <v>15.507</v>
      </c>
      <c r="N44" s="54">
        <v>-25</v>
      </c>
      <c r="O44" s="56">
        <v>-25</v>
      </c>
      <c r="P44" s="56">
        <v>-25</v>
      </c>
      <c r="Q44" s="495">
        <f t="shared" si="8"/>
        <v>-387.67500000000001</v>
      </c>
      <c r="R44" s="496">
        <f t="shared" si="11"/>
        <v>-3.5550458715596367E-2</v>
      </c>
      <c r="S44" s="496">
        <f t="shared" si="12"/>
        <v>-1.7523364485981352E-2</v>
      </c>
      <c r="T44" s="497"/>
      <c r="U44" s="497"/>
      <c r="V44" s="497"/>
      <c r="W44" s="57">
        <v>5.1249999999999997E-2</v>
      </c>
      <c r="X44" s="498">
        <f t="shared" si="2"/>
        <v>-1.28125</v>
      </c>
      <c r="Y44" s="498">
        <f t="shared" si="6"/>
        <v>-1.28125</v>
      </c>
      <c r="Z44" s="58"/>
      <c r="AA44" s="58"/>
      <c r="AB44" s="54">
        <v>0</v>
      </c>
      <c r="AC44" s="54">
        <v>-25</v>
      </c>
      <c r="AD44" s="54">
        <v>0</v>
      </c>
      <c r="AE44" s="59"/>
      <c r="AF44" s="45"/>
      <c r="AG44" s="60" t="s">
        <v>184</v>
      </c>
      <c r="AH44" s="27"/>
      <c r="AI44" s="614"/>
      <c r="AJ44" s="47" t="str">
        <f t="shared" si="3"/>
        <v>Please complete all cells in row</v>
      </c>
      <c r="AK44" s="614"/>
      <c r="AL44" s="613"/>
      <c r="AM44" s="613"/>
      <c r="AN44" s="613"/>
      <c r="AO44" s="613"/>
      <c r="AP44" s="613"/>
      <c r="AQ44" s="613"/>
      <c r="AR44" s="613"/>
      <c r="AS44" s="48">
        <f t="shared" si="9"/>
        <v>0</v>
      </c>
      <c r="AT44" s="48">
        <f t="shared" si="9"/>
        <v>1</v>
      </c>
      <c r="AU44" s="48">
        <f t="shared" si="9"/>
        <v>0</v>
      </c>
      <c r="AV44" s="48">
        <f t="shared" si="9"/>
        <v>0</v>
      </c>
      <c r="AW44" s="48">
        <f t="shared" si="9"/>
        <v>0</v>
      </c>
      <c r="AX44" s="48">
        <f t="shared" si="9"/>
        <v>0</v>
      </c>
      <c r="AY44" s="48">
        <f t="shared" si="9"/>
        <v>0</v>
      </c>
      <c r="AZ44" s="49"/>
      <c r="BA44" s="49"/>
      <c r="BB44" s="49"/>
      <c r="BC44" s="49"/>
      <c r="BD44" s="49"/>
      <c r="BE44" s="49"/>
      <c r="BF44" s="48">
        <f t="shared" si="7"/>
        <v>0</v>
      </c>
      <c r="BG44" s="49"/>
      <c r="BH44" s="49"/>
      <c r="BI44" s="48">
        <f t="shared" si="10"/>
        <v>1</v>
      </c>
      <c r="BJ44" s="48">
        <f t="shared" si="10"/>
        <v>1</v>
      </c>
      <c r="BK44" s="48">
        <f t="shared" si="10"/>
        <v>0</v>
      </c>
      <c r="BL44" s="48">
        <f t="shared" si="10"/>
        <v>0</v>
      </c>
      <c r="BM44" s="48">
        <f t="shared" si="10"/>
        <v>0</v>
      </c>
      <c r="BN44" s="48">
        <f t="shared" si="10"/>
        <v>1</v>
      </c>
      <c r="BO44" s="614"/>
      <c r="BP44" s="613"/>
      <c r="BQ44" s="613"/>
      <c r="BR44" s="612"/>
      <c r="BS44" s="612"/>
      <c r="BT44" s="612"/>
    </row>
    <row r="45" spans="1:72" s="10" customFormat="1" ht="15.75" customHeight="1" outlineLevel="1">
      <c r="A45" s="612"/>
      <c r="B45" s="66" t="s">
        <v>183</v>
      </c>
      <c r="C45" s="50" t="s">
        <v>157</v>
      </c>
      <c r="D45" s="51" t="s">
        <v>180</v>
      </c>
      <c r="E45" s="51" t="s">
        <v>74</v>
      </c>
      <c r="F45" s="50"/>
      <c r="G45" s="51" t="s">
        <v>181</v>
      </c>
      <c r="H45" s="52"/>
      <c r="I45" s="50" t="s">
        <v>70</v>
      </c>
      <c r="J45" s="53">
        <v>38990</v>
      </c>
      <c r="K45" s="62"/>
      <c r="L45" s="53">
        <v>50311</v>
      </c>
      <c r="M45" s="55">
        <v>15.507</v>
      </c>
      <c r="N45" s="54">
        <v>-25</v>
      </c>
      <c r="O45" s="56">
        <v>-25</v>
      </c>
      <c r="P45" s="56">
        <v>-25</v>
      </c>
      <c r="Q45" s="495">
        <f t="shared" si="8"/>
        <v>-387.67500000000001</v>
      </c>
      <c r="R45" s="496">
        <f t="shared" si="11"/>
        <v>-3.5550458715596367E-2</v>
      </c>
      <c r="S45" s="496">
        <f t="shared" si="12"/>
        <v>-1.7523364485981352E-2</v>
      </c>
      <c r="T45" s="497"/>
      <c r="U45" s="497"/>
      <c r="V45" s="497"/>
      <c r="W45" s="57">
        <v>5.1249999999999997E-2</v>
      </c>
      <c r="X45" s="498">
        <f t="shared" si="2"/>
        <v>-1.28125</v>
      </c>
      <c r="Y45" s="498">
        <f t="shared" si="6"/>
        <v>-1.28125</v>
      </c>
      <c r="Z45" s="58"/>
      <c r="AA45" s="58"/>
      <c r="AB45" s="54">
        <v>0</v>
      </c>
      <c r="AC45" s="54">
        <v>-25</v>
      </c>
      <c r="AD45" s="54">
        <v>0</v>
      </c>
      <c r="AE45" s="59"/>
      <c r="AF45" s="45"/>
      <c r="AG45" s="60" t="s">
        <v>185</v>
      </c>
      <c r="AH45" s="27"/>
      <c r="AI45" s="614"/>
      <c r="AJ45" s="47" t="str">
        <f t="shared" si="3"/>
        <v>Please complete all cells in row</v>
      </c>
      <c r="AK45" s="614"/>
      <c r="AL45" s="613"/>
      <c r="AM45" s="613"/>
      <c r="AN45" s="613"/>
      <c r="AO45" s="613"/>
      <c r="AP45" s="613"/>
      <c r="AQ45" s="613"/>
      <c r="AR45" s="613"/>
      <c r="AS45" s="48">
        <f t="shared" si="9"/>
        <v>0</v>
      </c>
      <c r="AT45" s="48">
        <f t="shared" si="9"/>
        <v>1</v>
      </c>
      <c r="AU45" s="48">
        <f t="shared" si="9"/>
        <v>0</v>
      </c>
      <c r="AV45" s="48">
        <f t="shared" si="9"/>
        <v>0</v>
      </c>
      <c r="AW45" s="48">
        <f t="shared" si="9"/>
        <v>0</v>
      </c>
      <c r="AX45" s="48">
        <f t="shared" si="9"/>
        <v>0</v>
      </c>
      <c r="AY45" s="48">
        <f t="shared" si="9"/>
        <v>0</v>
      </c>
      <c r="AZ45" s="49"/>
      <c r="BA45" s="49"/>
      <c r="BB45" s="49"/>
      <c r="BC45" s="49"/>
      <c r="BD45" s="49"/>
      <c r="BE45" s="49"/>
      <c r="BF45" s="48">
        <f t="shared" si="7"/>
        <v>0</v>
      </c>
      <c r="BG45" s="49"/>
      <c r="BH45" s="49"/>
      <c r="BI45" s="48">
        <f t="shared" si="10"/>
        <v>1</v>
      </c>
      <c r="BJ45" s="48">
        <f t="shared" si="10"/>
        <v>1</v>
      </c>
      <c r="BK45" s="48">
        <f t="shared" si="10"/>
        <v>0</v>
      </c>
      <c r="BL45" s="48">
        <f t="shared" si="10"/>
        <v>0</v>
      </c>
      <c r="BM45" s="48">
        <f t="shared" si="10"/>
        <v>0</v>
      </c>
      <c r="BN45" s="48">
        <f t="shared" si="10"/>
        <v>1</v>
      </c>
      <c r="BO45" s="614"/>
      <c r="BP45" s="613"/>
      <c r="BQ45" s="613"/>
      <c r="BR45" s="612"/>
      <c r="BS45" s="612"/>
      <c r="BT45" s="612"/>
    </row>
    <row r="46" spans="1:72" s="10" customFormat="1" ht="15.75" customHeight="1" outlineLevel="1">
      <c r="A46" s="612"/>
      <c r="B46" s="66" t="s">
        <v>183</v>
      </c>
      <c r="C46" s="50" t="s">
        <v>157</v>
      </c>
      <c r="D46" s="51" t="s">
        <v>180</v>
      </c>
      <c r="E46" s="51" t="s">
        <v>74</v>
      </c>
      <c r="F46" s="50"/>
      <c r="G46" s="51" t="s">
        <v>181</v>
      </c>
      <c r="H46" s="52"/>
      <c r="I46" s="50" t="s">
        <v>70</v>
      </c>
      <c r="J46" s="53">
        <v>38990</v>
      </c>
      <c r="K46" s="62"/>
      <c r="L46" s="53">
        <v>50311</v>
      </c>
      <c r="M46" s="55">
        <v>15.507</v>
      </c>
      <c r="N46" s="54">
        <v>-25</v>
      </c>
      <c r="O46" s="56">
        <v>-25</v>
      </c>
      <c r="P46" s="56">
        <v>-25</v>
      </c>
      <c r="Q46" s="495">
        <f t="shared" si="8"/>
        <v>-387.67500000000001</v>
      </c>
      <c r="R46" s="496">
        <f t="shared" si="11"/>
        <v>-3.5550458715596367E-2</v>
      </c>
      <c r="S46" s="496">
        <f t="shared" si="12"/>
        <v>-1.7523364485981352E-2</v>
      </c>
      <c r="T46" s="497"/>
      <c r="U46" s="497"/>
      <c r="V46" s="497"/>
      <c r="W46" s="57">
        <v>5.1249999999999997E-2</v>
      </c>
      <c r="X46" s="498">
        <f t="shared" si="2"/>
        <v>-1.28125</v>
      </c>
      <c r="Y46" s="498">
        <f t="shared" si="6"/>
        <v>-1.28125</v>
      </c>
      <c r="Z46" s="58"/>
      <c r="AA46" s="58"/>
      <c r="AB46" s="54">
        <v>0</v>
      </c>
      <c r="AC46" s="54">
        <v>-25</v>
      </c>
      <c r="AD46" s="54">
        <v>0</v>
      </c>
      <c r="AE46" s="59"/>
      <c r="AF46" s="45"/>
      <c r="AG46" s="60" t="s">
        <v>186</v>
      </c>
      <c r="AH46" s="27"/>
      <c r="AI46" s="614"/>
      <c r="AJ46" s="47" t="str">
        <f t="shared" si="3"/>
        <v>Please complete all cells in row</v>
      </c>
      <c r="AK46" s="614"/>
      <c r="AL46" s="613"/>
      <c r="AM46" s="613"/>
      <c r="AN46" s="613"/>
      <c r="AO46" s="613"/>
      <c r="AP46" s="613"/>
      <c r="AQ46" s="613"/>
      <c r="AR46" s="613"/>
      <c r="AS46" s="48">
        <f t="shared" si="9"/>
        <v>0</v>
      </c>
      <c r="AT46" s="48">
        <f t="shared" si="9"/>
        <v>1</v>
      </c>
      <c r="AU46" s="48">
        <f t="shared" si="9"/>
        <v>0</v>
      </c>
      <c r="AV46" s="48">
        <f t="shared" si="9"/>
        <v>0</v>
      </c>
      <c r="AW46" s="48">
        <f t="shared" si="9"/>
        <v>0</v>
      </c>
      <c r="AX46" s="48">
        <f t="shared" si="9"/>
        <v>0</v>
      </c>
      <c r="AY46" s="48">
        <f t="shared" si="9"/>
        <v>0</v>
      </c>
      <c r="AZ46" s="49"/>
      <c r="BA46" s="49"/>
      <c r="BB46" s="49"/>
      <c r="BC46" s="49"/>
      <c r="BD46" s="49"/>
      <c r="BE46" s="49"/>
      <c r="BF46" s="48">
        <f t="shared" si="7"/>
        <v>0</v>
      </c>
      <c r="BG46" s="49"/>
      <c r="BH46" s="49"/>
      <c r="BI46" s="48">
        <f t="shared" si="10"/>
        <v>1</v>
      </c>
      <c r="BJ46" s="48">
        <f t="shared" si="10"/>
        <v>1</v>
      </c>
      <c r="BK46" s="48">
        <f t="shared" si="10"/>
        <v>0</v>
      </c>
      <c r="BL46" s="48">
        <f t="shared" si="10"/>
        <v>0</v>
      </c>
      <c r="BM46" s="48">
        <f t="shared" si="10"/>
        <v>0</v>
      </c>
      <c r="BN46" s="48">
        <f t="shared" si="10"/>
        <v>1</v>
      </c>
      <c r="BO46" s="614"/>
      <c r="BP46" s="613"/>
      <c r="BQ46" s="613"/>
      <c r="BR46" s="612"/>
      <c r="BS46" s="612"/>
      <c r="BT46" s="612"/>
    </row>
    <row r="47" spans="1:72" s="10" customFormat="1" ht="15.75" customHeight="1" outlineLevel="1">
      <c r="A47" s="612"/>
      <c r="B47" s="66" t="s">
        <v>187</v>
      </c>
      <c r="C47" s="50" t="s">
        <v>157</v>
      </c>
      <c r="D47" s="51" t="s">
        <v>180</v>
      </c>
      <c r="E47" s="51" t="s">
        <v>188</v>
      </c>
      <c r="F47" s="50"/>
      <c r="G47" s="51" t="s">
        <v>181</v>
      </c>
      <c r="H47" s="52"/>
      <c r="I47" s="50" t="s">
        <v>70</v>
      </c>
      <c r="J47" s="53">
        <v>38992</v>
      </c>
      <c r="K47" s="62"/>
      <c r="L47" s="53">
        <v>50313</v>
      </c>
      <c r="M47" s="55">
        <v>15.512</v>
      </c>
      <c r="N47" s="54">
        <v>-200</v>
      </c>
      <c r="O47" s="56">
        <v>-200</v>
      </c>
      <c r="P47" s="56">
        <v>-200</v>
      </c>
      <c r="Q47" s="495">
        <f t="shared" si="8"/>
        <v>-3102.4</v>
      </c>
      <c r="R47" s="496">
        <f t="shared" si="11"/>
        <v>-3.5550458715596367E-2</v>
      </c>
      <c r="S47" s="496">
        <f t="shared" si="12"/>
        <v>-1.7523364485981352E-2</v>
      </c>
      <c r="T47" s="497"/>
      <c r="U47" s="497"/>
      <c r="V47" s="497"/>
      <c r="W47" s="57">
        <v>5.1249999999999997E-2</v>
      </c>
      <c r="X47" s="498">
        <f t="shared" si="2"/>
        <v>-10.25</v>
      </c>
      <c r="Y47" s="498">
        <f t="shared" si="6"/>
        <v>-10.25</v>
      </c>
      <c r="Z47" s="58"/>
      <c r="AA47" s="58"/>
      <c r="AB47" s="54">
        <v>0</v>
      </c>
      <c r="AC47" s="54">
        <v>-200</v>
      </c>
      <c r="AD47" s="54">
        <v>0</v>
      </c>
      <c r="AE47" s="59"/>
      <c r="AF47" s="45"/>
      <c r="AG47" s="60" t="s">
        <v>189</v>
      </c>
      <c r="AH47" s="27"/>
      <c r="AI47" s="614"/>
      <c r="AJ47" s="47" t="str">
        <f t="shared" si="3"/>
        <v>Please complete all cells in row</v>
      </c>
      <c r="AK47" s="614"/>
      <c r="AL47" s="613"/>
      <c r="AM47" s="613"/>
      <c r="AN47" s="613"/>
      <c r="AO47" s="613"/>
      <c r="AP47" s="613"/>
      <c r="AQ47" s="613"/>
      <c r="AR47" s="613"/>
      <c r="AS47" s="48">
        <f t="shared" si="9"/>
        <v>0</v>
      </c>
      <c r="AT47" s="48">
        <f t="shared" si="9"/>
        <v>1</v>
      </c>
      <c r="AU47" s="48">
        <f t="shared" si="9"/>
        <v>0</v>
      </c>
      <c r="AV47" s="48">
        <f t="shared" si="9"/>
        <v>0</v>
      </c>
      <c r="AW47" s="48">
        <f t="shared" si="9"/>
        <v>0</v>
      </c>
      <c r="AX47" s="48">
        <f t="shared" si="9"/>
        <v>0</v>
      </c>
      <c r="AY47" s="48">
        <f t="shared" si="9"/>
        <v>0</v>
      </c>
      <c r="AZ47" s="49"/>
      <c r="BA47" s="49"/>
      <c r="BB47" s="49"/>
      <c r="BC47" s="49"/>
      <c r="BD47" s="49"/>
      <c r="BE47" s="49"/>
      <c r="BF47" s="48">
        <f t="shared" si="7"/>
        <v>0</v>
      </c>
      <c r="BG47" s="49"/>
      <c r="BH47" s="49"/>
      <c r="BI47" s="48">
        <f t="shared" si="10"/>
        <v>1</v>
      </c>
      <c r="BJ47" s="48">
        <f t="shared" si="10"/>
        <v>1</v>
      </c>
      <c r="BK47" s="48">
        <f t="shared" si="10"/>
        <v>0</v>
      </c>
      <c r="BL47" s="48">
        <f t="shared" si="10"/>
        <v>0</v>
      </c>
      <c r="BM47" s="48">
        <f t="shared" si="10"/>
        <v>0</v>
      </c>
      <c r="BN47" s="48">
        <f t="shared" si="10"/>
        <v>1</v>
      </c>
      <c r="BO47" s="614"/>
      <c r="BP47" s="613"/>
      <c r="BQ47" s="613"/>
      <c r="BR47" s="612"/>
      <c r="BS47" s="612"/>
      <c r="BT47" s="612"/>
    </row>
    <row r="48" spans="1:72" s="10" customFormat="1" ht="15.75" customHeight="1" outlineLevel="1">
      <c r="A48" s="612"/>
      <c r="B48" s="66" t="s">
        <v>190</v>
      </c>
      <c r="C48" s="50" t="s">
        <v>157</v>
      </c>
      <c r="D48" s="51" t="s">
        <v>180</v>
      </c>
      <c r="E48" s="51" t="s">
        <v>188</v>
      </c>
      <c r="F48" s="50"/>
      <c r="G48" s="51" t="s">
        <v>181</v>
      </c>
      <c r="H48" s="52"/>
      <c r="I48" s="50" t="s">
        <v>70</v>
      </c>
      <c r="J48" s="53">
        <v>39487</v>
      </c>
      <c r="K48" s="62"/>
      <c r="L48" s="53">
        <v>48253</v>
      </c>
      <c r="M48" s="55">
        <v>9.8680000000000003</v>
      </c>
      <c r="N48" s="54">
        <v>-200</v>
      </c>
      <c r="O48" s="56">
        <v>-200</v>
      </c>
      <c r="P48" s="56">
        <v>-200</v>
      </c>
      <c r="Q48" s="495">
        <f t="shared" si="8"/>
        <v>-1973.6000000000001</v>
      </c>
      <c r="R48" s="496">
        <f t="shared" si="11"/>
        <v>-3.0250458715596507E-2</v>
      </c>
      <c r="S48" s="496">
        <f t="shared" si="12"/>
        <v>-1.2124299065420674E-2</v>
      </c>
      <c r="T48" s="497"/>
      <c r="U48" s="497"/>
      <c r="V48" s="497"/>
      <c r="W48" s="57">
        <v>5.7027000000000001E-2</v>
      </c>
      <c r="X48" s="498">
        <f t="shared" si="2"/>
        <v>-11.4054</v>
      </c>
      <c r="Y48" s="498">
        <f t="shared" si="6"/>
        <v>-11.4054</v>
      </c>
      <c r="Z48" s="58"/>
      <c r="AA48" s="58"/>
      <c r="AB48" s="54">
        <v>0</v>
      </c>
      <c r="AC48" s="54">
        <v>-200</v>
      </c>
      <c r="AD48" s="54">
        <v>0</v>
      </c>
      <c r="AE48" s="61" t="s">
        <v>191</v>
      </c>
      <c r="AF48" s="45"/>
      <c r="AG48" s="60" t="s">
        <v>192</v>
      </c>
      <c r="AH48" s="27"/>
      <c r="AI48" s="614"/>
      <c r="AJ48" s="47" t="str">
        <f t="shared" si="3"/>
        <v>Please complete all cells in row</v>
      </c>
      <c r="AK48" s="614"/>
      <c r="AL48" s="613"/>
      <c r="AM48" s="613"/>
      <c r="AN48" s="613"/>
      <c r="AO48" s="613"/>
      <c r="AP48" s="613"/>
      <c r="AQ48" s="613"/>
      <c r="AR48" s="613"/>
      <c r="AS48" s="48">
        <f t="shared" si="9"/>
        <v>0</v>
      </c>
      <c r="AT48" s="48">
        <f t="shared" si="9"/>
        <v>1</v>
      </c>
      <c r="AU48" s="48">
        <f t="shared" si="9"/>
        <v>0</v>
      </c>
      <c r="AV48" s="48">
        <f t="shared" si="9"/>
        <v>0</v>
      </c>
      <c r="AW48" s="48">
        <f t="shared" si="9"/>
        <v>0</v>
      </c>
      <c r="AX48" s="48">
        <f t="shared" si="9"/>
        <v>0</v>
      </c>
      <c r="AY48" s="48">
        <f t="shared" si="9"/>
        <v>0</v>
      </c>
      <c r="AZ48" s="49"/>
      <c r="BA48" s="49"/>
      <c r="BB48" s="49"/>
      <c r="BC48" s="49"/>
      <c r="BD48" s="49"/>
      <c r="BE48" s="49"/>
      <c r="BF48" s="48">
        <f t="shared" si="7"/>
        <v>0</v>
      </c>
      <c r="BG48" s="49"/>
      <c r="BH48" s="49"/>
      <c r="BI48" s="48">
        <f t="shared" si="10"/>
        <v>1</v>
      </c>
      <c r="BJ48" s="48">
        <f t="shared" si="10"/>
        <v>1</v>
      </c>
      <c r="BK48" s="48">
        <f t="shared" si="10"/>
        <v>0</v>
      </c>
      <c r="BL48" s="48">
        <f t="shared" si="10"/>
        <v>0</v>
      </c>
      <c r="BM48" s="48">
        <f t="shared" si="10"/>
        <v>0</v>
      </c>
      <c r="BN48" s="48">
        <f t="shared" si="10"/>
        <v>1</v>
      </c>
      <c r="BO48" s="614"/>
      <c r="BP48" s="613"/>
      <c r="BQ48" s="613"/>
      <c r="BR48" s="612"/>
      <c r="BS48" s="612"/>
      <c r="BT48" s="612"/>
    </row>
    <row r="49" spans="1:72" s="10" customFormat="1" ht="15.75" customHeight="1" outlineLevel="1">
      <c r="A49" s="612"/>
      <c r="B49" s="66" t="s">
        <v>193</v>
      </c>
      <c r="C49" s="50" t="s">
        <v>157</v>
      </c>
      <c r="D49" s="51" t="s">
        <v>180</v>
      </c>
      <c r="E49" s="51" t="s">
        <v>188</v>
      </c>
      <c r="F49" s="50"/>
      <c r="G49" s="51" t="s">
        <v>181</v>
      </c>
      <c r="H49" s="52"/>
      <c r="I49" s="50" t="s">
        <v>70</v>
      </c>
      <c r="J49" s="53">
        <v>39682</v>
      </c>
      <c r="K49" s="62"/>
      <c r="L49" s="53">
        <v>50637</v>
      </c>
      <c r="M49" s="55">
        <v>16.399999999999999</v>
      </c>
      <c r="N49" s="54">
        <v>-94.051000000000002</v>
      </c>
      <c r="O49" s="56">
        <v>-94.051000000000002</v>
      </c>
      <c r="P49" s="56">
        <v>-94.051000000000002</v>
      </c>
      <c r="Q49" s="495">
        <f t="shared" si="8"/>
        <v>-1542.4363999999998</v>
      </c>
      <c r="R49" s="496">
        <f t="shared" si="11"/>
        <v>-2.559633027522934E-2</v>
      </c>
      <c r="S49" s="496">
        <f t="shared" si="12"/>
        <v>-7.3831775700934354E-3</v>
      </c>
      <c r="T49" s="497"/>
      <c r="U49" s="497"/>
      <c r="V49" s="497"/>
      <c r="W49" s="57">
        <v>6.2100000000000002E-2</v>
      </c>
      <c r="X49" s="498">
        <f t="shared" si="2"/>
        <v>-5.8405671000000003</v>
      </c>
      <c r="Y49" s="498">
        <f t="shared" si="6"/>
        <v>-5.8405671000000003</v>
      </c>
      <c r="Z49" s="58"/>
      <c r="AA49" s="58"/>
      <c r="AB49" s="54">
        <v>0</v>
      </c>
      <c r="AC49" s="54">
        <v>-94.051000000000002</v>
      </c>
      <c r="AD49" s="54">
        <v>0</v>
      </c>
      <c r="AE49" s="59"/>
      <c r="AF49" s="45"/>
      <c r="AG49" s="60" t="s">
        <v>194</v>
      </c>
      <c r="AH49" s="27"/>
      <c r="AI49" s="614"/>
      <c r="AJ49" s="47" t="str">
        <f t="shared" si="3"/>
        <v>Please complete all cells in row</v>
      </c>
      <c r="AK49" s="614"/>
      <c r="AL49" s="613"/>
      <c r="AM49" s="613"/>
      <c r="AN49" s="613"/>
      <c r="AO49" s="613"/>
      <c r="AP49" s="613"/>
      <c r="AQ49" s="613"/>
      <c r="AR49" s="613"/>
      <c r="AS49" s="48">
        <f t="shared" si="9"/>
        <v>0</v>
      </c>
      <c r="AT49" s="48">
        <f t="shared" si="9"/>
        <v>1</v>
      </c>
      <c r="AU49" s="48">
        <f t="shared" si="9"/>
        <v>0</v>
      </c>
      <c r="AV49" s="48">
        <f t="shared" si="9"/>
        <v>0</v>
      </c>
      <c r="AW49" s="48">
        <f t="shared" si="9"/>
        <v>0</v>
      </c>
      <c r="AX49" s="48">
        <f t="shared" si="9"/>
        <v>0</v>
      </c>
      <c r="AY49" s="48">
        <f t="shared" si="9"/>
        <v>0</v>
      </c>
      <c r="AZ49" s="49"/>
      <c r="BA49" s="49"/>
      <c r="BB49" s="49"/>
      <c r="BC49" s="49"/>
      <c r="BD49" s="49"/>
      <c r="BE49" s="49"/>
      <c r="BF49" s="48">
        <f t="shared" si="7"/>
        <v>0</v>
      </c>
      <c r="BG49" s="49"/>
      <c r="BH49" s="49"/>
      <c r="BI49" s="48">
        <f t="shared" si="10"/>
        <v>1</v>
      </c>
      <c r="BJ49" s="48">
        <f t="shared" si="10"/>
        <v>1</v>
      </c>
      <c r="BK49" s="48">
        <f t="shared" si="10"/>
        <v>0</v>
      </c>
      <c r="BL49" s="48">
        <f t="shared" si="10"/>
        <v>0</v>
      </c>
      <c r="BM49" s="48">
        <f t="shared" si="10"/>
        <v>0</v>
      </c>
      <c r="BN49" s="48">
        <f t="shared" si="10"/>
        <v>1</v>
      </c>
      <c r="BO49" s="614"/>
      <c r="BP49" s="613"/>
      <c r="BQ49" s="613"/>
      <c r="BR49" s="612"/>
      <c r="BS49" s="612"/>
      <c r="BT49" s="612"/>
    </row>
    <row r="50" spans="1:72" s="10" customFormat="1" ht="15.75" customHeight="1" outlineLevel="1">
      <c r="A50" s="612"/>
      <c r="B50" s="66" t="s">
        <v>195</v>
      </c>
      <c r="C50" s="50" t="s">
        <v>157</v>
      </c>
      <c r="D50" s="51" t="s">
        <v>180</v>
      </c>
      <c r="E50" s="51" t="s">
        <v>74</v>
      </c>
      <c r="F50" s="50"/>
      <c r="G50" s="51" t="s">
        <v>181</v>
      </c>
      <c r="H50" s="52"/>
      <c r="I50" s="50" t="s">
        <v>70</v>
      </c>
      <c r="J50" s="53">
        <v>42727</v>
      </c>
      <c r="K50" s="62"/>
      <c r="L50" s="53">
        <v>57809</v>
      </c>
      <c r="M50" s="55">
        <v>36.048999999999999</v>
      </c>
      <c r="N50" s="54">
        <v>-114.85</v>
      </c>
      <c r="O50" s="56">
        <v>-114.85</v>
      </c>
      <c r="P50" s="56">
        <v>-114.85</v>
      </c>
      <c r="Q50" s="495">
        <f t="shared" si="8"/>
        <v>-4140.2276499999998</v>
      </c>
      <c r="R50" s="496">
        <f t="shared" si="11"/>
        <v>-1.1577981651376246E-2</v>
      </c>
      <c r="S50" s="496">
        <f t="shared" si="12"/>
        <v>6.8971962616821703E-3</v>
      </c>
      <c r="T50" s="497"/>
      <c r="U50" s="497"/>
      <c r="V50" s="497"/>
      <c r="W50" s="57">
        <v>7.7380000000000004E-2</v>
      </c>
      <c r="X50" s="498">
        <f t="shared" si="2"/>
        <v>-8.8870930000000001</v>
      </c>
      <c r="Y50" s="498">
        <f t="shared" si="6"/>
        <v>-8.8870930000000001</v>
      </c>
      <c r="Z50" s="58"/>
      <c r="AA50" s="58"/>
      <c r="AB50" s="54">
        <v>0</v>
      </c>
      <c r="AC50" s="54">
        <v>-114.85</v>
      </c>
      <c r="AD50" s="54">
        <v>-56.706000000000003</v>
      </c>
      <c r="AE50" s="59"/>
      <c r="AF50" s="45"/>
      <c r="AG50" s="60" t="s">
        <v>196</v>
      </c>
      <c r="AH50" s="27"/>
      <c r="AI50" s="614"/>
      <c r="AJ50" s="47" t="str">
        <f t="shared" si="3"/>
        <v>Please complete all cells in row</v>
      </c>
      <c r="AK50" s="614"/>
      <c r="AL50" s="613"/>
      <c r="AM50" s="613"/>
      <c r="AN50" s="613"/>
      <c r="AO50" s="613"/>
      <c r="AP50" s="613"/>
      <c r="AQ50" s="613"/>
      <c r="AR50" s="613"/>
      <c r="AS50" s="48">
        <f t="shared" si="9"/>
        <v>0</v>
      </c>
      <c r="AT50" s="48">
        <f t="shared" si="9"/>
        <v>1</v>
      </c>
      <c r="AU50" s="48">
        <f t="shared" si="9"/>
        <v>0</v>
      </c>
      <c r="AV50" s="48">
        <f t="shared" si="9"/>
        <v>0</v>
      </c>
      <c r="AW50" s="48">
        <f t="shared" si="9"/>
        <v>0</v>
      </c>
      <c r="AX50" s="48">
        <f t="shared" si="9"/>
        <v>0</v>
      </c>
      <c r="AY50" s="48">
        <f t="shared" si="9"/>
        <v>0</v>
      </c>
      <c r="AZ50" s="49"/>
      <c r="BA50" s="49"/>
      <c r="BB50" s="49"/>
      <c r="BC50" s="49"/>
      <c r="BD50" s="49"/>
      <c r="BE50" s="49"/>
      <c r="BF50" s="48">
        <f t="shared" si="7"/>
        <v>0</v>
      </c>
      <c r="BG50" s="49"/>
      <c r="BH50" s="49"/>
      <c r="BI50" s="48">
        <f t="shared" si="10"/>
        <v>1</v>
      </c>
      <c r="BJ50" s="48">
        <f t="shared" si="10"/>
        <v>1</v>
      </c>
      <c r="BK50" s="48">
        <f t="shared" si="10"/>
        <v>0</v>
      </c>
      <c r="BL50" s="48">
        <f t="shared" si="10"/>
        <v>0</v>
      </c>
      <c r="BM50" s="48">
        <f t="shared" si="10"/>
        <v>0</v>
      </c>
      <c r="BN50" s="48">
        <f t="shared" si="10"/>
        <v>1</v>
      </c>
      <c r="BO50" s="614"/>
      <c r="BP50" s="613"/>
      <c r="BQ50" s="613"/>
      <c r="BR50" s="612"/>
      <c r="BS50" s="612"/>
      <c r="BT50" s="612"/>
    </row>
    <row r="51" spans="1:72" s="10" customFormat="1" ht="15.75" customHeight="1" outlineLevel="1">
      <c r="A51" s="612"/>
      <c r="B51" s="66" t="s">
        <v>197</v>
      </c>
      <c r="C51" s="50" t="s">
        <v>157</v>
      </c>
      <c r="D51" s="51" t="s">
        <v>180</v>
      </c>
      <c r="E51" s="51" t="s">
        <v>74</v>
      </c>
      <c r="F51" s="50"/>
      <c r="G51" s="51" t="s">
        <v>181</v>
      </c>
      <c r="H51" s="52"/>
      <c r="I51" s="50" t="s">
        <v>70</v>
      </c>
      <c r="J51" s="53">
        <v>42759</v>
      </c>
      <c r="K51" s="62"/>
      <c r="L51" s="53">
        <v>48237</v>
      </c>
      <c r="M51" s="55">
        <v>9.8249999999999993</v>
      </c>
      <c r="N51" s="54">
        <v>-200</v>
      </c>
      <c r="O51" s="56">
        <v>-200</v>
      </c>
      <c r="P51" s="56">
        <v>-200</v>
      </c>
      <c r="Q51" s="495">
        <f t="shared" si="8"/>
        <v>-1964.9999999999998</v>
      </c>
      <c r="R51" s="496">
        <f t="shared" si="11"/>
        <v>-7.3724770642201842E-2</v>
      </c>
      <c r="S51" s="496">
        <f t="shared" si="12"/>
        <v>-5.6411214953270949E-2</v>
      </c>
      <c r="T51" s="497"/>
      <c r="U51" s="497"/>
      <c r="V51" s="497"/>
      <c r="W51" s="57">
        <v>9.6399999999999993E-3</v>
      </c>
      <c r="X51" s="498">
        <f t="shared" si="2"/>
        <v>-1.9279999999999999</v>
      </c>
      <c r="Y51" s="498">
        <f t="shared" si="6"/>
        <v>-1.9279999999999999</v>
      </c>
      <c r="Z51" s="58"/>
      <c r="AA51" s="58"/>
      <c r="AB51" s="54">
        <v>0</v>
      </c>
      <c r="AC51" s="54">
        <v>-200</v>
      </c>
      <c r="AD51" s="54">
        <v>0</v>
      </c>
      <c r="AE51" s="59"/>
      <c r="AF51" s="45"/>
      <c r="AG51" s="60" t="s">
        <v>198</v>
      </c>
      <c r="AH51" s="27"/>
      <c r="AI51" s="614"/>
      <c r="AJ51" s="47" t="str">
        <f t="shared" si="3"/>
        <v>Please complete all cells in row</v>
      </c>
      <c r="AK51" s="614"/>
      <c r="AL51" s="613"/>
      <c r="AM51" s="613"/>
      <c r="AN51" s="613"/>
      <c r="AO51" s="613"/>
      <c r="AP51" s="613"/>
      <c r="AQ51" s="613"/>
      <c r="AR51" s="613"/>
      <c r="AS51" s="48">
        <f t="shared" si="9"/>
        <v>0</v>
      </c>
      <c r="AT51" s="48">
        <f t="shared" si="9"/>
        <v>1</v>
      </c>
      <c r="AU51" s="48">
        <f t="shared" si="9"/>
        <v>0</v>
      </c>
      <c r="AV51" s="48">
        <f t="shared" si="9"/>
        <v>0</v>
      </c>
      <c r="AW51" s="48">
        <f t="shared" si="9"/>
        <v>0</v>
      </c>
      <c r="AX51" s="48">
        <f t="shared" si="9"/>
        <v>0</v>
      </c>
      <c r="AY51" s="48">
        <f t="shared" si="9"/>
        <v>0</v>
      </c>
      <c r="AZ51" s="49"/>
      <c r="BA51" s="49"/>
      <c r="BB51" s="49"/>
      <c r="BC51" s="49"/>
      <c r="BD51" s="49"/>
      <c r="BE51" s="49"/>
      <c r="BF51" s="48">
        <f t="shared" si="7"/>
        <v>0</v>
      </c>
      <c r="BG51" s="49"/>
      <c r="BH51" s="49"/>
      <c r="BI51" s="48">
        <f t="shared" si="10"/>
        <v>1</v>
      </c>
      <c r="BJ51" s="48">
        <f t="shared" si="10"/>
        <v>1</v>
      </c>
      <c r="BK51" s="48">
        <f t="shared" si="10"/>
        <v>0</v>
      </c>
      <c r="BL51" s="48">
        <f t="shared" si="10"/>
        <v>0</v>
      </c>
      <c r="BM51" s="48">
        <f t="shared" si="10"/>
        <v>0</v>
      </c>
      <c r="BN51" s="48">
        <f t="shared" si="10"/>
        <v>1</v>
      </c>
      <c r="BO51" s="614"/>
      <c r="BP51" s="613"/>
      <c r="BQ51" s="613"/>
      <c r="BR51" s="612"/>
      <c r="BS51" s="612"/>
      <c r="BT51" s="612"/>
    </row>
    <row r="52" spans="1:72" s="10" customFormat="1" ht="15.75" customHeight="1" outlineLevel="1">
      <c r="A52" s="612"/>
      <c r="B52" s="66" t="s">
        <v>199</v>
      </c>
      <c r="C52" s="50" t="s">
        <v>157</v>
      </c>
      <c r="D52" s="51" t="s">
        <v>180</v>
      </c>
      <c r="E52" s="51" t="s">
        <v>74</v>
      </c>
      <c r="F52" s="50"/>
      <c r="G52" s="51" t="s">
        <v>181</v>
      </c>
      <c r="H52" s="52"/>
      <c r="I52" s="50" t="s">
        <v>70</v>
      </c>
      <c r="J52" s="53">
        <v>42759</v>
      </c>
      <c r="K52" s="62"/>
      <c r="L52" s="53">
        <v>45315</v>
      </c>
      <c r="M52" s="55">
        <v>1.819</v>
      </c>
      <c r="N52" s="54">
        <v>-100</v>
      </c>
      <c r="O52" s="56">
        <v>-100</v>
      </c>
      <c r="P52" s="56">
        <v>-100</v>
      </c>
      <c r="Q52" s="495">
        <f t="shared" si="8"/>
        <v>-181.9</v>
      </c>
      <c r="R52" s="496">
        <f t="shared" si="11"/>
        <v>-7.3036697247706561E-2</v>
      </c>
      <c r="S52" s="496">
        <f t="shared" si="12"/>
        <v>-5.5710280373831966E-2</v>
      </c>
      <c r="T52" s="497"/>
      <c r="U52" s="497"/>
      <c r="V52" s="497"/>
      <c r="W52" s="57">
        <v>1.039E-2</v>
      </c>
      <c r="X52" s="498">
        <f t="shared" si="2"/>
        <v>-1.0389999999999999</v>
      </c>
      <c r="Y52" s="498">
        <f t="shared" si="6"/>
        <v>-1.0389999999999999</v>
      </c>
      <c r="Z52" s="58"/>
      <c r="AA52" s="58"/>
      <c r="AB52" s="54">
        <v>0</v>
      </c>
      <c r="AC52" s="54">
        <v>-100</v>
      </c>
      <c r="AD52" s="54">
        <v>0</v>
      </c>
      <c r="AE52" s="59"/>
      <c r="AF52" s="45"/>
      <c r="AG52" s="60" t="s">
        <v>200</v>
      </c>
      <c r="AH52" s="27"/>
      <c r="AI52" s="614"/>
      <c r="AJ52" s="47" t="str">
        <f t="shared" si="3"/>
        <v>Please complete all cells in row</v>
      </c>
      <c r="AK52" s="614"/>
      <c r="AL52" s="613"/>
      <c r="AM52" s="613"/>
      <c r="AN52" s="613"/>
      <c r="AO52" s="613"/>
      <c r="AP52" s="613"/>
      <c r="AQ52" s="613"/>
      <c r="AR52" s="613"/>
      <c r="AS52" s="48">
        <f t="shared" si="9"/>
        <v>0</v>
      </c>
      <c r="AT52" s="48">
        <f t="shared" si="9"/>
        <v>1</v>
      </c>
      <c r="AU52" s="48">
        <f t="shared" si="9"/>
        <v>0</v>
      </c>
      <c r="AV52" s="48">
        <f t="shared" si="9"/>
        <v>0</v>
      </c>
      <c r="AW52" s="48">
        <f t="shared" si="9"/>
        <v>0</v>
      </c>
      <c r="AX52" s="48">
        <f t="shared" si="9"/>
        <v>0</v>
      </c>
      <c r="AY52" s="48">
        <f t="shared" si="9"/>
        <v>0</v>
      </c>
      <c r="AZ52" s="49"/>
      <c r="BA52" s="49"/>
      <c r="BB52" s="49"/>
      <c r="BC52" s="49"/>
      <c r="BD52" s="49"/>
      <c r="BE52" s="49"/>
      <c r="BF52" s="48">
        <f t="shared" si="7"/>
        <v>0</v>
      </c>
      <c r="BG52" s="49"/>
      <c r="BH52" s="49"/>
      <c r="BI52" s="48">
        <f t="shared" si="10"/>
        <v>1</v>
      </c>
      <c r="BJ52" s="48">
        <f t="shared" si="10"/>
        <v>1</v>
      </c>
      <c r="BK52" s="48">
        <f t="shared" si="10"/>
        <v>0</v>
      </c>
      <c r="BL52" s="48">
        <f t="shared" si="10"/>
        <v>0</v>
      </c>
      <c r="BM52" s="48">
        <f t="shared" si="10"/>
        <v>0</v>
      </c>
      <c r="BN52" s="48">
        <f t="shared" si="10"/>
        <v>1</v>
      </c>
      <c r="BO52" s="614"/>
      <c r="BP52" s="613"/>
      <c r="BQ52" s="613"/>
      <c r="BR52" s="612"/>
      <c r="BS52" s="612"/>
      <c r="BT52" s="612"/>
    </row>
    <row r="53" spans="1:72" s="10" customFormat="1" ht="15.75" customHeight="1" outlineLevel="1">
      <c r="A53" s="612"/>
      <c r="B53" s="66" t="s">
        <v>201</v>
      </c>
      <c r="C53" s="50" t="s">
        <v>157</v>
      </c>
      <c r="D53" s="51" t="s">
        <v>180</v>
      </c>
      <c r="E53" s="51" t="s">
        <v>74</v>
      </c>
      <c r="F53" s="50"/>
      <c r="G53" s="51" t="s">
        <v>181</v>
      </c>
      <c r="H53" s="52"/>
      <c r="I53" s="50" t="s">
        <v>70</v>
      </c>
      <c r="J53" s="53">
        <v>42759</v>
      </c>
      <c r="K53" s="62"/>
      <c r="L53" s="53">
        <v>48237</v>
      </c>
      <c r="M53" s="55">
        <v>9.8249999999999993</v>
      </c>
      <c r="N53" s="54">
        <v>-50</v>
      </c>
      <c r="O53" s="56">
        <v>-50</v>
      </c>
      <c r="P53" s="56">
        <v>-50</v>
      </c>
      <c r="Q53" s="495">
        <f t="shared" si="8"/>
        <v>-491.24999999999994</v>
      </c>
      <c r="R53" s="496">
        <f t="shared" si="11"/>
        <v>-7.3036697247706561E-2</v>
      </c>
      <c r="S53" s="496">
        <f t="shared" si="12"/>
        <v>-5.5710280373831966E-2</v>
      </c>
      <c r="T53" s="497"/>
      <c r="U53" s="497"/>
      <c r="V53" s="497"/>
      <c r="W53" s="57">
        <v>1.039E-2</v>
      </c>
      <c r="X53" s="498">
        <f t="shared" si="2"/>
        <v>-0.51949999999999996</v>
      </c>
      <c r="Y53" s="498">
        <f t="shared" si="6"/>
        <v>-0.51949999999999996</v>
      </c>
      <c r="Z53" s="58"/>
      <c r="AA53" s="58"/>
      <c r="AB53" s="54">
        <v>0</v>
      </c>
      <c r="AC53" s="54">
        <v>-50</v>
      </c>
      <c r="AD53" s="54">
        <v>0</v>
      </c>
      <c r="AE53" s="59"/>
      <c r="AF53" s="45"/>
      <c r="AG53" s="60" t="s">
        <v>202</v>
      </c>
      <c r="AH53" s="27"/>
      <c r="AI53" s="614"/>
      <c r="AJ53" s="47" t="str">
        <f t="shared" si="3"/>
        <v>Please complete all cells in row</v>
      </c>
      <c r="AK53" s="614"/>
      <c r="AL53" s="613"/>
      <c r="AM53" s="613"/>
      <c r="AN53" s="613"/>
      <c r="AO53" s="613"/>
      <c r="AP53" s="613"/>
      <c r="AQ53" s="613"/>
      <c r="AR53" s="613"/>
      <c r="AS53" s="48">
        <f t="shared" si="9"/>
        <v>0</v>
      </c>
      <c r="AT53" s="48">
        <f t="shared" si="9"/>
        <v>1</v>
      </c>
      <c r="AU53" s="48">
        <f t="shared" si="9"/>
        <v>0</v>
      </c>
      <c r="AV53" s="48">
        <f t="shared" si="9"/>
        <v>0</v>
      </c>
      <c r="AW53" s="48">
        <f t="shared" si="9"/>
        <v>0</v>
      </c>
      <c r="AX53" s="48">
        <f t="shared" si="9"/>
        <v>0</v>
      </c>
      <c r="AY53" s="48">
        <f t="shared" si="9"/>
        <v>0</v>
      </c>
      <c r="AZ53" s="49"/>
      <c r="BA53" s="49"/>
      <c r="BB53" s="49"/>
      <c r="BC53" s="49"/>
      <c r="BD53" s="49"/>
      <c r="BE53" s="49"/>
      <c r="BF53" s="48">
        <f t="shared" si="7"/>
        <v>0</v>
      </c>
      <c r="BG53" s="49"/>
      <c r="BH53" s="49"/>
      <c r="BI53" s="48">
        <f t="shared" si="10"/>
        <v>1</v>
      </c>
      <c r="BJ53" s="48">
        <f t="shared" si="10"/>
        <v>1</v>
      </c>
      <c r="BK53" s="48">
        <f t="shared" si="10"/>
        <v>0</v>
      </c>
      <c r="BL53" s="48">
        <f t="shared" si="10"/>
        <v>0</v>
      </c>
      <c r="BM53" s="48">
        <f t="shared" si="10"/>
        <v>0</v>
      </c>
      <c r="BN53" s="48">
        <f t="shared" si="10"/>
        <v>1</v>
      </c>
      <c r="BO53" s="614"/>
      <c r="BP53" s="613"/>
      <c r="BQ53" s="613"/>
      <c r="BR53" s="612"/>
      <c r="BS53" s="612"/>
      <c r="BT53" s="612"/>
    </row>
    <row r="54" spans="1:72" s="10" customFormat="1" ht="15.75" customHeight="1" outlineLevel="1">
      <c r="A54" s="612"/>
      <c r="B54" s="66" t="s">
        <v>203</v>
      </c>
      <c r="C54" s="50" t="s">
        <v>157</v>
      </c>
      <c r="D54" s="51" t="s">
        <v>180</v>
      </c>
      <c r="E54" s="51" t="s">
        <v>74</v>
      </c>
      <c r="F54" s="50"/>
      <c r="G54" s="51" t="s">
        <v>181</v>
      </c>
      <c r="H54" s="52"/>
      <c r="I54" s="50" t="s">
        <v>70</v>
      </c>
      <c r="J54" s="53">
        <v>42759</v>
      </c>
      <c r="K54" s="62"/>
      <c r="L54" s="53">
        <v>45315</v>
      </c>
      <c r="M54" s="55">
        <v>1.819</v>
      </c>
      <c r="N54" s="54">
        <v>-150</v>
      </c>
      <c r="O54" s="56">
        <v>-150</v>
      </c>
      <c r="P54" s="56">
        <v>-150</v>
      </c>
      <c r="Q54" s="495">
        <f t="shared" si="8"/>
        <v>-272.84999999999997</v>
      </c>
      <c r="R54" s="496">
        <f t="shared" si="11"/>
        <v>-7.3034862385321198E-2</v>
      </c>
      <c r="S54" s="496">
        <f t="shared" si="12"/>
        <v>-5.5708411214953402E-2</v>
      </c>
      <c r="T54" s="497"/>
      <c r="U54" s="497"/>
      <c r="V54" s="497"/>
      <c r="W54" s="57">
        <v>1.0392E-2</v>
      </c>
      <c r="X54" s="498">
        <f t="shared" si="2"/>
        <v>-1.5588</v>
      </c>
      <c r="Y54" s="498">
        <f t="shared" si="6"/>
        <v>-1.5588</v>
      </c>
      <c r="Z54" s="58"/>
      <c r="AA54" s="58"/>
      <c r="AB54" s="54">
        <v>0</v>
      </c>
      <c r="AC54" s="54">
        <v>-150</v>
      </c>
      <c r="AD54" s="54">
        <v>0</v>
      </c>
      <c r="AE54" s="59"/>
      <c r="AF54" s="45"/>
      <c r="AG54" s="60" t="s">
        <v>204</v>
      </c>
      <c r="AH54" s="27"/>
      <c r="AI54" s="614"/>
      <c r="AJ54" s="47" t="str">
        <f t="shared" si="3"/>
        <v>Please complete all cells in row</v>
      </c>
      <c r="AK54" s="614"/>
      <c r="AL54" s="613"/>
      <c r="AM54" s="613"/>
      <c r="AN54" s="613"/>
      <c r="AO54" s="613"/>
      <c r="AP54" s="613"/>
      <c r="AQ54" s="613"/>
      <c r="AR54" s="613"/>
      <c r="AS54" s="48">
        <f t="shared" si="9"/>
        <v>0</v>
      </c>
      <c r="AT54" s="48">
        <f t="shared" si="9"/>
        <v>1</v>
      </c>
      <c r="AU54" s="48">
        <f t="shared" si="9"/>
        <v>0</v>
      </c>
      <c r="AV54" s="48">
        <f t="shared" si="9"/>
        <v>0</v>
      </c>
      <c r="AW54" s="48">
        <f t="shared" si="9"/>
        <v>0</v>
      </c>
      <c r="AX54" s="48">
        <f t="shared" si="9"/>
        <v>0</v>
      </c>
      <c r="AY54" s="48">
        <f t="shared" si="9"/>
        <v>0</v>
      </c>
      <c r="AZ54" s="49"/>
      <c r="BA54" s="49"/>
      <c r="BB54" s="49"/>
      <c r="BC54" s="49"/>
      <c r="BD54" s="49"/>
      <c r="BE54" s="49"/>
      <c r="BF54" s="48">
        <f t="shared" si="7"/>
        <v>0</v>
      </c>
      <c r="BG54" s="49"/>
      <c r="BH54" s="49"/>
      <c r="BI54" s="48">
        <f t="shared" si="10"/>
        <v>1</v>
      </c>
      <c r="BJ54" s="48">
        <f t="shared" si="10"/>
        <v>1</v>
      </c>
      <c r="BK54" s="48">
        <f t="shared" si="10"/>
        <v>0</v>
      </c>
      <c r="BL54" s="48">
        <f t="shared" si="10"/>
        <v>0</v>
      </c>
      <c r="BM54" s="48">
        <f t="shared" si="10"/>
        <v>0</v>
      </c>
      <c r="BN54" s="48">
        <f t="shared" si="10"/>
        <v>1</v>
      </c>
      <c r="BO54" s="614"/>
      <c r="BP54" s="613"/>
      <c r="BQ54" s="613"/>
      <c r="BR54" s="612"/>
      <c r="BS54" s="612"/>
      <c r="BT54" s="612"/>
    </row>
    <row r="55" spans="1:72" s="10" customFormat="1" ht="15.75" customHeight="1" outlineLevel="1">
      <c r="A55" s="612"/>
      <c r="B55" s="66" t="s">
        <v>205</v>
      </c>
      <c r="C55" s="50" t="s">
        <v>157</v>
      </c>
      <c r="D55" s="51" t="s">
        <v>180</v>
      </c>
      <c r="E55" s="51" t="s">
        <v>74</v>
      </c>
      <c r="F55" s="50"/>
      <c r="G55" s="51" t="s">
        <v>181</v>
      </c>
      <c r="H55" s="52"/>
      <c r="I55" s="50" t="s">
        <v>70</v>
      </c>
      <c r="J55" s="53">
        <v>42858</v>
      </c>
      <c r="K55" s="62"/>
      <c r="L55" s="53">
        <v>46510</v>
      </c>
      <c r="M55" s="55">
        <v>5.093</v>
      </c>
      <c r="N55" s="54">
        <v>-250</v>
      </c>
      <c r="O55" s="56">
        <v>-250</v>
      </c>
      <c r="P55" s="56">
        <v>-250</v>
      </c>
      <c r="Q55" s="495">
        <f t="shared" si="8"/>
        <v>-1273.25</v>
      </c>
      <c r="R55" s="496">
        <f t="shared" si="11"/>
        <v>-7.3497247706422186E-2</v>
      </c>
      <c r="S55" s="496">
        <f t="shared" si="12"/>
        <v>-5.6179439252336594E-2</v>
      </c>
      <c r="T55" s="497"/>
      <c r="U55" s="497"/>
      <c r="V55" s="497"/>
      <c r="W55" s="57">
        <v>9.8879999999999992E-3</v>
      </c>
      <c r="X55" s="498">
        <f t="shared" si="2"/>
        <v>-2.472</v>
      </c>
      <c r="Y55" s="498">
        <f t="shared" si="6"/>
        <v>-2.472</v>
      </c>
      <c r="Z55" s="58"/>
      <c r="AA55" s="58"/>
      <c r="AB55" s="54">
        <v>0</v>
      </c>
      <c r="AC55" s="54">
        <v>-250</v>
      </c>
      <c r="AD55" s="54">
        <v>0</v>
      </c>
      <c r="AE55" s="59"/>
      <c r="AF55" s="45"/>
      <c r="AG55" s="60" t="s">
        <v>206</v>
      </c>
      <c r="AH55" s="27"/>
      <c r="AI55" s="614"/>
      <c r="AJ55" s="47" t="str">
        <f t="shared" si="3"/>
        <v>Please complete all cells in row</v>
      </c>
      <c r="AK55" s="614"/>
      <c r="AL55" s="613"/>
      <c r="AM55" s="613"/>
      <c r="AN55" s="613"/>
      <c r="AO55" s="613"/>
      <c r="AP55" s="613"/>
      <c r="AQ55" s="613"/>
      <c r="AR55" s="613"/>
      <c r="AS55" s="48">
        <f t="shared" si="9"/>
        <v>0</v>
      </c>
      <c r="AT55" s="48">
        <f t="shared" si="9"/>
        <v>1</v>
      </c>
      <c r="AU55" s="48">
        <f t="shared" si="9"/>
        <v>0</v>
      </c>
      <c r="AV55" s="48">
        <f t="shared" si="9"/>
        <v>0</v>
      </c>
      <c r="AW55" s="48">
        <f t="shared" si="9"/>
        <v>0</v>
      </c>
      <c r="AX55" s="48">
        <f t="shared" si="9"/>
        <v>0</v>
      </c>
      <c r="AY55" s="48">
        <f t="shared" si="9"/>
        <v>0</v>
      </c>
      <c r="AZ55" s="49"/>
      <c r="BA55" s="49"/>
      <c r="BB55" s="49"/>
      <c r="BC55" s="49"/>
      <c r="BD55" s="49"/>
      <c r="BE55" s="49"/>
      <c r="BF55" s="48">
        <f t="shared" si="7"/>
        <v>0</v>
      </c>
      <c r="BG55" s="49"/>
      <c r="BH55" s="49"/>
      <c r="BI55" s="48">
        <f t="shared" si="10"/>
        <v>1</v>
      </c>
      <c r="BJ55" s="48">
        <f t="shared" si="10"/>
        <v>1</v>
      </c>
      <c r="BK55" s="48">
        <f t="shared" si="10"/>
        <v>0</v>
      </c>
      <c r="BL55" s="48">
        <f t="shared" si="10"/>
        <v>0</v>
      </c>
      <c r="BM55" s="48">
        <f t="shared" si="10"/>
        <v>0</v>
      </c>
      <c r="BN55" s="48">
        <f t="shared" si="10"/>
        <v>1</v>
      </c>
      <c r="BO55" s="614"/>
      <c r="BP55" s="613"/>
      <c r="BQ55" s="613"/>
      <c r="BR55" s="612"/>
      <c r="BS55" s="612"/>
      <c r="BT55" s="612"/>
    </row>
    <row r="56" spans="1:72" s="10" customFormat="1" ht="15.75" customHeight="1" outlineLevel="1">
      <c r="A56" s="612"/>
      <c r="B56" s="66" t="s">
        <v>197</v>
      </c>
      <c r="C56" s="50" t="s">
        <v>157</v>
      </c>
      <c r="D56" s="51" t="s">
        <v>180</v>
      </c>
      <c r="E56" s="51" t="s">
        <v>74</v>
      </c>
      <c r="F56" s="50"/>
      <c r="G56" s="51" t="s">
        <v>181</v>
      </c>
      <c r="H56" s="52"/>
      <c r="I56" s="50" t="s">
        <v>70</v>
      </c>
      <c r="J56" s="53">
        <v>42933</v>
      </c>
      <c r="K56" s="62"/>
      <c r="L56" s="53">
        <v>45049</v>
      </c>
      <c r="M56" s="55">
        <v>1.0900000000000001</v>
      </c>
      <c r="N56" s="54">
        <v>-200</v>
      </c>
      <c r="O56" s="56">
        <v>-200</v>
      </c>
      <c r="P56" s="56">
        <v>-200</v>
      </c>
      <c r="Q56" s="495">
        <f t="shared" si="8"/>
        <v>-218.00000000000003</v>
      </c>
      <c r="R56" s="496">
        <f t="shared" si="11"/>
        <v>-7.3914678899082653E-2</v>
      </c>
      <c r="S56" s="496">
        <f t="shared" si="12"/>
        <v>-5.6604672897196284E-2</v>
      </c>
      <c r="T56" s="497"/>
      <c r="U56" s="497"/>
      <c r="V56" s="497"/>
      <c r="W56" s="57">
        <v>9.4330000000000004E-3</v>
      </c>
      <c r="X56" s="498">
        <f t="shared" si="2"/>
        <v>-1.8866000000000001</v>
      </c>
      <c r="Y56" s="498">
        <f t="shared" si="6"/>
        <v>-1.8866000000000001</v>
      </c>
      <c r="Z56" s="58"/>
      <c r="AA56" s="58"/>
      <c r="AB56" s="54">
        <v>0</v>
      </c>
      <c r="AC56" s="54">
        <v>-200</v>
      </c>
      <c r="AD56" s="54">
        <v>0</v>
      </c>
      <c r="AE56" s="59"/>
      <c r="AF56" s="45"/>
      <c r="AG56" s="60" t="s">
        <v>207</v>
      </c>
      <c r="AH56" s="27"/>
      <c r="AI56" s="614"/>
      <c r="AJ56" s="47" t="str">
        <f t="shared" si="3"/>
        <v>Please complete all cells in row</v>
      </c>
      <c r="AK56" s="614"/>
      <c r="AL56" s="613"/>
      <c r="AM56" s="613"/>
      <c r="AN56" s="613"/>
      <c r="AO56" s="613"/>
      <c r="AP56" s="613"/>
      <c r="AQ56" s="613"/>
      <c r="AR56" s="613"/>
      <c r="AS56" s="48">
        <f t="shared" si="9"/>
        <v>0</v>
      </c>
      <c r="AT56" s="48">
        <f t="shared" si="9"/>
        <v>1</v>
      </c>
      <c r="AU56" s="48">
        <f t="shared" si="9"/>
        <v>0</v>
      </c>
      <c r="AV56" s="48">
        <f t="shared" si="9"/>
        <v>0</v>
      </c>
      <c r="AW56" s="48">
        <f t="shared" si="9"/>
        <v>0</v>
      </c>
      <c r="AX56" s="48">
        <f t="shared" si="9"/>
        <v>0</v>
      </c>
      <c r="AY56" s="48">
        <f t="shared" si="9"/>
        <v>0</v>
      </c>
      <c r="AZ56" s="49"/>
      <c r="BA56" s="49"/>
      <c r="BB56" s="49"/>
      <c r="BC56" s="49"/>
      <c r="BD56" s="49"/>
      <c r="BE56" s="49"/>
      <c r="BF56" s="48">
        <f t="shared" si="7"/>
        <v>0</v>
      </c>
      <c r="BG56" s="49"/>
      <c r="BH56" s="49"/>
      <c r="BI56" s="48">
        <f t="shared" si="10"/>
        <v>1</v>
      </c>
      <c r="BJ56" s="48">
        <f t="shared" si="10"/>
        <v>1</v>
      </c>
      <c r="BK56" s="48">
        <f t="shared" si="10"/>
        <v>0</v>
      </c>
      <c r="BL56" s="48">
        <f t="shared" si="10"/>
        <v>0</v>
      </c>
      <c r="BM56" s="48">
        <f t="shared" si="10"/>
        <v>0</v>
      </c>
      <c r="BN56" s="48">
        <f t="shared" si="10"/>
        <v>1</v>
      </c>
      <c r="BO56" s="614"/>
      <c r="BP56" s="613"/>
      <c r="BQ56" s="613"/>
      <c r="BR56" s="612"/>
      <c r="BS56" s="612"/>
      <c r="BT56" s="612"/>
    </row>
    <row r="57" spans="1:72" s="10" customFormat="1" ht="15.75" customHeight="1" outlineLevel="1">
      <c r="A57" s="612"/>
      <c r="B57" s="66" t="s">
        <v>199</v>
      </c>
      <c r="C57" s="50" t="s">
        <v>157</v>
      </c>
      <c r="D57" s="51" t="s">
        <v>180</v>
      </c>
      <c r="E57" s="51" t="s">
        <v>74</v>
      </c>
      <c r="F57" s="50"/>
      <c r="G57" s="51" t="s">
        <v>181</v>
      </c>
      <c r="H57" s="52"/>
      <c r="I57" s="50" t="s">
        <v>70</v>
      </c>
      <c r="J57" s="53">
        <v>42933</v>
      </c>
      <c r="K57" s="62"/>
      <c r="L57" s="53">
        <v>45049</v>
      </c>
      <c r="M57" s="55">
        <v>1.0900000000000001</v>
      </c>
      <c r="N57" s="54">
        <v>-100</v>
      </c>
      <c r="O57" s="56">
        <v>-100</v>
      </c>
      <c r="P57" s="56">
        <v>-100</v>
      </c>
      <c r="Q57" s="495">
        <f t="shared" si="8"/>
        <v>-109.00000000000001</v>
      </c>
      <c r="R57" s="496">
        <f t="shared" si="11"/>
        <v>-7.3383486238532303E-2</v>
      </c>
      <c r="S57" s="496">
        <f t="shared" si="12"/>
        <v>-5.6063551401869249E-2</v>
      </c>
      <c r="T57" s="497"/>
      <c r="U57" s="497"/>
      <c r="V57" s="497"/>
      <c r="W57" s="57">
        <v>1.0012E-2</v>
      </c>
      <c r="X57" s="498">
        <f t="shared" si="2"/>
        <v>-1.0012000000000001</v>
      </c>
      <c r="Y57" s="498">
        <f t="shared" si="6"/>
        <v>-1.0012000000000001</v>
      </c>
      <c r="Z57" s="58"/>
      <c r="AA57" s="58"/>
      <c r="AB57" s="54">
        <v>0</v>
      </c>
      <c r="AC57" s="54">
        <v>-100</v>
      </c>
      <c r="AD57" s="54">
        <v>0</v>
      </c>
      <c r="AE57" s="59"/>
      <c r="AF57" s="45"/>
      <c r="AG57" s="60" t="s">
        <v>208</v>
      </c>
      <c r="AH57" s="27"/>
      <c r="AI57" s="614"/>
      <c r="AJ57" s="47" t="str">
        <f t="shared" si="3"/>
        <v>Please complete all cells in row</v>
      </c>
      <c r="AK57" s="614"/>
      <c r="AL57" s="613"/>
      <c r="AM57" s="613"/>
      <c r="AN57" s="613"/>
      <c r="AO57" s="613"/>
      <c r="AP57" s="613"/>
      <c r="AQ57" s="613"/>
      <c r="AR57" s="613"/>
      <c r="AS57" s="48">
        <f t="shared" si="9"/>
        <v>0</v>
      </c>
      <c r="AT57" s="48">
        <f t="shared" si="9"/>
        <v>1</v>
      </c>
      <c r="AU57" s="48">
        <f t="shared" si="9"/>
        <v>0</v>
      </c>
      <c r="AV57" s="48">
        <f t="shared" si="9"/>
        <v>0</v>
      </c>
      <c r="AW57" s="48">
        <f t="shared" si="9"/>
        <v>0</v>
      </c>
      <c r="AX57" s="48">
        <f t="shared" si="9"/>
        <v>0</v>
      </c>
      <c r="AY57" s="48">
        <f t="shared" si="9"/>
        <v>0</v>
      </c>
      <c r="AZ57" s="49"/>
      <c r="BA57" s="49"/>
      <c r="BB57" s="49"/>
      <c r="BC57" s="49"/>
      <c r="BD57" s="49"/>
      <c r="BE57" s="49"/>
      <c r="BF57" s="48">
        <f t="shared" si="7"/>
        <v>0</v>
      </c>
      <c r="BG57" s="49"/>
      <c r="BH57" s="49"/>
      <c r="BI57" s="48">
        <f t="shared" si="10"/>
        <v>1</v>
      </c>
      <c r="BJ57" s="48">
        <f t="shared" si="10"/>
        <v>1</v>
      </c>
      <c r="BK57" s="48">
        <f t="shared" si="10"/>
        <v>0</v>
      </c>
      <c r="BL57" s="48">
        <f t="shared" si="10"/>
        <v>0</v>
      </c>
      <c r="BM57" s="48">
        <f t="shared" si="10"/>
        <v>0</v>
      </c>
      <c r="BN57" s="48">
        <f t="shared" si="10"/>
        <v>1</v>
      </c>
      <c r="BO57" s="614"/>
      <c r="BP57" s="613"/>
      <c r="BQ57" s="613"/>
      <c r="BR57" s="612"/>
      <c r="BS57" s="612"/>
      <c r="BT57" s="612"/>
    </row>
    <row r="58" spans="1:72" s="10" customFormat="1" ht="15.75" customHeight="1" outlineLevel="1">
      <c r="A58" s="612"/>
      <c r="B58" s="66" t="s">
        <v>199</v>
      </c>
      <c r="C58" s="50" t="s">
        <v>157</v>
      </c>
      <c r="D58" s="51" t="s">
        <v>180</v>
      </c>
      <c r="E58" s="51" t="s">
        <v>74</v>
      </c>
      <c r="F58" s="50"/>
      <c r="G58" s="51" t="s">
        <v>181</v>
      </c>
      <c r="H58" s="52"/>
      <c r="I58" s="50" t="s">
        <v>70</v>
      </c>
      <c r="J58" s="53">
        <v>43081</v>
      </c>
      <c r="K58" s="62"/>
      <c r="L58" s="53">
        <v>47556</v>
      </c>
      <c r="M58" s="55">
        <v>7.9589999999999996</v>
      </c>
      <c r="N58" s="54">
        <v>-100</v>
      </c>
      <c r="O58" s="56">
        <v>-100</v>
      </c>
      <c r="P58" s="56">
        <v>-100</v>
      </c>
      <c r="Q58" s="495">
        <f t="shared" si="8"/>
        <v>-795.9</v>
      </c>
      <c r="R58" s="496">
        <f t="shared" si="11"/>
        <v>-7.232110091743138E-2</v>
      </c>
      <c r="S58" s="496">
        <f t="shared" si="12"/>
        <v>-5.4981308411215069E-2</v>
      </c>
      <c r="T58" s="497"/>
      <c r="U58" s="497"/>
      <c r="V58" s="497"/>
      <c r="W58" s="57">
        <v>1.1169999999999999E-2</v>
      </c>
      <c r="X58" s="498">
        <f t="shared" si="2"/>
        <v>-1.117</v>
      </c>
      <c r="Y58" s="498">
        <f t="shared" si="6"/>
        <v>-1.117</v>
      </c>
      <c r="Z58" s="58"/>
      <c r="AA58" s="58"/>
      <c r="AB58" s="54">
        <v>0</v>
      </c>
      <c r="AC58" s="54">
        <v>-100</v>
      </c>
      <c r="AD58" s="54">
        <v>0</v>
      </c>
      <c r="AE58" s="59"/>
      <c r="AF58" s="45"/>
      <c r="AG58" s="60" t="s">
        <v>209</v>
      </c>
      <c r="AH58" s="27"/>
      <c r="AI58" s="614"/>
      <c r="AJ58" s="47" t="str">
        <f t="shared" si="3"/>
        <v>Please complete all cells in row</v>
      </c>
      <c r="AK58" s="614"/>
      <c r="AL58" s="613"/>
      <c r="AM58" s="613"/>
      <c r="AN58" s="613"/>
      <c r="AO58" s="613"/>
      <c r="AP58" s="613"/>
      <c r="AQ58" s="613"/>
      <c r="AR58" s="613"/>
      <c r="AS58" s="48">
        <f t="shared" si="9"/>
        <v>0</v>
      </c>
      <c r="AT58" s="48">
        <f t="shared" si="9"/>
        <v>1</v>
      </c>
      <c r="AU58" s="48">
        <f t="shared" si="9"/>
        <v>0</v>
      </c>
      <c r="AV58" s="48">
        <f t="shared" si="9"/>
        <v>0</v>
      </c>
      <c r="AW58" s="48">
        <f t="shared" si="9"/>
        <v>0</v>
      </c>
      <c r="AX58" s="48">
        <f t="shared" si="9"/>
        <v>0</v>
      </c>
      <c r="AY58" s="48">
        <f t="shared" si="9"/>
        <v>0</v>
      </c>
      <c r="AZ58" s="49"/>
      <c r="BA58" s="49"/>
      <c r="BB58" s="49"/>
      <c r="BC58" s="49"/>
      <c r="BD58" s="49"/>
      <c r="BE58" s="49"/>
      <c r="BF58" s="48">
        <f t="shared" si="7"/>
        <v>0</v>
      </c>
      <c r="BG58" s="49"/>
      <c r="BH58" s="49"/>
      <c r="BI58" s="48">
        <f t="shared" si="10"/>
        <v>1</v>
      </c>
      <c r="BJ58" s="48">
        <f t="shared" si="10"/>
        <v>1</v>
      </c>
      <c r="BK58" s="48">
        <f t="shared" si="10"/>
        <v>0</v>
      </c>
      <c r="BL58" s="48">
        <f t="shared" si="10"/>
        <v>0</v>
      </c>
      <c r="BM58" s="48">
        <f t="shared" si="10"/>
        <v>0</v>
      </c>
      <c r="BN58" s="48">
        <f t="shared" si="10"/>
        <v>1</v>
      </c>
      <c r="BO58" s="614"/>
      <c r="BP58" s="613"/>
      <c r="BQ58" s="613"/>
      <c r="BR58" s="612"/>
      <c r="BS58" s="612"/>
      <c r="BT58" s="612"/>
    </row>
    <row r="59" spans="1:72" s="10" customFormat="1" ht="15.75" customHeight="1">
      <c r="A59" s="612"/>
      <c r="B59" s="66" t="s">
        <v>199</v>
      </c>
      <c r="C59" s="50" t="s">
        <v>157</v>
      </c>
      <c r="D59" s="51" t="s">
        <v>180</v>
      </c>
      <c r="E59" s="51" t="s">
        <v>74</v>
      </c>
      <c r="F59" s="50"/>
      <c r="G59" s="51" t="s">
        <v>181</v>
      </c>
      <c r="H59" s="52"/>
      <c r="I59" s="50" t="s">
        <v>70</v>
      </c>
      <c r="J59" s="53">
        <v>43181</v>
      </c>
      <c r="K59" s="62"/>
      <c r="L59" s="53">
        <v>45738</v>
      </c>
      <c r="M59" s="55">
        <v>2.9780000000000002</v>
      </c>
      <c r="N59" s="54">
        <v>-100</v>
      </c>
      <c r="O59" s="56">
        <v>-100</v>
      </c>
      <c r="P59" s="56">
        <v>-100</v>
      </c>
      <c r="Q59" s="495">
        <f t="shared" si="8"/>
        <v>-297.8</v>
      </c>
      <c r="R59" s="496">
        <f t="shared" si="11"/>
        <v>-7.2917431192660587E-2</v>
      </c>
      <c r="S59" s="496">
        <f t="shared" si="12"/>
        <v>-5.5588785046728928E-2</v>
      </c>
      <c r="T59" s="497"/>
      <c r="U59" s="497"/>
      <c r="V59" s="497"/>
      <c r="W59" s="57">
        <v>1.052E-2</v>
      </c>
      <c r="X59" s="498">
        <f t="shared" si="2"/>
        <v>-1.052</v>
      </c>
      <c r="Y59" s="498">
        <f t="shared" si="6"/>
        <v>-1.052</v>
      </c>
      <c r="Z59" s="58"/>
      <c r="AA59" s="58"/>
      <c r="AB59" s="54">
        <v>0</v>
      </c>
      <c r="AC59" s="54">
        <v>-100</v>
      </c>
      <c r="AD59" s="54">
        <v>0</v>
      </c>
      <c r="AE59" s="59"/>
      <c r="AF59" s="45"/>
      <c r="AG59" s="60" t="s">
        <v>210</v>
      </c>
      <c r="AH59" s="27"/>
      <c r="AI59" s="614"/>
      <c r="AJ59" s="47" t="str">
        <f>IF( SUM( AL59:BN59 ) = 0, 0, $AL$5 )</f>
        <v>Please complete all cells in row</v>
      </c>
      <c r="AK59" s="614"/>
      <c r="AL59" s="613"/>
      <c r="AM59" s="613"/>
      <c r="AN59" s="613"/>
      <c r="AO59" s="613"/>
      <c r="AP59" s="613"/>
      <c r="AQ59" s="613"/>
      <c r="AR59" s="613"/>
      <c r="AS59" s="48">
        <f t="shared" si="9"/>
        <v>0</v>
      </c>
      <c r="AT59" s="48">
        <f t="shared" si="9"/>
        <v>1</v>
      </c>
      <c r="AU59" s="48">
        <f t="shared" si="9"/>
        <v>0</v>
      </c>
      <c r="AV59" s="48">
        <f t="shared" si="9"/>
        <v>0</v>
      </c>
      <c r="AW59" s="48">
        <f t="shared" si="9"/>
        <v>0</v>
      </c>
      <c r="AX59" s="48">
        <f t="shared" si="9"/>
        <v>0</v>
      </c>
      <c r="AY59" s="48">
        <f t="shared" si="9"/>
        <v>0</v>
      </c>
      <c r="AZ59" s="49"/>
      <c r="BA59" s="49"/>
      <c r="BB59" s="49"/>
      <c r="BC59" s="49"/>
      <c r="BD59" s="49"/>
      <c r="BE59" s="49"/>
      <c r="BF59" s="48">
        <f t="shared" si="7"/>
        <v>0</v>
      </c>
      <c r="BG59" s="49"/>
      <c r="BH59" s="49"/>
      <c r="BI59" s="48">
        <f t="shared" si="10"/>
        <v>1</v>
      </c>
      <c r="BJ59" s="48">
        <f t="shared" si="10"/>
        <v>1</v>
      </c>
      <c r="BK59" s="48">
        <f t="shared" si="10"/>
        <v>0</v>
      </c>
      <c r="BL59" s="48">
        <f t="shared" si="10"/>
        <v>0</v>
      </c>
      <c r="BM59" s="48">
        <f t="shared" si="10"/>
        <v>0</v>
      </c>
      <c r="BN59" s="48">
        <f t="shared" si="10"/>
        <v>1</v>
      </c>
      <c r="BO59" s="614"/>
      <c r="BP59" s="613"/>
      <c r="BQ59" s="613"/>
      <c r="BR59" s="612"/>
      <c r="BS59" s="612"/>
      <c r="BT59" s="612"/>
    </row>
    <row r="60" spans="1:72" s="10" customFormat="1" ht="15.75" customHeight="1" outlineLevel="1">
      <c r="A60" s="612"/>
      <c r="B60" s="66" t="s">
        <v>211</v>
      </c>
      <c r="C60" s="50" t="s">
        <v>157</v>
      </c>
      <c r="D60" s="51" t="s">
        <v>180</v>
      </c>
      <c r="E60" s="51" t="s">
        <v>74</v>
      </c>
      <c r="F60" s="50"/>
      <c r="G60" s="51" t="s">
        <v>181</v>
      </c>
      <c r="H60" s="52"/>
      <c r="I60" s="50" t="s">
        <v>70</v>
      </c>
      <c r="J60" s="53">
        <v>43081</v>
      </c>
      <c r="K60" s="62"/>
      <c r="L60" s="53">
        <v>47556</v>
      </c>
      <c r="M60" s="55">
        <v>7.9589999999999996</v>
      </c>
      <c r="N60" s="54">
        <v>-43.554000000000002</v>
      </c>
      <c r="O60" s="56">
        <v>-43.554000000000002</v>
      </c>
      <c r="P60" s="56">
        <v>-43.554000000000002</v>
      </c>
      <c r="Q60" s="495">
        <f t="shared" si="8"/>
        <v>-346.64628599999998</v>
      </c>
      <c r="R60" s="496">
        <f t="shared" si="11"/>
        <v>-7.236605504587168E-2</v>
      </c>
      <c r="S60" s="496">
        <f t="shared" si="12"/>
        <v>-5.5027102803738459E-2</v>
      </c>
      <c r="T60" s="497"/>
      <c r="U60" s="497"/>
      <c r="V60" s="497"/>
      <c r="W60" s="57">
        <v>1.1121000000000001E-2</v>
      </c>
      <c r="X60" s="498">
        <f t="shared" si="2"/>
        <v>-0.48436403400000005</v>
      </c>
      <c r="Y60" s="498">
        <f t="shared" si="6"/>
        <v>-0.48436403400000005</v>
      </c>
      <c r="Z60" s="58"/>
      <c r="AA60" s="58"/>
      <c r="AB60" s="54">
        <v>0</v>
      </c>
      <c r="AC60" s="54">
        <v>-43.554000000000002</v>
      </c>
      <c r="AD60" s="54">
        <v>0</v>
      </c>
      <c r="AE60" s="59"/>
      <c r="AF60" s="45"/>
      <c r="AG60" s="60" t="s">
        <v>212</v>
      </c>
      <c r="AH60" s="27"/>
      <c r="AI60" s="614"/>
      <c r="AJ60" s="47" t="str">
        <f t="shared" ref="AJ60:AJ109" si="13">IF( SUM( AL60:BN60 ) = 0, 0, $AL$5 )</f>
        <v>Please complete all cells in row</v>
      </c>
      <c r="AK60" s="614"/>
      <c r="AL60" s="613"/>
      <c r="AM60" s="613"/>
      <c r="AN60" s="613"/>
      <c r="AO60" s="613"/>
      <c r="AP60" s="613"/>
      <c r="AQ60" s="613"/>
      <c r="AR60" s="613"/>
      <c r="AS60" s="48">
        <f t="shared" si="9"/>
        <v>0</v>
      </c>
      <c r="AT60" s="48">
        <f t="shared" si="9"/>
        <v>1</v>
      </c>
      <c r="AU60" s="48">
        <f t="shared" si="9"/>
        <v>0</v>
      </c>
      <c r="AV60" s="48">
        <f t="shared" si="9"/>
        <v>0</v>
      </c>
      <c r="AW60" s="48">
        <f t="shared" si="9"/>
        <v>0</v>
      </c>
      <c r="AX60" s="48">
        <f t="shared" si="9"/>
        <v>0</v>
      </c>
      <c r="AY60" s="48">
        <f t="shared" si="9"/>
        <v>0</v>
      </c>
      <c r="AZ60" s="49"/>
      <c r="BA60" s="49"/>
      <c r="BB60" s="49"/>
      <c r="BC60" s="49"/>
      <c r="BD60" s="49"/>
      <c r="BE60" s="49"/>
      <c r="BF60" s="48">
        <f t="shared" si="7"/>
        <v>0</v>
      </c>
      <c r="BG60" s="49"/>
      <c r="BH60" s="49"/>
      <c r="BI60" s="48">
        <f t="shared" si="10"/>
        <v>1</v>
      </c>
      <c r="BJ60" s="48">
        <f t="shared" si="10"/>
        <v>1</v>
      </c>
      <c r="BK60" s="48">
        <f t="shared" si="10"/>
        <v>0</v>
      </c>
      <c r="BL60" s="48">
        <f t="shared" si="10"/>
        <v>0</v>
      </c>
      <c r="BM60" s="48">
        <f t="shared" si="10"/>
        <v>0</v>
      </c>
      <c r="BN60" s="48">
        <f t="shared" si="10"/>
        <v>1</v>
      </c>
      <c r="BO60" s="614"/>
      <c r="BP60" s="613"/>
      <c r="BQ60" s="613"/>
      <c r="BR60" s="612"/>
      <c r="BS60" s="612"/>
      <c r="BT60" s="612"/>
    </row>
    <row r="61" spans="1:72" s="10" customFormat="1" ht="15.75" customHeight="1" outlineLevel="1">
      <c r="A61" s="612"/>
      <c r="B61" s="66" t="s">
        <v>199</v>
      </c>
      <c r="C61" s="50" t="s">
        <v>157</v>
      </c>
      <c r="D61" s="51" t="s">
        <v>180</v>
      </c>
      <c r="E61" s="51" t="s">
        <v>74</v>
      </c>
      <c r="F61" s="50"/>
      <c r="G61" s="51" t="s">
        <v>181</v>
      </c>
      <c r="H61" s="52"/>
      <c r="I61" s="50" t="s">
        <v>70</v>
      </c>
      <c r="J61" s="53">
        <v>43181</v>
      </c>
      <c r="K61" s="62"/>
      <c r="L61" s="53">
        <v>45738</v>
      </c>
      <c r="M61" s="55">
        <v>2.9780000000000002</v>
      </c>
      <c r="N61" s="54">
        <v>-100</v>
      </c>
      <c r="O61" s="56">
        <v>-100</v>
      </c>
      <c r="P61" s="56">
        <v>-100</v>
      </c>
      <c r="Q61" s="495">
        <f t="shared" si="8"/>
        <v>-297.8</v>
      </c>
      <c r="R61" s="496">
        <f t="shared" si="11"/>
        <v>-7.2201834862385295E-2</v>
      </c>
      <c r="S61" s="496">
        <f t="shared" si="12"/>
        <v>-5.4859813084112141E-2</v>
      </c>
      <c r="T61" s="497"/>
      <c r="U61" s="497"/>
      <c r="V61" s="497"/>
      <c r="W61" s="57">
        <v>1.1299999999999999E-2</v>
      </c>
      <c r="X61" s="498">
        <f t="shared" si="2"/>
        <v>-1.1299999999999999</v>
      </c>
      <c r="Y61" s="498">
        <f t="shared" si="6"/>
        <v>-1.1299999999999999</v>
      </c>
      <c r="Z61" s="58"/>
      <c r="AA61" s="58"/>
      <c r="AB61" s="54">
        <v>0</v>
      </c>
      <c r="AC61" s="54">
        <v>-100</v>
      </c>
      <c r="AD61" s="54">
        <v>0</v>
      </c>
      <c r="AE61" s="59"/>
      <c r="AF61" s="45"/>
      <c r="AG61" s="60" t="s">
        <v>213</v>
      </c>
      <c r="AH61" s="27"/>
      <c r="AI61" s="614"/>
      <c r="AJ61" s="47" t="str">
        <f t="shared" si="13"/>
        <v>Please complete all cells in row</v>
      </c>
      <c r="AK61" s="614"/>
      <c r="AL61" s="613"/>
      <c r="AM61" s="613"/>
      <c r="AN61" s="613"/>
      <c r="AO61" s="613"/>
      <c r="AP61" s="613"/>
      <c r="AQ61" s="613"/>
      <c r="AR61" s="613"/>
      <c r="AS61" s="48">
        <f t="shared" si="9"/>
        <v>0</v>
      </c>
      <c r="AT61" s="48">
        <f t="shared" si="9"/>
        <v>1</v>
      </c>
      <c r="AU61" s="48">
        <f t="shared" si="9"/>
        <v>0</v>
      </c>
      <c r="AV61" s="48">
        <f t="shared" ref="AV61:AY109" si="14" xml:space="preserve"> IF( ISNUMBER(M61 ), 0, 1 )</f>
        <v>0</v>
      </c>
      <c r="AW61" s="48">
        <f t="shared" si="14"/>
        <v>0</v>
      </c>
      <c r="AX61" s="48">
        <f t="shared" si="14"/>
        <v>0</v>
      </c>
      <c r="AY61" s="48">
        <f t="shared" si="14"/>
        <v>0</v>
      </c>
      <c r="AZ61" s="49"/>
      <c r="BA61" s="49"/>
      <c r="BB61" s="49"/>
      <c r="BC61" s="49"/>
      <c r="BD61" s="49"/>
      <c r="BE61" s="49"/>
      <c r="BF61" s="48">
        <f t="shared" si="7"/>
        <v>0</v>
      </c>
      <c r="BG61" s="49"/>
      <c r="BH61" s="49"/>
      <c r="BI61" s="48">
        <f t="shared" si="10"/>
        <v>1</v>
      </c>
      <c r="BJ61" s="48">
        <f t="shared" si="10"/>
        <v>1</v>
      </c>
      <c r="BK61" s="48">
        <f t="shared" si="10"/>
        <v>0</v>
      </c>
      <c r="BL61" s="48">
        <f t="shared" si="10"/>
        <v>0</v>
      </c>
      <c r="BM61" s="48">
        <f t="shared" si="10"/>
        <v>0</v>
      </c>
      <c r="BN61" s="48">
        <f t="shared" si="10"/>
        <v>1</v>
      </c>
      <c r="BO61" s="614"/>
      <c r="BP61" s="613"/>
      <c r="BQ61" s="613"/>
      <c r="BR61" s="612"/>
      <c r="BS61" s="612"/>
      <c r="BT61" s="612"/>
    </row>
    <row r="62" spans="1:72" s="10" customFormat="1" ht="15.75" customHeight="1" outlineLevel="1">
      <c r="A62" s="612"/>
      <c r="B62" s="66" t="s">
        <v>214</v>
      </c>
      <c r="C62" s="50" t="s">
        <v>157</v>
      </c>
      <c r="D62" s="51" t="s">
        <v>180</v>
      </c>
      <c r="E62" s="51" t="s">
        <v>74</v>
      </c>
      <c r="F62" s="50"/>
      <c r="G62" s="51" t="s">
        <v>181</v>
      </c>
      <c r="H62" s="52"/>
      <c r="I62" s="50" t="s">
        <v>70</v>
      </c>
      <c r="J62" s="53">
        <v>43181</v>
      </c>
      <c r="K62" s="62"/>
      <c r="L62" s="53">
        <v>46865</v>
      </c>
      <c r="M62" s="55">
        <v>6.0659999999999998</v>
      </c>
      <c r="N62" s="54">
        <v>-60</v>
      </c>
      <c r="O62" s="56">
        <v>-60</v>
      </c>
      <c r="P62" s="56">
        <v>-60</v>
      </c>
      <c r="Q62" s="495">
        <f t="shared" si="8"/>
        <v>-363.96</v>
      </c>
      <c r="R62" s="496">
        <f t="shared" si="11"/>
        <v>-7.0788990825688125E-2</v>
      </c>
      <c r="S62" s="496">
        <f t="shared" si="12"/>
        <v>-5.3420560747663659E-2</v>
      </c>
      <c r="T62" s="497"/>
      <c r="U62" s="497"/>
      <c r="V62" s="497"/>
      <c r="W62" s="57">
        <v>1.2840000000000001E-2</v>
      </c>
      <c r="X62" s="498">
        <f t="shared" si="2"/>
        <v>-0.77040000000000008</v>
      </c>
      <c r="Y62" s="498">
        <f t="shared" si="6"/>
        <v>-0.77040000000000008</v>
      </c>
      <c r="Z62" s="58"/>
      <c r="AA62" s="58"/>
      <c r="AB62" s="54">
        <v>0</v>
      </c>
      <c r="AC62" s="54">
        <v>-60</v>
      </c>
      <c r="AD62" s="54">
        <v>0</v>
      </c>
      <c r="AE62" s="59"/>
      <c r="AF62" s="45"/>
      <c r="AG62" s="60" t="s">
        <v>215</v>
      </c>
      <c r="AH62" s="27"/>
      <c r="AI62" s="614"/>
      <c r="AJ62" s="47" t="str">
        <f t="shared" si="13"/>
        <v>Please complete all cells in row</v>
      </c>
      <c r="AK62" s="614"/>
      <c r="AL62" s="613"/>
      <c r="AM62" s="613"/>
      <c r="AN62" s="613"/>
      <c r="AO62" s="613"/>
      <c r="AP62" s="613"/>
      <c r="AQ62" s="613"/>
      <c r="AR62" s="613"/>
      <c r="AS62" s="48">
        <f t="shared" ref="AS62:AU109" si="15" xml:space="preserve"> IF( ISNUMBER(J62 ), 0, 1 )</f>
        <v>0</v>
      </c>
      <c r="AT62" s="48">
        <f t="shared" si="15"/>
        <v>1</v>
      </c>
      <c r="AU62" s="48">
        <f t="shared" si="15"/>
        <v>0</v>
      </c>
      <c r="AV62" s="48">
        <f t="shared" si="14"/>
        <v>0</v>
      </c>
      <c r="AW62" s="48">
        <f t="shared" si="14"/>
        <v>0</v>
      </c>
      <c r="AX62" s="48">
        <f t="shared" si="14"/>
        <v>0</v>
      </c>
      <c r="AY62" s="48">
        <f t="shared" si="14"/>
        <v>0</v>
      </c>
      <c r="AZ62" s="49"/>
      <c r="BA62" s="49"/>
      <c r="BB62" s="49"/>
      <c r="BC62" s="49"/>
      <c r="BD62" s="49"/>
      <c r="BE62" s="49"/>
      <c r="BF62" s="48">
        <f t="shared" si="7"/>
        <v>0</v>
      </c>
      <c r="BG62" s="49"/>
      <c r="BH62" s="49"/>
      <c r="BI62" s="48">
        <f t="shared" si="10"/>
        <v>1</v>
      </c>
      <c r="BJ62" s="48">
        <f t="shared" si="10"/>
        <v>1</v>
      </c>
      <c r="BK62" s="48">
        <f t="shared" si="10"/>
        <v>0</v>
      </c>
      <c r="BL62" s="48">
        <f t="shared" si="10"/>
        <v>0</v>
      </c>
      <c r="BM62" s="48">
        <f t="shared" si="10"/>
        <v>0</v>
      </c>
      <c r="BN62" s="48">
        <f t="shared" si="10"/>
        <v>1</v>
      </c>
      <c r="BO62" s="614"/>
      <c r="BP62" s="613"/>
      <c r="BQ62" s="613"/>
      <c r="BR62" s="612"/>
      <c r="BS62" s="612"/>
      <c r="BT62" s="612"/>
    </row>
    <row r="63" spans="1:72" s="10" customFormat="1" ht="15.75" customHeight="1" outlineLevel="1">
      <c r="A63" s="612"/>
      <c r="B63" s="66" t="s">
        <v>216</v>
      </c>
      <c r="C63" s="50" t="s">
        <v>157</v>
      </c>
      <c r="D63" s="51" t="s">
        <v>180</v>
      </c>
      <c r="E63" s="51" t="s">
        <v>74</v>
      </c>
      <c r="F63" s="50"/>
      <c r="G63" s="51" t="s">
        <v>181</v>
      </c>
      <c r="H63" s="52"/>
      <c r="I63" s="50" t="s">
        <v>70</v>
      </c>
      <c r="J63" s="53">
        <v>43181</v>
      </c>
      <c r="K63" s="62"/>
      <c r="L63" s="53">
        <v>48660</v>
      </c>
      <c r="M63" s="55">
        <v>10.984</v>
      </c>
      <c r="N63" s="54">
        <v>-40</v>
      </c>
      <c r="O63" s="56">
        <v>-40</v>
      </c>
      <c r="P63" s="56">
        <v>-40</v>
      </c>
      <c r="Q63" s="495">
        <f t="shared" si="8"/>
        <v>-439.36</v>
      </c>
      <c r="R63" s="496">
        <f t="shared" si="11"/>
        <v>-7.0788990825688125E-2</v>
      </c>
      <c r="S63" s="496">
        <f t="shared" si="12"/>
        <v>-5.3420560747663659E-2</v>
      </c>
      <c r="T63" s="497"/>
      <c r="U63" s="497"/>
      <c r="V63" s="497"/>
      <c r="W63" s="57">
        <v>1.2840000000000001E-2</v>
      </c>
      <c r="X63" s="498">
        <f t="shared" si="2"/>
        <v>-0.51360000000000006</v>
      </c>
      <c r="Y63" s="498">
        <f t="shared" si="6"/>
        <v>-0.51360000000000006</v>
      </c>
      <c r="Z63" s="58"/>
      <c r="AA63" s="58"/>
      <c r="AB63" s="54">
        <v>0</v>
      </c>
      <c r="AC63" s="54">
        <v>-40</v>
      </c>
      <c r="AD63" s="54">
        <v>0</v>
      </c>
      <c r="AE63" s="59"/>
      <c r="AF63" s="45"/>
      <c r="AG63" s="60" t="s">
        <v>217</v>
      </c>
      <c r="AH63" s="27"/>
      <c r="AI63" s="614"/>
      <c r="AJ63" s="47" t="str">
        <f t="shared" si="13"/>
        <v>Please complete all cells in row</v>
      </c>
      <c r="AK63" s="614"/>
      <c r="AL63" s="613"/>
      <c r="AM63" s="613"/>
      <c r="AN63" s="613"/>
      <c r="AO63" s="613"/>
      <c r="AP63" s="613"/>
      <c r="AQ63" s="613"/>
      <c r="AR63" s="613"/>
      <c r="AS63" s="48">
        <f t="shared" si="15"/>
        <v>0</v>
      </c>
      <c r="AT63" s="48">
        <f t="shared" si="15"/>
        <v>1</v>
      </c>
      <c r="AU63" s="48">
        <f t="shared" si="15"/>
        <v>0</v>
      </c>
      <c r="AV63" s="48">
        <f t="shared" si="14"/>
        <v>0</v>
      </c>
      <c r="AW63" s="48">
        <f t="shared" si="14"/>
        <v>0</v>
      </c>
      <c r="AX63" s="48">
        <f t="shared" si="14"/>
        <v>0</v>
      </c>
      <c r="AY63" s="48">
        <f t="shared" si="14"/>
        <v>0</v>
      </c>
      <c r="AZ63" s="49"/>
      <c r="BA63" s="49"/>
      <c r="BB63" s="49"/>
      <c r="BC63" s="49"/>
      <c r="BD63" s="49"/>
      <c r="BE63" s="49"/>
      <c r="BF63" s="48">
        <f t="shared" si="7"/>
        <v>0</v>
      </c>
      <c r="BG63" s="49"/>
      <c r="BH63" s="49"/>
      <c r="BI63" s="48">
        <f t="shared" si="10"/>
        <v>1</v>
      </c>
      <c r="BJ63" s="48">
        <f t="shared" si="10"/>
        <v>1</v>
      </c>
      <c r="BK63" s="48">
        <f t="shared" si="10"/>
        <v>0</v>
      </c>
      <c r="BL63" s="48">
        <f t="shared" si="10"/>
        <v>0</v>
      </c>
      <c r="BM63" s="48">
        <f t="shared" si="10"/>
        <v>0</v>
      </c>
      <c r="BN63" s="48">
        <f t="shared" si="10"/>
        <v>1</v>
      </c>
      <c r="BO63" s="614"/>
      <c r="BP63" s="613"/>
      <c r="BQ63" s="613"/>
      <c r="BR63" s="612"/>
      <c r="BS63" s="612"/>
      <c r="BT63" s="612"/>
    </row>
    <row r="64" spans="1:72" s="10" customFormat="1" ht="15.75" customHeight="1" outlineLevel="1">
      <c r="A64" s="612"/>
      <c r="B64" s="66" t="s">
        <v>201</v>
      </c>
      <c r="C64" s="50" t="s">
        <v>157</v>
      </c>
      <c r="D64" s="51" t="s">
        <v>180</v>
      </c>
      <c r="E64" s="51" t="s">
        <v>74</v>
      </c>
      <c r="F64" s="50"/>
      <c r="G64" s="51" t="s">
        <v>181</v>
      </c>
      <c r="H64" s="52"/>
      <c r="I64" s="50" t="s">
        <v>70</v>
      </c>
      <c r="J64" s="53">
        <v>43181</v>
      </c>
      <c r="K64" s="62"/>
      <c r="L64" s="53">
        <v>47564</v>
      </c>
      <c r="M64" s="55">
        <v>7.9809999999999999</v>
      </c>
      <c r="N64" s="54">
        <v>-50</v>
      </c>
      <c r="O64" s="56">
        <v>-50</v>
      </c>
      <c r="P64" s="56">
        <v>-50</v>
      </c>
      <c r="Q64" s="495">
        <f t="shared" si="8"/>
        <v>-399.05</v>
      </c>
      <c r="R64" s="496">
        <f t="shared" si="11"/>
        <v>-7.0788990825688125E-2</v>
      </c>
      <c r="S64" s="496">
        <f t="shared" si="12"/>
        <v>-5.3420560747663659E-2</v>
      </c>
      <c r="T64" s="497"/>
      <c r="U64" s="497"/>
      <c r="V64" s="497"/>
      <c r="W64" s="57">
        <v>1.2840000000000001E-2</v>
      </c>
      <c r="X64" s="498">
        <f t="shared" si="2"/>
        <v>-0.64200000000000002</v>
      </c>
      <c r="Y64" s="498">
        <f t="shared" si="6"/>
        <v>-0.64200000000000002</v>
      </c>
      <c r="Z64" s="58"/>
      <c r="AA64" s="58"/>
      <c r="AB64" s="54">
        <v>0</v>
      </c>
      <c r="AC64" s="54">
        <v>-50</v>
      </c>
      <c r="AD64" s="54">
        <v>0</v>
      </c>
      <c r="AE64" s="59"/>
      <c r="AF64" s="45"/>
      <c r="AG64" s="60" t="s">
        <v>218</v>
      </c>
      <c r="AH64" s="27"/>
      <c r="AI64" s="614"/>
      <c r="AJ64" s="47" t="str">
        <f t="shared" si="13"/>
        <v>Please complete all cells in row</v>
      </c>
      <c r="AK64" s="614"/>
      <c r="AL64" s="613"/>
      <c r="AM64" s="613"/>
      <c r="AN64" s="613"/>
      <c r="AO64" s="613"/>
      <c r="AP64" s="613"/>
      <c r="AQ64" s="613"/>
      <c r="AR64" s="613"/>
      <c r="AS64" s="48">
        <f t="shared" si="15"/>
        <v>0</v>
      </c>
      <c r="AT64" s="48">
        <f t="shared" si="15"/>
        <v>1</v>
      </c>
      <c r="AU64" s="48">
        <f t="shared" si="15"/>
        <v>0</v>
      </c>
      <c r="AV64" s="48">
        <f t="shared" si="14"/>
        <v>0</v>
      </c>
      <c r="AW64" s="48">
        <f t="shared" si="14"/>
        <v>0</v>
      </c>
      <c r="AX64" s="48">
        <f t="shared" si="14"/>
        <v>0</v>
      </c>
      <c r="AY64" s="48">
        <f t="shared" si="14"/>
        <v>0</v>
      </c>
      <c r="AZ64" s="49"/>
      <c r="BA64" s="49"/>
      <c r="BB64" s="49"/>
      <c r="BC64" s="49"/>
      <c r="BD64" s="49"/>
      <c r="BE64" s="49"/>
      <c r="BF64" s="48">
        <f t="shared" si="7"/>
        <v>0</v>
      </c>
      <c r="BG64" s="49"/>
      <c r="BH64" s="49"/>
      <c r="BI64" s="48">
        <f t="shared" si="10"/>
        <v>1</v>
      </c>
      <c r="BJ64" s="48">
        <f t="shared" si="10"/>
        <v>1</v>
      </c>
      <c r="BK64" s="48">
        <f t="shared" si="10"/>
        <v>0</v>
      </c>
      <c r="BL64" s="48">
        <f t="shared" si="10"/>
        <v>0</v>
      </c>
      <c r="BM64" s="48">
        <f t="shared" si="10"/>
        <v>0</v>
      </c>
      <c r="BN64" s="48">
        <f t="shared" si="10"/>
        <v>1</v>
      </c>
      <c r="BO64" s="614"/>
      <c r="BP64" s="613"/>
      <c r="BQ64" s="613"/>
      <c r="BR64" s="612"/>
      <c r="BS64" s="612"/>
      <c r="BT64" s="612"/>
    </row>
    <row r="65" spans="1:72" s="10" customFormat="1" ht="15.75" customHeight="1" outlineLevel="1">
      <c r="A65" s="612"/>
      <c r="B65" s="66" t="s">
        <v>203</v>
      </c>
      <c r="C65" s="50" t="s">
        <v>157</v>
      </c>
      <c r="D65" s="51" t="s">
        <v>180</v>
      </c>
      <c r="E65" s="51" t="s">
        <v>74</v>
      </c>
      <c r="F65" s="50"/>
      <c r="G65" s="51" t="s">
        <v>181</v>
      </c>
      <c r="H65" s="52"/>
      <c r="I65" s="50" t="s">
        <v>70</v>
      </c>
      <c r="J65" s="53">
        <v>43181</v>
      </c>
      <c r="K65" s="62"/>
      <c r="L65" s="53">
        <v>46865</v>
      </c>
      <c r="M65" s="55">
        <v>6.0659999999999998</v>
      </c>
      <c r="N65" s="54">
        <v>-150</v>
      </c>
      <c r="O65" s="56">
        <v>-150</v>
      </c>
      <c r="P65" s="56">
        <v>-150</v>
      </c>
      <c r="Q65" s="495">
        <f t="shared" si="8"/>
        <v>-909.9</v>
      </c>
      <c r="R65" s="496">
        <f t="shared" si="11"/>
        <v>-7.1114678899082517E-2</v>
      </c>
      <c r="S65" s="496">
        <f t="shared" si="12"/>
        <v>-5.3752336448598115E-2</v>
      </c>
      <c r="T65" s="497"/>
      <c r="U65" s="497"/>
      <c r="V65" s="497"/>
      <c r="W65" s="57">
        <v>1.2485E-2</v>
      </c>
      <c r="X65" s="498">
        <f t="shared" si="2"/>
        <v>-1.8727499999999999</v>
      </c>
      <c r="Y65" s="498">
        <f t="shared" si="6"/>
        <v>-1.8727499999999999</v>
      </c>
      <c r="Z65" s="58"/>
      <c r="AA65" s="58"/>
      <c r="AB65" s="54">
        <v>0</v>
      </c>
      <c r="AC65" s="54">
        <v>-150</v>
      </c>
      <c r="AD65" s="54">
        <v>0</v>
      </c>
      <c r="AE65" s="59"/>
      <c r="AF65" s="45"/>
      <c r="AG65" s="60" t="s">
        <v>219</v>
      </c>
      <c r="AH65" s="27"/>
      <c r="AI65" s="614"/>
      <c r="AJ65" s="47" t="str">
        <f t="shared" si="13"/>
        <v>Please complete all cells in row</v>
      </c>
      <c r="AK65" s="614"/>
      <c r="AL65" s="613"/>
      <c r="AM65" s="613"/>
      <c r="AN65" s="613"/>
      <c r="AO65" s="613"/>
      <c r="AP65" s="613"/>
      <c r="AQ65" s="613"/>
      <c r="AR65" s="613"/>
      <c r="AS65" s="48">
        <f t="shared" si="15"/>
        <v>0</v>
      </c>
      <c r="AT65" s="48">
        <f t="shared" si="15"/>
        <v>1</v>
      </c>
      <c r="AU65" s="48">
        <f t="shared" si="15"/>
        <v>0</v>
      </c>
      <c r="AV65" s="48">
        <f t="shared" si="14"/>
        <v>0</v>
      </c>
      <c r="AW65" s="48">
        <f t="shared" si="14"/>
        <v>0</v>
      </c>
      <c r="AX65" s="48">
        <f t="shared" si="14"/>
        <v>0</v>
      </c>
      <c r="AY65" s="48">
        <f t="shared" si="14"/>
        <v>0</v>
      </c>
      <c r="AZ65" s="49"/>
      <c r="BA65" s="49"/>
      <c r="BB65" s="49"/>
      <c r="BC65" s="49"/>
      <c r="BD65" s="49"/>
      <c r="BE65" s="49"/>
      <c r="BF65" s="48">
        <f t="shared" si="7"/>
        <v>0</v>
      </c>
      <c r="BG65" s="49"/>
      <c r="BH65" s="49"/>
      <c r="BI65" s="48">
        <f t="shared" si="10"/>
        <v>1</v>
      </c>
      <c r="BJ65" s="48">
        <f t="shared" si="10"/>
        <v>1</v>
      </c>
      <c r="BK65" s="48">
        <f t="shared" si="10"/>
        <v>0</v>
      </c>
      <c r="BL65" s="48">
        <f t="shared" si="10"/>
        <v>0</v>
      </c>
      <c r="BM65" s="48">
        <f t="shared" si="10"/>
        <v>0</v>
      </c>
      <c r="BN65" s="48">
        <f t="shared" si="10"/>
        <v>1</v>
      </c>
      <c r="BO65" s="614"/>
      <c r="BP65" s="613"/>
      <c r="BQ65" s="613"/>
      <c r="BR65" s="612"/>
      <c r="BS65" s="612"/>
      <c r="BT65" s="612"/>
    </row>
    <row r="66" spans="1:72" s="10" customFormat="1" ht="15.75" customHeight="1" outlineLevel="1">
      <c r="A66" s="612"/>
      <c r="B66" s="66" t="s">
        <v>220</v>
      </c>
      <c r="C66" s="50" t="s">
        <v>157</v>
      </c>
      <c r="D66" s="51" t="s">
        <v>180</v>
      </c>
      <c r="E66" s="51" t="s">
        <v>74</v>
      </c>
      <c r="F66" s="50"/>
      <c r="G66" s="51" t="s">
        <v>181</v>
      </c>
      <c r="H66" s="52"/>
      <c r="I66" s="50" t="s">
        <v>70</v>
      </c>
      <c r="J66" s="53">
        <v>43538</v>
      </c>
      <c r="K66" s="62"/>
      <c r="L66" s="53">
        <v>46123</v>
      </c>
      <c r="M66" s="55">
        <v>4.0330000000000004</v>
      </c>
      <c r="N66" s="54">
        <v>-81.98</v>
      </c>
      <c r="O66" s="56">
        <v>-81.98</v>
      </c>
      <c r="P66" s="56">
        <v>-81.98</v>
      </c>
      <c r="Q66" s="495">
        <f t="shared" si="8"/>
        <v>-330.62534000000005</v>
      </c>
      <c r="R66" s="496">
        <f t="shared" si="11"/>
        <v>-7.1192660550458808E-2</v>
      </c>
      <c r="S66" s="496">
        <f t="shared" si="12"/>
        <v>-5.383177570093467E-2</v>
      </c>
      <c r="T66" s="497"/>
      <c r="U66" s="497"/>
      <c r="V66" s="497"/>
      <c r="W66" s="57">
        <v>1.24E-2</v>
      </c>
      <c r="X66" s="498">
        <f t="shared" si="2"/>
        <v>-1.0165520000000001</v>
      </c>
      <c r="Y66" s="498">
        <f t="shared" si="6"/>
        <v>-1.0165520000000001</v>
      </c>
      <c r="Z66" s="58"/>
      <c r="AA66" s="58"/>
      <c r="AB66" s="54">
        <v>0</v>
      </c>
      <c r="AC66" s="54">
        <v>-81.98</v>
      </c>
      <c r="AD66" s="54">
        <v>0</v>
      </c>
      <c r="AE66" s="59"/>
      <c r="AF66" s="45"/>
      <c r="AG66" s="60" t="s">
        <v>221</v>
      </c>
      <c r="AH66" s="27"/>
      <c r="AI66" s="614"/>
      <c r="AJ66" s="47" t="str">
        <f t="shared" si="13"/>
        <v>Please complete all cells in row</v>
      </c>
      <c r="AK66" s="614"/>
      <c r="AL66" s="613"/>
      <c r="AM66" s="613"/>
      <c r="AN66" s="613"/>
      <c r="AO66" s="613"/>
      <c r="AP66" s="613"/>
      <c r="AQ66" s="613"/>
      <c r="AR66" s="613"/>
      <c r="AS66" s="48">
        <f t="shared" si="15"/>
        <v>0</v>
      </c>
      <c r="AT66" s="48">
        <f t="shared" si="15"/>
        <v>1</v>
      </c>
      <c r="AU66" s="48">
        <f t="shared" si="15"/>
        <v>0</v>
      </c>
      <c r="AV66" s="48">
        <f t="shared" si="14"/>
        <v>0</v>
      </c>
      <c r="AW66" s="48">
        <f t="shared" si="14"/>
        <v>0</v>
      </c>
      <c r="AX66" s="48">
        <f t="shared" si="14"/>
        <v>0</v>
      </c>
      <c r="AY66" s="48">
        <f t="shared" si="14"/>
        <v>0</v>
      </c>
      <c r="AZ66" s="49"/>
      <c r="BA66" s="49"/>
      <c r="BB66" s="49"/>
      <c r="BC66" s="49"/>
      <c r="BD66" s="49"/>
      <c r="BE66" s="49"/>
      <c r="BF66" s="48">
        <f t="shared" si="7"/>
        <v>0</v>
      </c>
      <c r="BG66" s="49"/>
      <c r="BH66" s="49"/>
      <c r="BI66" s="48">
        <f t="shared" si="10"/>
        <v>1</v>
      </c>
      <c r="BJ66" s="48">
        <f t="shared" si="10"/>
        <v>1</v>
      </c>
      <c r="BK66" s="48">
        <f t="shared" si="10"/>
        <v>0</v>
      </c>
      <c r="BL66" s="48">
        <f t="shared" si="10"/>
        <v>0</v>
      </c>
      <c r="BM66" s="48">
        <f t="shared" si="10"/>
        <v>0</v>
      </c>
      <c r="BN66" s="48">
        <f t="shared" si="10"/>
        <v>1</v>
      </c>
      <c r="BO66" s="614"/>
      <c r="BP66" s="613"/>
      <c r="BQ66" s="613"/>
      <c r="BR66" s="612"/>
      <c r="BS66" s="612"/>
      <c r="BT66" s="612"/>
    </row>
    <row r="67" spans="1:72" s="10" customFormat="1" ht="15.75" customHeight="1" outlineLevel="1">
      <c r="A67" s="612"/>
      <c r="B67" s="66" t="s">
        <v>222</v>
      </c>
      <c r="C67" s="50" t="s">
        <v>157</v>
      </c>
      <c r="D67" s="51" t="s">
        <v>180</v>
      </c>
      <c r="E67" s="51" t="s">
        <v>74</v>
      </c>
      <c r="F67" s="50"/>
      <c r="G67" s="51" t="s">
        <v>181</v>
      </c>
      <c r="H67" s="52"/>
      <c r="I67" s="50" t="s">
        <v>70</v>
      </c>
      <c r="J67" s="53">
        <v>43538</v>
      </c>
      <c r="K67" s="62"/>
      <c r="L67" s="53">
        <v>47219</v>
      </c>
      <c r="M67" s="55">
        <v>7.0359999999999996</v>
      </c>
      <c r="N67" s="54">
        <v>-101.315</v>
      </c>
      <c r="O67" s="56">
        <v>-101.315</v>
      </c>
      <c r="P67" s="56">
        <v>-101.315</v>
      </c>
      <c r="Q67" s="495">
        <f t="shared" si="8"/>
        <v>-712.85233999999991</v>
      </c>
      <c r="R67" s="496">
        <f t="shared" si="11"/>
        <v>-7.1192660550458808E-2</v>
      </c>
      <c r="S67" s="496">
        <f t="shared" si="12"/>
        <v>-5.383177570093467E-2</v>
      </c>
      <c r="T67" s="497"/>
      <c r="U67" s="497"/>
      <c r="V67" s="497"/>
      <c r="W67" s="57">
        <v>1.24E-2</v>
      </c>
      <c r="X67" s="498">
        <f t="shared" si="2"/>
        <v>-1.2563059999999999</v>
      </c>
      <c r="Y67" s="498">
        <f t="shared" si="6"/>
        <v>-1.2563059999999999</v>
      </c>
      <c r="Z67" s="58"/>
      <c r="AA67" s="58"/>
      <c r="AB67" s="54">
        <v>0</v>
      </c>
      <c r="AC67" s="54">
        <v>-101.315</v>
      </c>
      <c r="AD67" s="54">
        <v>0</v>
      </c>
      <c r="AE67" s="59"/>
      <c r="AF67" s="45"/>
      <c r="AG67" s="60" t="s">
        <v>223</v>
      </c>
      <c r="AH67" s="27"/>
      <c r="AI67" s="614"/>
      <c r="AJ67" s="47" t="str">
        <f t="shared" si="13"/>
        <v>Please complete all cells in row</v>
      </c>
      <c r="AK67" s="614"/>
      <c r="AL67" s="613"/>
      <c r="AM67" s="613"/>
      <c r="AN67" s="613"/>
      <c r="AO67" s="613"/>
      <c r="AP67" s="613"/>
      <c r="AQ67" s="613"/>
      <c r="AR67" s="613"/>
      <c r="AS67" s="48">
        <f t="shared" si="15"/>
        <v>0</v>
      </c>
      <c r="AT67" s="48">
        <f t="shared" si="15"/>
        <v>1</v>
      </c>
      <c r="AU67" s="48">
        <f t="shared" si="15"/>
        <v>0</v>
      </c>
      <c r="AV67" s="48">
        <f t="shared" si="14"/>
        <v>0</v>
      </c>
      <c r="AW67" s="48">
        <f t="shared" si="14"/>
        <v>0</v>
      </c>
      <c r="AX67" s="48">
        <f t="shared" si="14"/>
        <v>0</v>
      </c>
      <c r="AY67" s="48">
        <f t="shared" si="14"/>
        <v>0</v>
      </c>
      <c r="AZ67" s="49"/>
      <c r="BA67" s="49"/>
      <c r="BB67" s="49"/>
      <c r="BC67" s="49"/>
      <c r="BD67" s="49"/>
      <c r="BE67" s="49"/>
      <c r="BF67" s="48">
        <f t="shared" si="7"/>
        <v>0</v>
      </c>
      <c r="BG67" s="49"/>
      <c r="BH67" s="49"/>
      <c r="BI67" s="48">
        <f t="shared" si="10"/>
        <v>1</v>
      </c>
      <c r="BJ67" s="48">
        <f t="shared" si="10"/>
        <v>1</v>
      </c>
      <c r="BK67" s="48">
        <f t="shared" si="10"/>
        <v>0</v>
      </c>
      <c r="BL67" s="48">
        <f t="shared" ref="BL67:BN109" si="16" xml:space="preserve"> IF( ISNUMBER(AC67 ), 0, 1 )</f>
        <v>0</v>
      </c>
      <c r="BM67" s="48">
        <f t="shared" si="16"/>
        <v>0</v>
      </c>
      <c r="BN67" s="48">
        <f t="shared" si="16"/>
        <v>1</v>
      </c>
      <c r="BO67" s="614"/>
      <c r="BP67" s="613"/>
      <c r="BQ67" s="613"/>
      <c r="BR67" s="612"/>
      <c r="BS67" s="612"/>
      <c r="BT67" s="612"/>
    </row>
    <row r="68" spans="1:72" s="10" customFormat="1" ht="15.75" customHeight="1" outlineLevel="1">
      <c r="A68" s="612"/>
      <c r="B68" s="66" t="s">
        <v>224</v>
      </c>
      <c r="C68" s="50" t="s">
        <v>157</v>
      </c>
      <c r="D68" s="51" t="s">
        <v>180</v>
      </c>
      <c r="E68" s="51" t="s">
        <v>74</v>
      </c>
      <c r="F68" s="50"/>
      <c r="G68" s="51" t="s">
        <v>181</v>
      </c>
      <c r="H68" s="52"/>
      <c r="I68" s="50" t="s">
        <v>70</v>
      </c>
      <c r="J68" s="53">
        <v>43538</v>
      </c>
      <c r="K68" s="62"/>
      <c r="L68" s="53">
        <v>47584</v>
      </c>
      <c r="M68" s="55">
        <v>8.0359999999999996</v>
      </c>
      <c r="N68" s="54">
        <v>-44.052999999999997</v>
      </c>
      <c r="O68" s="56">
        <v>-44.052999999999997</v>
      </c>
      <c r="P68" s="56">
        <v>-44.052999999999997</v>
      </c>
      <c r="Q68" s="495">
        <f t="shared" si="8"/>
        <v>-354.00990799999994</v>
      </c>
      <c r="R68" s="496">
        <f t="shared" si="11"/>
        <v>-7.1192660550458808E-2</v>
      </c>
      <c r="S68" s="496">
        <f t="shared" si="12"/>
        <v>-5.383177570093467E-2</v>
      </c>
      <c r="T68" s="497"/>
      <c r="U68" s="497"/>
      <c r="V68" s="497"/>
      <c r="W68" s="57">
        <v>1.24E-2</v>
      </c>
      <c r="X68" s="498">
        <f t="shared" si="2"/>
        <v>-0.5462572</v>
      </c>
      <c r="Y68" s="498">
        <f t="shared" si="6"/>
        <v>-0.5462572</v>
      </c>
      <c r="Z68" s="58"/>
      <c r="AA68" s="58"/>
      <c r="AB68" s="54">
        <v>0</v>
      </c>
      <c r="AC68" s="54">
        <v>-44.052999999999997</v>
      </c>
      <c r="AD68" s="54">
        <v>0</v>
      </c>
      <c r="AE68" s="59"/>
      <c r="AF68" s="45"/>
      <c r="AG68" s="60" t="s">
        <v>225</v>
      </c>
      <c r="AH68" s="27"/>
      <c r="AI68" s="614"/>
      <c r="AJ68" s="47" t="str">
        <f t="shared" si="13"/>
        <v>Please complete all cells in row</v>
      </c>
      <c r="AK68" s="614"/>
      <c r="AL68" s="613"/>
      <c r="AM68" s="613"/>
      <c r="AN68" s="613"/>
      <c r="AO68" s="613"/>
      <c r="AP68" s="613"/>
      <c r="AQ68" s="613"/>
      <c r="AR68" s="613"/>
      <c r="AS68" s="48">
        <f t="shared" si="15"/>
        <v>0</v>
      </c>
      <c r="AT68" s="48">
        <f t="shared" si="15"/>
        <v>1</v>
      </c>
      <c r="AU68" s="48">
        <f t="shared" si="15"/>
        <v>0</v>
      </c>
      <c r="AV68" s="48">
        <f t="shared" si="14"/>
        <v>0</v>
      </c>
      <c r="AW68" s="48">
        <f t="shared" si="14"/>
        <v>0</v>
      </c>
      <c r="AX68" s="48">
        <f t="shared" si="14"/>
        <v>0</v>
      </c>
      <c r="AY68" s="48">
        <f t="shared" si="14"/>
        <v>0</v>
      </c>
      <c r="AZ68" s="49"/>
      <c r="BA68" s="49"/>
      <c r="BB68" s="49"/>
      <c r="BC68" s="49"/>
      <c r="BD68" s="49"/>
      <c r="BE68" s="49"/>
      <c r="BF68" s="48">
        <f t="shared" si="7"/>
        <v>0</v>
      </c>
      <c r="BG68" s="49"/>
      <c r="BH68" s="49"/>
      <c r="BI68" s="48">
        <f t="shared" ref="BI68:BK109" si="17" xml:space="preserve"> IF( ISNUMBER(Z68 ), 0, 1 )</f>
        <v>1</v>
      </c>
      <c r="BJ68" s="48">
        <f t="shared" si="17"/>
        <v>1</v>
      </c>
      <c r="BK68" s="48">
        <f t="shared" si="17"/>
        <v>0</v>
      </c>
      <c r="BL68" s="48">
        <f t="shared" si="16"/>
        <v>0</v>
      </c>
      <c r="BM68" s="48">
        <f t="shared" si="16"/>
        <v>0</v>
      </c>
      <c r="BN68" s="48">
        <f t="shared" si="16"/>
        <v>1</v>
      </c>
      <c r="BO68" s="614"/>
      <c r="BP68" s="613"/>
      <c r="BQ68" s="613"/>
      <c r="BR68" s="612"/>
      <c r="BS68" s="612"/>
      <c r="BT68" s="612"/>
    </row>
    <row r="69" spans="1:72" s="10" customFormat="1" ht="15.75" customHeight="1" outlineLevel="1">
      <c r="A69" s="612"/>
      <c r="B69" s="66" t="s">
        <v>226</v>
      </c>
      <c r="C69" s="50" t="s">
        <v>157</v>
      </c>
      <c r="D69" s="51" t="s">
        <v>180</v>
      </c>
      <c r="E69" s="51" t="s">
        <v>74</v>
      </c>
      <c r="F69" s="50"/>
      <c r="G69" s="51" t="s">
        <v>181</v>
      </c>
      <c r="H69" s="52"/>
      <c r="I69" s="50" t="s">
        <v>70</v>
      </c>
      <c r="J69" s="53">
        <v>43769</v>
      </c>
      <c r="K69" s="62"/>
      <c r="L69" s="53">
        <v>48237</v>
      </c>
      <c r="M69" s="55">
        <v>9.8249999999999993</v>
      </c>
      <c r="N69" s="54">
        <v>-200</v>
      </c>
      <c r="O69" s="56">
        <v>-200</v>
      </c>
      <c r="P69" s="56">
        <v>-200</v>
      </c>
      <c r="Q69" s="495">
        <f t="shared" si="8"/>
        <v>-1964.9999999999998</v>
      </c>
      <c r="R69" s="496">
        <f t="shared" si="11"/>
        <v>-5.7568807339449579E-2</v>
      </c>
      <c r="S69" s="496">
        <f t="shared" si="12"/>
        <v>-3.9953271028037474E-2</v>
      </c>
      <c r="T69" s="497"/>
      <c r="U69" s="497"/>
      <c r="V69" s="497"/>
      <c r="W69" s="57">
        <v>2.725E-2</v>
      </c>
      <c r="X69" s="498">
        <f t="shared" si="2"/>
        <v>-5.45</v>
      </c>
      <c r="Y69" s="498">
        <f t="shared" si="6"/>
        <v>-5.45</v>
      </c>
      <c r="Z69" s="58"/>
      <c r="AA69" s="58"/>
      <c r="AB69" s="54">
        <v>0</v>
      </c>
      <c r="AC69" s="54">
        <v>-200</v>
      </c>
      <c r="AD69" s="54">
        <v>0</v>
      </c>
      <c r="AE69" s="59"/>
      <c r="AF69" s="45"/>
      <c r="AG69" s="60" t="s">
        <v>227</v>
      </c>
      <c r="AH69" s="27"/>
      <c r="AI69" s="614"/>
      <c r="AJ69" s="47" t="str">
        <f t="shared" si="13"/>
        <v>Please complete all cells in row</v>
      </c>
      <c r="AK69" s="614"/>
      <c r="AL69" s="613"/>
      <c r="AM69" s="613"/>
      <c r="AN69" s="613"/>
      <c r="AO69" s="613"/>
      <c r="AP69" s="613"/>
      <c r="AQ69" s="613"/>
      <c r="AR69" s="613"/>
      <c r="AS69" s="48">
        <f t="shared" si="15"/>
        <v>0</v>
      </c>
      <c r="AT69" s="48">
        <f t="shared" si="15"/>
        <v>1</v>
      </c>
      <c r="AU69" s="48">
        <f t="shared" si="15"/>
        <v>0</v>
      </c>
      <c r="AV69" s="48">
        <f t="shared" si="14"/>
        <v>0</v>
      </c>
      <c r="AW69" s="48">
        <f t="shared" si="14"/>
        <v>0</v>
      </c>
      <c r="AX69" s="48">
        <f t="shared" si="14"/>
        <v>0</v>
      </c>
      <c r="AY69" s="48">
        <f t="shared" si="14"/>
        <v>0</v>
      </c>
      <c r="AZ69" s="49"/>
      <c r="BA69" s="49"/>
      <c r="BB69" s="49"/>
      <c r="BC69" s="49"/>
      <c r="BD69" s="49"/>
      <c r="BE69" s="49"/>
      <c r="BF69" s="48">
        <f t="shared" si="7"/>
        <v>0</v>
      </c>
      <c r="BG69" s="49"/>
      <c r="BH69" s="49"/>
      <c r="BI69" s="48">
        <f t="shared" si="17"/>
        <v>1</v>
      </c>
      <c r="BJ69" s="48">
        <f t="shared" si="17"/>
        <v>1</v>
      </c>
      <c r="BK69" s="48">
        <f t="shared" si="17"/>
        <v>0</v>
      </c>
      <c r="BL69" s="48">
        <f t="shared" si="16"/>
        <v>0</v>
      </c>
      <c r="BM69" s="48">
        <f t="shared" si="16"/>
        <v>0</v>
      </c>
      <c r="BN69" s="48">
        <f t="shared" si="16"/>
        <v>1</v>
      </c>
      <c r="BO69" s="614"/>
      <c r="BP69" s="613"/>
      <c r="BQ69" s="613"/>
      <c r="BR69" s="612"/>
      <c r="BS69" s="612"/>
      <c r="BT69" s="612"/>
    </row>
    <row r="70" spans="1:72" s="10" customFormat="1" ht="15.75" customHeight="1" outlineLevel="1">
      <c r="A70" s="612"/>
      <c r="B70" s="66" t="s">
        <v>228</v>
      </c>
      <c r="C70" s="50" t="s">
        <v>157</v>
      </c>
      <c r="D70" s="51" t="s">
        <v>180</v>
      </c>
      <c r="E70" s="51" t="s">
        <v>74</v>
      </c>
      <c r="F70" s="50"/>
      <c r="G70" s="51" t="s">
        <v>181</v>
      </c>
      <c r="H70" s="52"/>
      <c r="I70" s="50" t="s">
        <v>70</v>
      </c>
      <c r="J70" s="53">
        <v>43769</v>
      </c>
      <c r="K70" s="62"/>
      <c r="L70" s="53">
        <v>46865</v>
      </c>
      <c r="M70" s="55">
        <v>6.0659999999999998</v>
      </c>
      <c r="N70" s="54">
        <v>-210</v>
      </c>
      <c r="O70" s="56">
        <v>-210</v>
      </c>
      <c r="P70" s="56">
        <v>-210</v>
      </c>
      <c r="Q70" s="495">
        <f t="shared" si="8"/>
        <v>-1273.8599999999999</v>
      </c>
      <c r="R70" s="496">
        <f t="shared" si="11"/>
        <v>-6.0091743119266128E-2</v>
      </c>
      <c r="S70" s="496">
        <f t="shared" si="12"/>
        <v>-4.2523364485981374E-2</v>
      </c>
      <c r="T70" s="497"/>
      <c r="U70" s="497"/>
      <c r="V70" s="497"/>
      <c r="W70" s="57">
        <v>2.4500000000000001E-2</v>
      </c>
      <c r="X70" s="498">
        <f t="shared" si="2"/>
        <v>-5.1450000000000005</v>
      </c>
      <c r="Y70" s="498">
        <f t="shared" si="6"/>
        <v>-5.1450000000000005</v>
      </c>
      <c r="Z70" s="58"/>
      <c r="AA70" s="58"/>
      <c r="AB70" s="54">
        <v>0</v>
      </c>
      <c r="AC70" s="54">
        <v>-210</v>
      </c>
      <c r="AD70" s="54">
        <v>0</v>
      </c>
      <c r="AE70" s="59"/>
      <c r="AF70" s="45"/>
      <c r="AG70" s="60" t="s">
        <v>229</v>
      </c>
      <c r="AH70" s="27"/>
      <c r="AI70" s="614"/>
      <c r="AJ70" s="47" t="str">
        <f t="shared" si="13"/>
        <v>Please complete all cells in row</v>
      </c>
      <c r="AK70" s="614"/>
      <c r="AL70" s="613"/>
      <c r="AM70" s="613"/>
      <c r="AN70" s="613"/>
      <c r="AO70" s="613"/>
      <c r="AP70" s="613"/>
      <c r="AQ70" s="613"/>
      <c r="AR70" s="613"/>
      <c r="AS70" s="48">
        <f t="shared" si="15"/>
        <v>0</v>
      </c>
      <c r="AT70" s="48">
        <f t="shared" si="15"/>
        <v>1</v>
      </c>
      <c r="AU70" s="48">
        <f t="shared" si="15"/>
        <v>0</v>
      </c>
      <c r="AV70" s="48">
        <f t="shared" si="14"/>
        <v>0</v>
      </c>
      <c r="AW70" s="48">
        <f t="shared" si="14"/>
        <v>0</v>
      </c>
      <c r="AX70" s="48">
        <f t="shared" si="14"/>
        <v>0</v>
      </c>
      <c r="AY70" s="48">
        <f t="shared" si="14"/>
        <v>0</v>
      </c>
      <c r="AZ70" s="49"/>
      <c r="BA70" s="49"/>
      <c r="BB70" s="49"/>
      <c r="BC70" s="49"/>
      <c r="BD70" s="49"/>
      <c r="BE70" s="49"/>
      <c r="BF70" s="48">
        <f t="shared" si="7"/>
        <v>0</v>
      </c>
      <c r="BG70" s="49"/>
      <c r="BH70" s="49"/>
      <c r="BI70" s="48">
        <f t="shared" si="17"/>
        <v>1</v>
      </c>
      <c r="BJ70" s="48">
        <f t="shared" si="17"/>
        <v>1</v>
      </c>
      <c r="BK70" s="48">
        <f t="shared" si="17"/>
        <v>0</v>
      </c>
      <c r="BL70" s="48">
        <f t="shared" si="16"/>
        <v>0</v>
      </c>
      <c r="BM70" s="48">
        <f t="shared" si="16"/>
        <v>0</v>
      </c>
      <c r="BN70" s="48">
        <f t="shared" si="16"/>
        <v>1</v>
      </c>
      <c r="BO70" s="614"/>
      <c r="BP70" s="613"/>
      <c r="BQ70" s="613"/>
      <c r="BR70" s="612"/>
      <c r="BS70" s="612"/>
      <c r="BT70" s="612"/>
    </row>
    <row r="71" spans="1:72" s="10" customFormat="1" ht="15.75" customHeight="1" outlineLevel="1">
      <c r="A71" s="612"/>
      <c r="B71" s="66" t="s">
        <v>230</v>
      </c>
      <c r="C71" s="50" t="s">
        <v>157</v>
      </c>
      <c r="D71" s="51" t="s">
        <v>180</v>
      </c>
      <c r="E71" s="51" t="s">
        <v>74</v>
      </c>
      <c r="F71" s="50"/>
      <c r="G71" s="51" t="s">
        <v>181</v>
      </c>
      <c r="H71" s="52"/>
      <c r="I71" s="50" t="s">
        <v>70</v>
      </c>
      <c r="J71" s="53">
        <v>43769</v>
      </c>
      <c r="K71" s="62"/>
      <c r="L71" s="53">
        <v>48660</v>
      </c>
      <c r="M71" s="55">
        <v>10.984</v>
      </c>
      <c r="N71" s="54">
        <v>-40</v>
      </c>
      <c r="O71" s="56">
        <v>-40</v>
      </c>
      <c r="P71" s="56">
        <v>-40</v>
      </c>
      <c r="Q71" s="495">
        <f t="shared" si="8"/>
        <v>-439.36</v>
      </c>
      <c r="R71" s="496">
        <f t="shared" si="11"/>
        <v>-5.8532110091743195E-2</v>
      </c>
      <c r="S71" s="496">
        <f t="shared" si="12"/>
        <v>-4.0934579439252383E-2</v>
      </c>
      <c r="T71" s="497"/>
      <c r="U71" s="497"/>
      <c r="V71" s="497"/>
      <c r="W71" s="57">
        <v>2.6200000000000001E-2</v>
      </c>
      <c r="X71" s="498">
        <f t="shared" si="2"/>
        <v>-1.048</v>
      </c>
      <c r="Y71" s="498">
        <f t="shared" si="6"/>
        <v>-1.048</v>
      </c>
      <c r="Z71" s="58"/>
      <c r="AA71" s="58"/>
      <c r="AB71" s="54">
        <v>0</v>
      </c>
      <c r="AC71" s="54">
        <v>-40</v>
      </c>
      <c r="AD71" s="54">
        <v>0</v>
      </c>
      <c r="AE71" s="59"/>
      <c r="AF71" s="45"/>
      <c r="AG71" s="60" t="s">
        <v>231</v>
      </c>
      <c r="AH71" s="27"/>
      <c r="AI71" s="614"/>
      <c r="AJ71" s="47" t="str">
        <f t="shared" si="13"/>
        <v>Please complete all cells in row</v>
      </c>
      <c r="AK71" s="614"/>
      <c r="AL71" s="613"/>
      <c r="AM71" s="613"/>
      <c r="AN71" s="613"/>
      <c r="AO71" s="613"/>
      <c r="AP71" s="613"/>
      <c r="AQ71" s="613"/>
      <c r="AR71" s="613"/>
      <c r="AS71" s="48">
        <f t="shared" si="15"/>
        <v>0</v>
      </c>
      <c r="AT71" s="48">
        <f t="shared" si="15"/>
        <v>1</v>
      </c>
      <c r="AU71" s="48">
        <f t="shared" si="15"/>
        <v>0</v>
      </c>
      <c r="AV71" s="48">
        <f t="shared" si="14"/>
        <v>0</v>
      </c>
      <c r="AW71" s="48">
        <f t="shared" si="14"/>
        <v>0</v>
      </c>
      <c r="AX71" s="48">
        <f t="shared" si="14"/>
        <v>0</v>
      </c>
      <c r="AY71" s="48">
        <f t="shared" si="14"/>
        <v>0</v>
      </c>
      <c r="AZ71" s="49"/>
      <c r="BA71" s="49"/>
      <c r="BB71" s="49"/>
      <c r="BC71" s="49"/>
      <c r="BD71" s="49"/>
      <c r="BE71" s="49"/>
      <c r="BF71" s="48">
        <f t="shared" si="7"/>
        <v>0</v>
      </c>
      <c r="BG71" s="49"/>
      <c r="BH71" s="49"/>
      <c r="BI71" s="48">
        <f t="shared" si="17"/>
        <v>1</v>
      </c>
      <c r="BJ71" s="48">
        <f t="shared" si="17"/>
        <v>1</v>
      </c>
      <c r="BK71" s="48">
        <f t="shared" si="17"/>
        <v>0</v>
      </c>
      <c r="BL71" s="48">
        <f t="shared" si="16"/>
        <v>0</v>
      </c>
      <c r="BM71" s="48">
        <f t="shared" si="16"/>
        <v>0</v>
      </c>
      <c r="BN71" s="48">
        <f t="shared" si="16"/>
        <v>1</v>
      </c>
      <c r="BO71" s="614"/>
      <c r="BP71" s="613"/>
      <c r="BQ71" s="613"/>
      <c r="BR71" s="612"/>
      <c r="BS71" s="612"/>
      <c r="BT71" s="612"/>
    </row>
    <row r="72" spans="1:72" s="10" customFormat="1" ht="15.75" customHeight="1" outlineLevel="1">
      <c r="A72" s="612"/>
      <c r="B72" s="66" t="s">
        <v>232</v>
      </c>
      <c r="C72" s="50" t="s">
        <v>157</v>
      </c>
      <c r="D72" s="51" t="s">
        <v>180</v>
      </c>
      <c r="E72" s="51" t="s">
        <v>74</v>
      </c>
      <c r="F72" s="50"/>
      <c r="G72" s="51" t="s">
        <v>181</v>
      </c>
      <c r="H72" s="52"/>
      <c r="I72" s="50" t="s">
        <v>70</v>
      </c>
      <c r="J72" s="53">
        <v>43763</v>
      </c>
      <c r="K72" s="62"/>
      <c r="L72" s="53">
        <v>51543</v>
      </c>
      <c r="M72" s="55">
        <v>18.882000000000001</v>
      </c>
      <c r="N72" s="54">
        <v>-100</v>
      </c>
      <c r="O72" s="56">
        <v>-100</v>
      </c>
      <c r="P72" s="56">
        <v>-100</v>
      </c>
      <c r="Q72" s="495">
        <f t="shared" si="8"/>
        <v>-1888.2</v>
      </c>
      <c r="R72" s="496">
        <f t="shared" si="11"/>
        <v>-3.1192660550458773E-2</v>
      </c>
      <c r="S72" s="496">
        <f t="shared" si="12"/>
        <v>-1.3084112149532756E-2</v>
      </c>
      <c r="T72" s="497"/>
      <c r="U72" s="497"/>
      <c r="V72" s="497"/>
      <c r="W72" s="57">
        <v>5.6000000000000001E-2</v>
      </c>
      <c r="X72" s="498">
        <f t="shared" si="2"/>
        <v>-5.6000000000000005</v>
      </c>
      <c r="Y72" s="498">
        <f t="shared" si="6"/>
        <v>-5.6000000000000005</v>
      </c>
      <c r="Z72" s="58"/>
      <c r="AA72" s="58"/>
      <c r="AB72" s="54">
        <v>0</v>
      </c>
      <c r="AC72" s="54">
        <v>-100</v>
      </c>
      <c r="AD72" s="54">
        <v>0</v>
      </c>
      <c r="AE72" s="59"/>
      <c r="AF72" s="45"/>
      <c r="AG72" s="60" t="s">
        <v>233</v>
      </c>
      <c r="AH72" s="27"/>
      <c r="AI72" s="614"/>
      <c r="AJ72" s="47" t="str">
        <f t="shared" si="13"/>
        <v>Please complete all cells in row</v>
      </c>
      <c r="AK72" s="614"/>
      <c r="AL72" s="613"/>
      <c r="AM72" s="613"/>
      <c r="AN72" s="613"/>
      <c r="AO72" s="613"/>
      <c r="AP72" s="613"/>
      <c r="AQ72" s="613"/>
      <c r="AR72" s="613"/>
      <c r="AS72" s="48">
        <f t="shared" si="15"/>
        <v>0</v>
      </c>
      <c r="AT72" s="48">
        <f t="shared" si="15"/>
        <v>1</v>
      </c>
      <c r="AU72" s="48">
        <f t="shared" si="15"/>
        <v>0</v>
      </c>
      <c r="AV72" s="48">
        <f t="shared" si="14"/>
        <v>0</v>
      </c>
      <c r="AW72" s="48">
        <f t="shared" si="14"/>
        <v>0</v>
      </c>
      <c r="AX72" s="48">
        <f t="shared" si="14"/>
        <v>0</v>
      </c>
      <c r="AY72" s="48">
        <f t="shared" si="14"/>
        <v>0</v>
      </c>
      <c r="AZ72" s="49"/>
      <c r="BA72" s="49"/>
      <c r="BB72" s="49"/>
      <c r="BC72" s="49"/>
      <c r="BD72" s="49"/>
      <c r="BE72" s="49"/>
      <c r="BF72" s="48">
        <f t="shared" si="7"/>
        <v>0</v>
      </c>
      <c r="BG72" s="49"/>
      <c r="BH72" s="49"/>
      <c r="BI72" s="48">
        <f t="shared" si="17"/>
        <v>1</v>
      </c>
      <c r="BJ72" s="48">
        <f t="shared" si="17"/>
        <v>1</v>
      </c>
      <c r="BK72" s="48">
        <f t="shared" si="17"/>
        <v>0</v>
      </c>
      <c r="BL72" s="48">
        <f t="shared" si="16"/>
        <v>0</v>
      </c>
      <c r="BM72" s="48">
        <f t="shared" si="16"/>
        <v>0</v>
      </c>
      <c r="BN72" s="48">
        <f t="shared" si="16"/>
        <v>1</v>
      </c>
      <c r="BO72" s="614"/>
      <c r="BP72" s="613"/>
      <c r="BQ72" s="613"/>
      <c r="BR72" s="612"/>
      <c r="BS72" s="612"/>
      <c r="BT72" s="612"/>
    </row>
    <row r="73" spans="1:72" s="10" customFormat="1" ht="15.75" customHeight="1" outlineLevel="1">
      <c r="A73" s="612"/>
      <c r="B73" s="66" t="s">
        <v>234</v>
      </c>
      <c r="C73" s="50" t="s">
        <v>157</v>
      </c>
      <c r="D73" s="51" t="s">
        <v>180</v>
      </c>
      <c r="E73" s="51" t="s">
        <v>74</v>
      </c>
      <c r="F73" s="50"/>
      <c r="G73" s="51" t="s">
        <v>181</v>
      </c>
      <c r="H73" s="52"/>
      <c r="I73" s="50" t="s">
        <v>70</v>
      </c>
      <c r="J73" s="53">
        <v>43763</v>
      </c>
      <c r="K73" s="62"/>
      <c r="L73" s="53">
        <v>51543</v>
      </c>
      <c r="M73" s="55">
        <v>18.882000000000001</v>
      </c>
      <c r="N73" s="54">
        <v>-250</v>
      </c>
      <c r="O73" s="56">
        <v>-250</v>
      </c>
      <c r="P73" s="56">
        <v>-250</v>
      </c>
      <c r="Q73" s="495">
        <f t="shared" si="8"/>
        <v>-4720.5</v>
      </c>
      <c r="R73" s="496">
        <f t="shared" ref="R73:R104" si="18">IF(W73=0,0,((1+W73)/(1+$C$297))-1)</f>
        <v>-3.1192660550458773E-2</v>
      </c>
      <c r="S73" s="496">
        <f t="shared" ref="S73:S104" si="19">IF(W73=0,0,((1+W73)/(1+$C$298))-1)</f>
        <v>-1.3084112149532756E-2</v>
      </c>
      <c r="T73" s="497"/>
      <c r="U73" s="497"/>
      <c r="V73" s="497"/>
      <c r="W73" s="57">
        <v>5.6000000000000001E-2</v>
      </c>
      <c r="X73" s="498">
        <f t="shared" ref="X73:X127" si="20">W73*P73</f>
        <v>-14</v>
      </c>
      <c r="Y73" s="498">
        <f t="shared" si="6"/>
        <v>-14</v>
      </c>
      <c r="Z73" s="58"/>
      <c r="AA73" s="58"/>
      <c r="AB73" s="54">
        <v>0</v>
      </c>
      <c r="AC73" s="54">
        <v>-250</v>
      </c>
      <c r="AD73" s="54">
        <v>0</v>
      </c>
      <c r="AE73" s="59"/>
      <c r="AF73" s="45"/>
      <c r="AG73" s="60" t="s">
        <v>235</v>
      </c>
      <c r="AH73" s="27"/>
      <c r="AI73" s="614"/>
      <c r="AJ73" s="47" t="str">
        <f t="shared" si="13"/>
        <v>Please complete all cells in row</v>
      </c>
      <c r="AK73" s="614"/>
      <c r="AL73" s="613"/>
      <c r="AM73" s="613"/>
      <c r="AN73" s="613"/>
      <c r="AO73" s="613"/>
      <c r="AP73" s="613"/>
      <c r="AQ73" s="613"/>
      <c r="AR73" s="613"/>
      <c r="AS73" s="48">
        <f t="shared" si="15"/>
        <v>0</v>
      </c>
      <c r="AT73" s="48">
        <f t="shared" si="15"/>
        <v>1</v>
      </c>
      <c r="AU73" s="48">
        <f t="shared" si="15"/>
        <v>0</v>
      </c>
      <c r="AV73" s="48">
        <f t="shared" si="14"/>
        <v>0</v>
      </c>
      <c r="AW73" s="48">
        <f t="shared" si="14"/>
        <v>0</v>
      </c>
      <c r="AX73" s="48">
        <f t="shared" si="14"/>
        <v>0</v>
      </c>
      <c r="AY73" s="48">
        <f t="shared" si="14"/>
        <v>0</v>
      </c>
      <c r="AZ73" s="49"/>
      <c r="BA73" s="49"/>
      <c r="BB73" s="49"/>
      <c r="BC73" s="49"/>
      <c r="BD73" s="49"/>
      <c r="BE73" s="49"/>
      <c r="BF73" s="48">
        <f t="shared" si="7"/>
        <v>0</v>
      </c>
      <c r="BG73" s="49"/>
      <c r="BH73" s="49"/>
      <c r="BI73" s="48">
        <f t="shared" si="17"/>
        <v>1</v>
      </c>
      <c r="BJ73" s="48">
        <f t="shared" si="17"/>
        <v>1</v>
      </c>
      <c r="BK73" s="48">
        <f t="shared" si="17"/>
        <v>0</v>
      </c>
      <c r="BL73" s="48">
        <f t="shared" si="16"/>
        <v>0</v>
      </c>
      <c r="BM73" s="48">
        <f t="shared" si="16"/>
        <v>0</v>
      </c>
      <c r="BN73" s="48">
        <f t="shared" si="16"/>
        <v>1</v>
      </c>
      <c r="BO73" s="614"/>
      <c r="BP73" s="613"/>
      <c r="BQ73" s="613"/>
      <c r="BR73" s="612"/>
      <c r="BS73" s="612"/>
      <c r="BT73" s="612"/>
    </row>
    <row r="74" spans="1:72" s="10" customFormat="1" ht="15.75" customHeight="1" outlineLevel="1">
      <c r="A74" s="612"/>
      <c r="B74" s="66" t="s">
        <v>232</v>
      </c>
      <c r="C74" s="50" t="s">
        <v>157</v>
      </c>
      <c r="D74" s="51" t="s">
        <v>180</v>
      </c>
      <c r="E74" s="51" t="s">
        <v>74</v>
      </c>
      <c r="F74" s="50"/>
      <c r="G74" s="51" t="s">
        <v>181</v>
      </c>
      <c r="H74" s="52"/>
      <c r="I74" s="50" t="s">
        <v>70</v>
      </c>
      <c r="J74" s="53">
        <v>43763</v>
      </c>
      <c r="K74" s="62"/>
      <c r="L74" s="53">
        <v>51543</v>
      </c>
      <c r="M74" s="55">
        <v>18.882000000000001</v>
      </c>
      <c r="N74" s="54">
        <v>-100</v>
      </c>
      <c r="O74" s="56">
        <v>-100</v>
      </c>
      <c r="P74" s="56">
        <v>-100</v>
      </c>
      <c r="Q74" s="495">
        <f t="shared" si="8"/>
        <v>-1888.2</v>
      </c>
      <c r="R74" s="496">
        <f t="shared" si="18"/>
        <v>-3.1192660550458773E-2</v>
      </c>
      <c r="S74" s="496">
        <f t="shared" si="19"/>
        <v>-1.3084112149532756E-2</v>
      </c>
      <c r="T74" s="497"/>
      <c r="U74" s="497"/>
      <c r="V74" s="497"/>
      <c r="W74" s="57">
        <v>5.6000000000000001E-2</v>
      </c>
      <c r="X74" s="498">
        <f t="shared" si="20"/>
        <v>-5.6000000000000005</v>
      </c>
      <c r="Y74" s="498">
        <f t="shared" ref="Y74:Y127" si="21">X74</f>
        <v>-5.6000000000000005</v>
      </c>
      <c r="Z74" s="58"/>
      <c r="AA74" s="58"/>
      <c r="AB74" s="54">
        <v>0</v>
      </c>
      <c r="AC74" s="54">
        <v>-100</v>
      </c>
      <c r="AD74" s="54">
        <v>0</v>
      </c>
      <c r="AE74" s="59"/>
      <c r="AF74" s="45"/>
      <c r="AG74" s="60" t="s">
        <v>236</v>
      </c>
      <c r="AH74" s="27"/>
      <c r="AI74" s="614"/>
      <c r="AJ74" s="47" t="str">
        <f t="shared" si="13"/>
        <v>Please complete all cells in row</v>
      </c>
      <c r="AK74" s="614"/>
      <c r="AL74" s="613"/>
      <c r="AM74" s="613"/>
      <c r="AN74" s="613"/>
      <c r="AO74" s="613"/>
      <c r="AP74" s="613"/>
      <c r="AQ74" s="613"/>
      <c r="AR74" s="613"/>
      <c r="AS74" s="48">
        <f t="shared" si="15"/>
        <v>0</v>
      </c>
      <c r="AT74" s="48">
        <f t="shared" si="15"/>
        <v>1</v>
      </c>
      <c r="AU74" s="48">
        <f t="shared" si="15"/>
        <v>0</v>
      </c>
      <c r="AV74" s="48">
        <f t="shared" si="14"/>
        <v>0</v>
      </c>
      <c r="AW74" s="48">
        <f t="shared" si="14"/>
        <v>0</v>
      </c>
      <c r="AX74" s="48">
        <f t="shared" si="14"/>
        <v>0</v>
      </c>
      <c r="AY74" s="48">
        <f t="shared" si="14"/>
        <v>0</v>
      </c>
      <c r="AZ74" s="49"/>
      <c r="BA74" s="49"/>
      <c r="BB74" s="49"/>
      <c r="BC74" s="49"/>
      <c r="BD74" s="49"/>
      <c r="BE74" s="49"/>
      <c r="BF74" s="48">
        <f t="shared" ref="BF74:BF109" si="22" xml:space="preserve"> IF( ISNUMBER(W74 ), 0, 1 )</f>
        <v>0</v>
      </c>
      <c r="BG74" s="49"/>
      <c r="BH74" s="49"/>
      <c r="BI74" s="48">
        <f t="shared" si="17"/>
        <v>1</v>
      </c>
      <c r="BJ74" s="48">
        <f t="shared" si="17"/>
        <v>1</v>
      </c>
      <c r="BK74" s="48">
        <f t="shared" si="17"/>
        <v>0</v>
      </c>
      <c r="BL74" s="48">
        <f t="shared" si="16"/>
        <v>0</v>
      </c>
      <c r="BM74" s="48">
        <f t="shared" si="16"/>
        <v>0</v>
      </c>
      <c r="BN74" s="48">
        <f t="shared" si="16"/>
        <v>1</v>
      </c>
      <c r="BO74" s="614"/>
      <c r="BP74" s="613"/>
      <c r="BQ74" s="613"/>
      <c r="BR74" s="612"/>
      <c r="BS74" s="612"/>
      <c r="BT74" s="612"/>
    </row>
    <row r="75" spans="1:72" s="10" customFormat="1" ht="15.75" customHeight="1" outlineLevel="1">
      <c r="A75" s="612"/>
      <c r="B75" s="66" t="s">
        <v>237</v>
      </c>
      <c r="C75" s="50" t="s">
        <v>157</v>
      </c>
      <c r="D75" s="51" t="s">
        <v>180</v>
      </c>
      <c r="E75" s="51" t="s">
        <v>74</v>
      </c>
      <c r="F75" s="50"/>
      <c r="G75" s="51" t="s">
        <v>181</v>
      </c>
      <c r="H75" s="52"/>
      <c r="I75" s="50" t="s">
        <v>70</v>
      </c>
      <c r="J75" s="53">
        <v>43763</v>
      </c>
      <c r="K75" s="62"/>
      <c r="L75" s="53">
        <v>46808</v>
      </c>
      <c r="M75" s="55">
        <v>5.91</v>
      </c>
      <c r="N75" s="54">
        <v>-300</v>
      </c>
      <c r="O75" s="56">
        <v>-300</v>
      </c>
      <c r="P75" s="56">
        <v>-300</v>
      </c>
      <c r="Q75" s="495">
        <f t="shared" ref="Q75:Q127" si="23">IFERROR(M75*O75,"")</f>
        <v>-1773</v>
      </c>
      <c r="R75" s="496">
        <f t="shared" si="18"/>
        <v>-4.9541284403669783E-2</v>
      </c>
      <c r="S75" s="496">
        <f t="shared" si="19"/>
        <v>-3.1775700934579487E-2</v>
      </c>
      <c r="T75" s="497"/>
      <c r="U75" s="497"/>
      <c r="V75" s="497"/>
      <c r="W75" s="57">
        <v>3.5999999999999997E-2</v>
      </c>
      <c r="X75" s="498">
        <f t="shared" si="20"/>
        <v>-10.799999999999999</v>
      </c>
      <c r="Y75" s="498">
        <f t="shared" si="21"/>
        <v>-10.799999999999999</v>
      </c>
      <c r="Z75" s="58"/>
      <c r="AA75" s="58"/>
      <c r="AB75" s="54">
        <v>0</v>
      </c>
      <c r="AC75" s="54">
        <v>-300</v>
      </c>
      <c r="AD75" s="54">
        <v>0</v>
      </c>
      <c r="AE75" s="59"/>
      <c r="AF75" s="45"/>
      <c r="AG75" s="60" t="s">
        <v>238</v>
      </c>
      <c r="AH75" s="27"/>
      <c r="AI75" s="614"/>
      <c r="AJ75" s="47" t="str">
        <f t="shared" si="13"/>
        <v>Please complete all cells in row</v>
      </c>
      <c r="AK75" s="614"/>
      <c r="AL75" s="613"/>
      <c r="AM75" s="613"/>
      <c r="AN75" s="613"/>
      <c r="AO75" s="613"/>
      <c r="AP75" s="613"/>
      <c r="AQ75" s="613"/>
      <c r="AR75" s="613"/>
      <c r="AS75" s="48">
        <f t="shared" si="15"/>
        <v>0</v>
      </c>
      <c r="AT75" s="48">
        <f t="shared" si="15"/>
        <v>1</v>
      </c>
      <c r="AU75" s="48">
        <f t="shared" si="15"/>
        <v>0</v>
      </c>
      <c r="AV75" s="48">
        <f t="shared" si="14"/>
        <v>0</v>
      </c>
      <c r="AW75" s="48">
        <f t="shared" si="14"/>
        <v>0</v>
      </c>
      <c r="AX75" s="48">
        <f t="shared" si="14"/>
        <v>0</v>
      </c>
      <c r="AY75" s="48">
        <f t="shared" si="14"/>
        <v>0</v>
      </c>
      <c r="AZ75" s="49"/>
      <c r="BA75" s="49"/>
      <c r="BB75" s="49"/>
      <c r="BC75" s="49"/>
      <c r="BD75" s="49"/>
      <c r="BE75" s="49"/>
      <c r="BF75" s="48">
        <f t="shared" si="22"/>
        <v>0</v>
      </c>
      <c r="BG75" s="49"/>
      <c r="BH75" s="49"/>
      <c r="BI75" s="48">
        <f t="shared" si="17"/>
        <v>1</v>
      </c>
      <c r="BJ75" s="48">
        <f t="shared" si="17"/>
        <v>1</v>
      </c>
      <c r="BK75" s="48">
        <f t="shared" si="17"/>
        <v>0</v>
      </c>
      <c r="BL75" s="48">
        <f t="shared" si="16"/>
        <v>0</v>
      </c>
      <c r="BM75" s="48">
        <f t="shared" si="16"/>
        <v>0</v>
      </c>
      <c r="BN75" s="48">
        <f t="shared" si="16"/>
        <v>1</v>
      </c>
      <c r="BO75" s="614"/>
      <c r="BP75" s="613"/>
      <c r="BQ75" s="613"/>
      <c r="BR75" s="612"/>
      <c r="BS75" s="612"/>
      <c r="BT75" s="612"/>
    </row>
    <row r="76" spans="1:72" s="10" customFormat="1" ht="15.75" customHeight="1" outlineLevel="1">
      <c r="A76" s="612"/>
      <c r="B76" s="66" t="s">
        <v>239</v>
      </c>
      <c r="C76" s="50" t="s">
        <v>157</v>
      </c>
      <c r="D76" s="51" t="s">
        <v>180</v>
      </c>
      <c r="E76" s="51" t="s">
        <v>74</v>
      </c>
      <c r="F76" s="50"/>
      <c r="G76" s="51" t="s">
        <v>181</v>
      </c>
      <c r="H76" s="52"/>
      <c r="I76" s="50" t="s">
        <v>70</v>
      </c>
      <c r="J76" s="53">
        <v>43763</v>
      </c>
      <c r="K76" s="62"/>
      <c r="L76" s="53">
        <v>47564</v>
      </c>
      <c r="M76" s="55">
        <v>7.9809999999999999</v>
      </c>
      <c r="N76" s="54">
        <v>-100</v>
      </c>
      <c r="O76" s="56">
        <v>-100</v>
      </c>
      <c r="P76" s="56">
        <v>-100</v>
      </c>
      <c r="Q76" s="495">
        <f t="shared" si="23"/>
        <v>-798.1</v>
      </c>
      <c r="R76" s="496">
        <f t="shared" si="18"/>
        <v>-5.9174311926605494E-2</v>
      </c>
      <c r="S76" s="496">
        <f t="shared" si="19"/>
        <v>-4.1588785046728916E-2</v>
      </c>
      <c r="T76" s="497"/>
      <c r="U76" s="497"/>
      <c r="V76" s="497"/>
      <c r="W76" s="57">
        <v>2.5499999999999998E-2</v>
      </c>
      <c r="X76" s="498">
        <f t="shared" si="20"/>
        <v>-2.5499999999999998</v>
      </c>
      <c r="Y76" s="498">
        <f t="shared" si="21"/>
        <v>-2.5499999999999998</v>
      </c>
      <c r="Z76" s="58"/>
      <c r="AA76" s="58"/>
      <c r="AB76" s="54">
        <v>0</v>
      </c>
      <c r="AC76" s="54">
        <v>-100</v>
      </c>
      <c r="AD76" s="54">
        <v>0</v>
      </c>
      <c r="AE76" s="59"/>
      <c r="AF76" s="45"/>
      <c r="AG76" s="60" t="s">
        <v>240</v>
      </c>
      <c r="AH76" s="27"/>
      <c r="AI76" s="614"/>
      <c r="AJ76" s="47" t="str">
        <f t="shared" si="13"/>
        <v>Please complete all cells in row</v>
      </c>
      <c r="AK76" s="614"/>
      <c r="AL76" s="613"/>
      <c r="AM76" s="613"/>
      <c r="AN76" s="613"/>
      <c r="AO76" s="613"/>
      <c r="AP76" s="613"/>
      <c r="AQ76" s="613"/>
      <c r="AR76" s="613"/>
      <c r="AS76" s="48">
        <f t="shared" si="15"/>
        <v>0</v>
      </c>
      <c r="AT76" s="48">
        <f t="shared" si="15"/>
        <v>1</v>
      </c>
      <c r="AU76" s="48">
        <f t="shared" si="15"/>
        <v>0</v>
      </c>
      <c r="AV76" s="48">
        <f t="shared" si="14"/>
        <v>0</v>
      </c>
      <c r="AW76" s="48">
        <f t="shared" si="14"/>
        <v>0</v>
      </c>
      <c r="AX76" s="48">
        <f t="shared" si="14"/>
        <v>0</v>
      </c>
      <c r="AY76" s="48">
        <f t="shared" si="14"/>
        <v>0</v>
      </c>
      <c r="AZ76" s="49"/>
      <c r="BA76" s="49"/>
      <c r="BB76" s="49"/>
      <c r="BC76" s="49"/>
      <c r="BD76" s="49"/>
      <c r="BE76" s="49"/>
      <c r="BF76" s="48">
        <f t="shared" si="22"/>
        <v>0</v>
      </c>
      <c r="BG76" s="49"/>
      <c r="BH76" s="49"/>
      <c r="BI76" s="48">
        <f t="shared" si="17"/>
        <v>1</v>
      </c>
      <c r="BJ76" s="48">
        <f t="shared" si="17"/>
        <v>1</v>
      </c>
      <c r="BK76" s="48">
        <f t="shared" si="17"/>
        <v>0</v>
      </c>
      <c r="BL76" s="48">
        <f t="shared" si="16"/>
        <v>0</v>
      </c>
      <c r="BM76" s="48">
        <f t="shared" si="16"/>
        <v>0</v>
      </c>
      <c r="BN76" s="48">
        <f t="shared" si="16"/>
        <v>1</v>
      </c>
      <c r="BO76" s="614"/>
      <c r="BP76" s="613"/>
      <c r="BQ76" s="613"/>
      <c r="BR76" s="612"/>
      <c r="BS76" s="612"/>
      <c r="BT76" s="612"/>
    </row>
    <row r="77" spans="1:72" s="10" customFormat="1" ht="15.75" customHeight="1" outlineLevel="1">
      <c r="A77" s="612"/>
      <c r="B77" s="66" t="s">
        <v>241</v>
      </c>
      <c r="C77" s="50" t="s">
        <v>157</v>
      </c>
      <c r="D77" s="51" t="s">
        <v>180</v>
      </c>
      <c r="E77" s="51" t="s">
        <v>74</v>
      </c>
      <c r="F77" s="50"/>
      <c r="G77" s="51" t="s">
        <v>181</v>
      </c>
      <c r="H77" s="52"/>
      <c r="I77" s="50" t="s">
        <v>70</v>
      </c>
      <c r="J77" s="53">
        <v>43767</v>
      </c>
      <c r="K77" s="62"/>
      <c r="L77" s="53">
        <v>45738</v>
      </c>
      <c r="M77" s="55">
        <v>2.9780000000000002</v>
      </c>
      <c r="N77" s="54">
        <v>-77.361000000000004</v>
      </c>
      <c r="O77" s="56">
        <v>-77.361000000000004</v>
      </c>
      <c r="P77" s="56">
        <v>-77.361000000000004</v>
      </c>
      <c r="Q77" s="495">
        <f t="shared" si="23"/>
        <v>-230.38105800000002</v>
      </c>
      <c r="R77" s="496">
        <f t="shared" si="18"/>
        <v>-6.1399082568807439E-2</v>
      </c>
      <c r="S77" s="496">
        <f t="shared" si="19"/>
        <v>-4.3855140186915942E-2</v>
      </c>
      <c r="T77" s="497"/>
      <c r="U77" s="497"/>
      <c r="V77" s="497"/>
      <c r="W77" s="57">
        <v>2.3074999999999998E-2</v>
      </c>
      <c r="X77" s="498">
        <f t="shared" si="20"/>
        <v>-1.7851050749999999</v>
      </c>
      <c r="Y77" s="498">
        <f t="shared" si="21"/>
        <v>-1.7851050749999999</v>
      </c>
      <c r="Z77" s="58"/>
      <c r="AA77" s="58"/>
      <c r="AB77" s="54">
        <v>0</v>
      </c>
      <c r="AC77" s="54">
        <v>-77.361000000000004</v>
      </c>
      <c r="AD77" s="54">
        <v>0</v>
      </c>
      <c r="AE77" s="59"/>
      <c r="AF77" s="45"/>
      <c r="AG77" s="60" t="s">
        <v>242</v>
      </c>
      <c r="AH77" s="27"/>
      <c r="AI77" s="614"/>
      <c r="AJ77" s="47" t="str">
        <f t="shared" si="13"/>
        <v>Please complete all cells in row</v>
      </c>
      <c r="AK77" s="614"/>
      <c r="AL77" s="613"/>
      <c r="AM77" s="613"/>
      <c r="AN77" s="613"/>
      <c r="AO77" s="613"/>
      <c r="AP77" s="613"/>
      <c r="AQ77" s="613"/>
      <c r="AR77" s="613"/>
      <c r="AS77" s="48">
        <f t="shared" si="15"/>
        <v>0</v>
      </c>
      <c r="AT77" s="48">
        <f t="shared" si="15"/>
        <v>1</v>
      </c>
      <c r="AU77" s="48">
        <f t="shared" si="15"/>
        <v>0</v>
      </c>
      <c r="AV77" s="48">
        <f t="shared" si="14"/>
        <v>0</v>
      </c>
      <c r="AW77" s="48">
        <f t="shared" si="14"/>
        <v>0</v>
      </c>
      <c r="AX77" s="48">
        <f t="shared" si="14"/>
        <v>0</v>
      </c>
      <c r="AY77" s="48">
        <f t="shared" si="14"/>
        <v>0</v>
      </c>
      <c r="AZ77" s="49"/>
      <c r="BA77" s="49"/>
      <c r="BB77" s="49"/>
      <c r="BC77" s="49"/>
      <c r="BD77" s="49"/>
      <c r="BE77" s="49"/>
      <c r="BF77" s="48">
        <f t="shared" si="22"/>
        <v>0</v>
      </c>
      <c r="BG77" s="49"/>
      <c r="BH77" s="49"/>
      <c r="BI77" s="48">
        <f t="shared" si="17"/>
        <v>1</v>
      </c>
      <c r="BJ77" s="48">
        <f t="shared" si="17"/>
        <v>1</v>
      </c>
      <c r="BK77" s="48">
        <f t="shared" si="17"/>
        <v>0</v>
      </c>
      <c r="BL77" s="48">
        <f t="shared" si="16"/>
        <v>0</v>
      </c>
      <c r="BM77" s="48">
        <f t="shared" si="16"/>
        <v>0</v>
      </c>
      <c r="BN77" s="48">
        <f t="shared" si="16"/>
        <v>1</v>
      </c>
      <c r="BO77" s="614"/>
      <c r="BP77" s="613"/>
      <c r="BQ77" s="613"/>
      <c r="BR77" s="612"/>
      <c r="BS77" s="612"/>
      <c r="BT77" s="612"/>
    </row>
    <row r="78" spans="1:72" s="10" customFormat="1" ht="15.75" customHeight="1" outlineLevel="1">
      <c r="A78" s="612"/>
      <c r="B78" s="66" t="s">
        <v>243</v>
      </c>
      <c r="C78" s="50" t="s">
        <v>157</v>
      </c>
      <c r="D78" s="51" t="s">
        <v>180</v>
      </c>
      <c r="E78" s="51" t="s">
        <v>74</v>
      </c>
      <c r="F78" s="50"/>
      <c r="G78" s="51" t="s">
        <v>181</v>
      </c>
      <c r="H78" s="52"/>
      <c r="I78" s="50" t="s">
        <v>70</v>
      </c>
      <c r="J78" s="53">
        <v>43767</v>
      </c>
      <c r="K78" s="62"/>
      <c r="L78" s="53">
        <v>45738</v>
      </c>
      <c r="M78" s="55">
        <v>2.9780000000000002</v>
      </c>
      <c r="N78" s="54">
        <v>-122.639</v>
      </c>
      <c r="O78" s="56">
        <v>-122.639</v>
      </c>
      <c r="P78" s="56">
        <v>-122.639</v>
      </c>
      <c r="Q78" s="495">
        <f t="shared" si="23"/>
        <v>-365.21894200000003</v>
      </c>
      <c r="R78" s="496">
        <f t="shared" si="18"/>
        <v>-6.1284403669724763E-2</v>
      </c>
      <c r="S78" s="496">
        <f t="shared" si="19"/>
        <v>-4.3738317757009315E-2</v>
      </c>
      <c r="T78" s="497"/>
      <c r="U78" s="497"/>
      <c r="V78" s="497"/>
      <c r="W78" s="57">
        <v>2.3199999999999998E-2</v>
      </c>
      <c r="X78" s="498">
        <f t="shared" si="20"/>
        <v>-2.8452247999999996</v>
      </c>
      <c r="Y78" s="498">
        <f t="shared" si="21"/>
        <v>-2.8452247999999996</v>
      </c>
      <c r="Z78" s="58"/>
      <c r="AA78" s="58"/>
      <c r="AB78" s="54">
        <v>0</v>
      </c>
      <c r="AC78" s="54">
        <v>-122.639</v>
      </c>
      <c r="AD78" s="54">
        <v>0</v>
      </c>
      <c r="AE78" s="59"/>
      <c r="AF78" s="45"/>
      <c r="AG78" s="60" t="s">
        <v>244</v>
      </c>
      <c r="AH78" s="27"/>
      <c r="AI78" s="614"/>
      <c r="AJ78" s="47" t="str">
        <f t="shared" si="13"/>
        <v>Please complete all cells in row</v>
      </c>
      <c r="AK78" s="614"/>
      <c r="AL78" s="613"/>
      <c r="AM78" s="613"/>
      <c r="AN78" s="613"/>
      <c r="AO78" s="613"/>
      <c r="AP78" s="613"/>
      <c r="AQ78" s="613"/>
      <c r="AR78" s="613"/>
      <c r="AS78" s="48">
        <f t="shared" si="15"/>
        <v>0</v>
      </c>
      <c r="AT78" s="48">
        <f t="shared" si="15"/>
        <v>1</v>
      </c>
      <c r="AU78" s="48">
        <f t="shared" si="15"/>
        <v>0</v>
      </c>
      <c r="AV78" s="48">
        <f t="shared" si="14"/>
        <v>0</v>
      </c>
      <c r="AW78" s="48">
        <f t="shared" si="14"/>
        <v>0</v>
      </c>
      <c r="AX78" s="48">
        <f t="shared" si="14"/>
        <v>0</v>
      </c>
      <c r="AY78" s="48">
        <f t="shared" si="14"/>
        <v>0</v>
      </c>
      <c r="AZ78" s="49"/>
      <c r="BA78" s="49"/>
      <c r="BB78" s="49"/>
      <c r="BC78" s="49"/>
      <c r="BD78" s="49"/>
      <c r="BE78" s="49"/>
      <c r="BF78" s="48">
        <f t="shared" si="22"/>
        <v>0</v>
      </c>
      <c r="BG78" s="49"/>
      <c r="BH78" s="49"/>
      <c r="BI78" s="48">
        <f t="shared" si="17"/>
        <v>1</v>
      </c>
      <c r="BJ78" s="48">
        <f t="shared" si="17"/>
        <v>1</v>
      </c>
      <c r="BK78" s="48">
        <f t="shared" si="17"/>
        <v>0</v>
      </c>
      <c r="BL78" s="48">
        <f t="shared" si="16"/>
        <v>0</v>
      </c>
      <c r="BM78" s="48">
        <f t="shared" si="16"/>
        <v>0</v>
      </c>
      <c r="BN78" s="48">
        <f t="shared" si="16"/>
        <v>1</v>
      </c>
      <c r="BO78" s="614"/>
      <c r="BP78" s="613"/>
      <c r="BQ78" s="613"/>
      <c r="BR78" s="612"/>
      <c r="BS78" s="612"/>
      <c r="BT78" s="612"/>
    </row>
    <row r="79" spans="1:72" s="10" customFormat="1" ht="15.75" customHeight="1" outlineLevel="1">
      <c r="A79" s="612"/>
      <c r="B79" s="66" t="s">
        <v>245</v>
      </c>
      <c r="C79" s="50" t="s">
        <v>157</v>
      </c>
      <c r="D79" s="51" t="s">
        <v>180</v>
      </c>
      <c r="E79" s="51" t="s">
        <v>74</v>
      </c>
      <c r="F79" s="50"/>
      <c r="G79" s="51" t="s">
        <v>181</v>
      </c>
      <c r="H79" s="52"/>
      <c r="I79" s="50" t="s">
        <v>70</v>
      </c>
      <c r="J79" s="53">
        <v>43770</v>
      </c>
      <c r="K79" s="62"/>
      <c r="L79" s="53">
        <v>47564</v>
      </c>
      <c r="M79" s="55">
        <v>7.9809999999999999</v>
      </c>
      <c r="N79" s="54">
        <v>-100</v>
      </c>
      <c r="O79" s="56">
        <v>-100</v>
      </c>
      <c r="P79" s="56">
        <v>-100</v>
      </c>
      <c r="Q79" s="495">
        <f t="shared" si="23"/>
        <v>-798.1</v>
      </c>
      <c r="R79" s="496">
        <f t="shared" si="18"/>
        <v>-6.1399082568807439E-2</v>
      </c>
      <c r="S79" s="496">
        <f t="shared" si="19"/>
        <v>-4.3855140186915942E-2</v>
      </c>
      <c r="T79" s="497"/>
      <c r="U79" s="497"/>
      <c r="V79" s="497"/>
      <c r="W79" s="57">
        <v>2.3074999999999998E-2</v>
      </c>
      <c r="X79" s="498">
        <f t="shared" si="20"/>
        <v>-2.3074999999999997</v>
      </c>
      <c r="Y79" s="498">
        <f t="shared" si="21"/>
        <v>-2.3074999999999997</v>
      </c>
      <c r="Z79" s="58"/>
      <c r="AA79" s="58"/>
      <c r="AB79" s="54">
        <v>0</v>
      </c>
      <c r="AC79" s="54">
        <v>-100</v>
      </c>
      <c r="AD79" s="54">
        <v>0</v>
      </c>
      <c r="AE79" s="59"/>
      <c r="AF79" s="45"/>
      <c r="AG79" s="60" t="s">
        <v>246</v>
      </c>
      <c r="AH79" s="27"/>
      <c r="AI79" s="614"/>
      <c r="AJ79" s="47" t="str">
        <f t="shared" si="13"/>
        <v>Please complete all cells in row</v>
      </c>
      <c r="AK79" s="614"/>
      <c r="AL79" s="613"/>
      <c r="AM79" s="613"/>
      <c r="AN79" s="613"/>
      <c r="AO79" s="613"/>
      <c r="AP79" s="613"/>
      <c r="AQ79" s="613"/>
      <c r="AR79" s="613"/>
      <c r="AS79" s="48">
        <f t="shared" si="15"/>
        <v>0</v>
      </c>
      <c r="AT79" s="48">
        <f t="shared" si="15"/>
        <v>1</v>
      </c>
      <c r="AU79" s="48">
        <f t="shared" si="15"/>
        <v>0</v>
      </c>
      <c r="AV79" s="48">
        <f t="shared" si="14"/>
        <v>0</v>
      </c>
      <c r="AW79" s="48">
        <f t="shared" si="14"/>
        <v>0</v>
      </c>
      <c r="AX79" s="48">
        <f t="shared" si="14"/>
        <v>0</v>
      </c>
      <c r="AY79" s="48">
        <f t="shared" si="14"/>
        <v>0</v>
      </c>
      <c r="AZ79" s="49"/>
      <c r="BA79" s="49"/>
      <c r="BB79" s="49"/>
      <c r="BC79" s="49"/>
      <c r="BD79" s="49"/>
      <c r="BE79" s="49"/>
      <c r="BF79" s="48">
        <f t="shared" si="22"/>
        <v>0</v>
      </c>
      <c r="BG79" s="49"/>
      <c r="BH79" s="49"/>
      <c r="BI79" s="48">
        <f t="shared" si="17"/>
        <v>1</v>
      </c>
      <c r="BJ79" s="48">
        <f t="shared" si="17"/>
        <v>1</v>
      </c>
      <c r="BK79" s="48">
        <f t="shared" si="17"/>
        <v>0</v>
      </c>
      <c r="BL79" s="48">
        <f t="shared" si="16"/>
        <v>0</v>
      </c>
      <c r="BM79" s="48">
        <f t="shared" si="16"/>
        <v>0</v>
      </c>
      <c r="BN79" s="48">
        <f t="shared" si="16"/>
        <v>1</v>
      </c>
      <c r="BO79" s="614"/>
      <c r="BP79" s="613"/>
      <c r="BQ79" s="613"/>
      <c r="BR79" s="612"/>
      <c r="BS79" s="612"/>
      <c r="BT79" s="612"/>
    </row>
    <row r="80" spans="1:72" s="10" customFormat="1" ht="15.75" customHeight="1" outlineLevel="1">
      <c r="A80" s="612"/>
      <c r="B80" s="66" t="s">
        <v>245</v>
      </c>
      <c r="C80" s="50" t="s">
        <v>157</v>
      </c>
      <c r="D80" s="51" t="s">
        <v>180</v>
      </c>
      <c r="E80" s="51" t="s">
        <v>74</v>
      </c>
      <c r="F80" s="50"/>
      <c r="G80" s="51" t="s">
        <v>181</v>
      </c>
      <c r="H80" s="52"/>
      <c r="I80" s="50" t="s">
        <v>70</v>
      </c>
      <c r="J80" s="53">
        <v>43782</v>
      </c>
      <c r="K80" s="62"/>
      <c r="L80" s="53">
        <v>49128</v>
      </c>
      <c r="M80" s="55">
        <v>12.266</v>
      </c>
      <c r="N80" s="54">
        <v>-100</v>
      </c>
      <c r="O80" s="56">
        <v>-100</v>
      </c>
      <c r="P80" s="56">
        <v>-100</v>
      </c>
      <c r="Q80" s="495">
        <f t="shared" si="23"/>
        <v>-1226.5999999999999</v>
      </c>
      <c r="R80" s="496">
        <f t="shared" si="18"/>
        <v>-4.1513761467889876E-2</v>
      </c>
      <c r="S80" s="496">
        <f t="shared" si="19"/>
        <v>-2.3598130841121501E-2</v>
      </c>
      <c r="T80" s="497"/>
      <c r="U80" s="497"/>
      <c r="V80" s="497"/>
      <c r="W80" s="57">
        <v>4.4749999999999998E-2</v>
      </c>
      <c r="X80" s="498">
        <f t="shared" si="20"/>
        <v>-4.4749999999999996</v>
      </c>
      <c r="Y80" s="498">
        <f t="shared" si="21"/>
        <v>-4.4749999999999996</v>
      </c>
      <c r="Z80" s="58"/>
      <c r="AA80" s="58"/>
      <c r="AB80" s="54">
        <v>0</v>
      </c>
      <c r="AC80" s="54">
        <v>-100</v>
      </c>
      <c r="AD80" s="54">
        <v>0</v>
      </c>
      <c r="AE80" s="59"/>
      <c r="AF80" s="45"/>
      <c r="AG80" s="60" t="s">
        <v>247</v>
      </c>
      <c r="AH80" s="27"/>
      <c r="AI80" s="614"/>
      <c r="AJ80" s="47" t="str">
        <f t="shared" si="13"/>
        <v>Please complete all cells in row</v>
      </c>
      <c r="AK80" s="614"/>
      <c r="AL80" s="613"/>
      <c r="AM80" s="613"/>
      <c r="AN80" s="613"/>
      <c r="AO80" s="613"/>
      <c r="AP80" s="613"/>
      <c r="AQ80" s="613"/>
      <c r="AR80" s="613"/>
      <c r="AS80" s="48">
        <f t="shared" si="15"/>
        <v>0</v>
      </c>
      <c r="AT80" s="48">
        <f t="shared" si="15"/>
        <v>1</v>
      </c>
      <c r="AU80" s="48">
        <f t="shared" si="15"/>
        <v>0</v>
      </c>
      <c r="AV80" s="48">
        <f t="shared" si="14"/>
        <v>0</v>
      </c>
      <c r="AW80" s="48">
        <f t="shared" si="14"/>
        <v>0</v>
      </c>
      <c r="AX80" s="48">
        <f t="shared" si="14"/>
        <v>0</v>
      </c>
      <c r="AY80" s="48">
        <f t="shared" si="14"/>
        <v>0</v>
      </c>
      <c r="AZ80" s="49"/>
      <c r="BA80" s="49"/>
      <c r="BB80" s="49"/>
      <c r="BC80" s="49"/>
      <c r="BD80" s="49"/>
      <c r="BE80" s="49"/>
      <c r="BF80" s="48">
        <f t="shared" si="22"/>
        <v>0</v>
      </c>
      <c r="BG80" s="49"/>
      <c r="BH80" s="49"/>
      <c r="BI80" s="48">
        <f t="shared" si="17"/>
        <v>1</v>
      </c>
      <c r="BJ80" s="48">
        <f t="shared" si="17"/>
        <v>1</v>
      </c>
      <c r="BK80" s="48">
        <f t="shared" si="17"/>
        <v>0</v>
      </c>
      <c r="BL80" s="48">
        <f t="shared" si="16"/>
        <v>0</v>
      </c>
      <c r="BM80" s="48">
        <f t="shared" si="16"/>
        <v>0</v>
      </c>
      <c r="BN80" s="48">
        <f t="shared" si="16"/>
        <v>1</v>
      </c>
      <c r="BO80" s="614"/>
      <c r="BP80" s="613"/>
      <c r="BQ80" s="613"/>
      <c r="BR80" s="612"/>
      <c r="BS80" s="612"/>
      <c r="BT80" s="612"/>
    </row>
    <row r="81" spans="1:72" s="10" customFormat="1" ht="15.75" customHeight="1" outlineLevel="1">
      <c r="A81" s="612"/>
      <c r="B81" s="66" t="s">
        <v>245</v>
      </c>
      <c r="C81" s="50" t="s">
        <v>157</v>
      </c>
      <c r="D81" s="51" t="s">
        <v>180</v>
      </c>
      <c r="E81" s="51" t="s">
        <v>74</v>
      </c>
      <c r="F81" s="50"/>
      <c r="G81" s="51" t="s">
        <v>181</v>
      </c>
      <c r="H81" s="52"/>
      <c r="I81" s="50" t="s">
        <v>70</v>
      </c>
      <c r="J81" s="53">
        <v>43788</v>
      </c>
      <c r="K81" s="62"/>
      <c r="L81" s="53">
        <v>49128</v>
      </c>
      <c r="M81" s="55">
        <v>12.266</v>
      </c>
      <c r="N81" s="54">
        <v>-100</v>
      </c>
      <c r="O81" s="56">
        <v>-100</v>
      </c>
      <c r="P81" s="56">
        <v>-100</v>
      </c>
      <c r="Q81" s="495">
        <f t="shared" si="23"/>
        <v>-1226.5999999999999</v>
      </c>
      <c r="R81" s="496">
        <f t="shared" si="18"/>
        <v>-4.1513761467889876E-2</v>
      </c>
      <c r="S81" s="496">
        <f t="shared" si="19"/>
        <v>-2.3598130841121501E-2</v>
      </c>
      <c r="T81" s="497"/>
      <c r="U81" s="497"/>
      <c r="V81" s="497"/>
      <c r="W81" s="57">
        <v>4.4749999999999998E-2</v>
      </c>
      <c r="X81" s="498">
        <f t="shared" si="20"/>
        <v>-4.4749999999999996</v>
      </c>
      <c r="Y81" s="498">
        <f t="shared" si="21"/>
        <v>-4.4749999999999996</v>
      </c>
      <c r="Z81" s="58"/>
      <c r="AA81" s="58"/>
      <c r="AB81" s="54">
        <v>0</v>
      </c>
      <c r="AC81" s="54">
        <v>-100</v>
      </c>
      <c r="AD81" s="54">
        <v>0</v>
      </c>
      <c r="AE81" s="59"/>
      <c r="AF81" s="45"/>
      <c r="AG81" s="60" t="s">
        <v>248</v>
      </c>
      <c r="AH81" s="27"/>
      <c r="AI81" s="614"/>
      <c r="AJ81" s="47" t="str">
        <f t="shared" si="13"/>
        <v>Please complete all cells in row</v>
      </c>
      <c r="AK81" s="614"/>
      <c r="AL81" s="613"/>
      <c r="AM81" s="613"/>
      <c r="AN81" s="613"/>
      <c r="AO81" s="613"/>
      <c r="AP81" s="613"/>
      <c r="AQ81" s="613"/>
      <c r="AR81" s="613"/>
      <c r="AS81" s="48">
        <f t="shared" si="15"/>
        <v>0</v>
      </c>
      <c r="AT81" s="48">
        <f t="shared" si="15"/>
        <v>1</v>
      </c>
      <c r="AU81" s="48">
        <f t="shared" si="15"/>
        <v>0</v>
      </c>
      <c r="AV81" s="48">
        <f t="shared" si="14"/>
        <v>0</v>
      </c>
      <c r="AW81" s="48">
        <f t="shared" si="14"/>
        <v>0</v>
      </c>
      <c r="AX81" s="48">
        <f t="shared" si="14"/>
        <v>0</v>
      </c>
      <c r="AY81" s="48">
        <f t="shared" si="14"/>
        <v>0</v>
      </c>
      <c r="AZ81" s="49"/>
      <c r="BA81" s="49"/>
      <c r="BB81" s="49"/>
      <c r="BC81" s="49"/>
      <c r="BD81" s="49"/>
      <c r="BE81" s="49"/>
      <c r="BF81" s="48">
        <f t="shared" si="22"/>
        <v>0</v>
      </c>
      <c r="BG81" s="49"/>
      <c r="BH81" s="49"/>
      <c r="BI81" s="48">
        <f t="shared" si="17"/>
        <v>1</v>
      </c>
      <c r="BJ81" s="48">
        <f t="shared" si="17"/>
        <v>1</v>
      </c>
      <c r="BK81" s="48">
        <f t="shared" si="17"/>
        <v>0</v>
      </c>
      <c r="BL81" s="48">
        <f t="shared" si="16"/>
        <v>0</v>
      </c>
      <c r="BM81" s="48">
        <f t="shared" si="16"/>
        <v>0</v>
      </c>
      <c r="BN81" s="48">
        <f t="shared" si="16"/>
        <v>1</v>
      </c>
      <c r="BO81" s="614"/>
      <c r="BP81" s="613"/>
      <c r="BQ81" s="613"/>
      <c r="BR81" s="612"/>
      <c r="BS81" s="612"/>
      <c r="BT81" s="612"/>
    </row>
    <row r="82" spans="1:72" s="10" customFormat="1" ht="15.75" customHeight="1" outlineLevel="1">
      <c r="A82" s="612"/>
      <c r="B82" s="66" t="s">
        <v>249</v>
      </c>
      <c r="C82" s="50" t="s">
        <v>157</v>
      </c>
      <c r="D82" s="51" t="s">
        <v>180</v>
      </c>
      <c r="E82" s="51" t="s">
        <v>74</v>
      </c>
      <c r="F82" s="50"/>
      <c r="G82" s="51" t="s">
        <v>181</v>
      </c>
      <c r="H82" s="52"/>
      <c r="I82" s="50" t="s">
        <v>70</v>
      </c>
      <c r="J82" s="53">
        <v>43801</v>
      </c>
      <c r="K82" s="62"/>
      <c r="L82" s="53">
        <v>46111</v>
      </c>
      <c r="M82" s="55">
        <v>4</v>
      </c>
      <c r="N82" s="54">
        <v>-70</v>
      </c>
      <c r="O82" s="56">
        <v>-70</v>
      </c>
      <c r="P82" s="56">
        <v>-70</v>
      </c>
      <c r="Q82" s="495">
        <f t="shared" si="23"/>
        <v>-280</v>
      </c>
      <c r="R82" s="496">
        <f t="shared" si="18"/>
        <v>-4.7091743119266116E-2</v>
      </c>
      <c r="S82" s="496">
        <f t="shared" si="19"/>
        <v>-2.928037383177573E-2</v>
      </c>
      <c r="T82" s="497"/>
      <c r="U82" s="497"/>
      <c r="V82" s="497"/>
      <c r="W82" s="57">
        <v>3.8670000000000003E-2</v>
      </c>
      <c r="X82" s="498">
        <f t="shared" si="20"/>
        <v>-2.7069000000000001</v>
      </c>
      <c r="Y82" s="498">
        <f t="shared" si="21"/>
        <v>-2.7069000000000001</v>
      </c>
      <c r="Z82" s="58"/>
      <c r="AA82" s="58"/>
      <c r="AB82" s="54">
        <v>0</v>
      </c>
      <c r="AC82" s="54">
        <v>-70</v>
      </c>
      <c r="AD82" s="54">
        <v>0</v>
      </c>
      <c r="AE82" s="59"/>
      <c r="AF82" s="45"/>
      <c r="AG82" s="60" t="s">
        <v>250</v>
      </c>
      <c r="AH82" s="27"/>
      <c r="AI82" s="614"/>
      <c r="AJ82" s="47" t="str">
        <f t="shared" si="13"/>
        <v>Please complete all cells in row</v>
      </c>
      <c r="AK82" s="614"/>
      <c r="AL82" s="613"/>
      <c r="AM82" s="613"/>
      <c r="AN82" s="613"/>
      <c r="AO82" s="613"/>
      <c r="AP82" s="613"/>
      <c r="AQ82" s="613"/>
      <c r="AR82" s="613"/>
      <c r="AS82" s="48">
        <f t="shared" si="15"/>
        <v>0</v>
      </c>
      <c r="AT82" s="48">
        <f t="shared" si="15"/>
        <v>1</v>
      </c>
      <c r="AU82" s="48">
        <f t="shared" si="15"/>
        <v>0</v>
      </c>
      <c r="AV82" s="48">
        <f t="shared" si="14"/>
        <v>0</v>
      </c>
      <c r="AW82" s="48">
        <f t="shared" si="14"/>
        <v>0</v>
      </c>
      <c r="AX82" s="48">
        <f t="shared" si="14"/>
        <v>0</v>
      </c>
      <c r="AY82" s="48">
        <f t="shared" si="14"/>
        <v>0</v>
      </c>
      <c r="AZ82" s="49"/>
      <c r="BA82" s="49"/>
      <c r="BB82" s="49"/>
      <c r="BC82" s="49"/>
      <c r="BD82" s="49"/>
      <c r="BE82" s="49"/>
      <c r="BF82" s="48">
        <f t="shared" si="22"/>
        <v>0</v>
      </c>
      <c r="BG82" s="49"/>
      <c r="BH82" s="49"/>
      <c r="BI82" s="48">
        <f t="shared" si="17"/>
        <v>1</v>
      </c>
      <c r="BJ82" s="48">
        <f t="shared" si="17"/>
        <v>1</v>
      </c>
      <c r="BK82" s="48">
        <f t="shared" si="17"/>
        <v>0</v>
      </c>
      <c r="BL82" s="48">
        <f t="shared" si="16"/>
        <v>0</v>
      </c>
      <c r="BM82" s="48">
        <f t="shared" si="16"/>
        <v>0</v>
      </c>
      <c r="BN82" s="48">
        <f t="shared" si="16"/>
        <v>1</v>
      </c>
      <c r="BO82" s="614"/>
      <c r="BP82" s="613"/>
      <c r="BQ82" s="613"/>
      <c r="BR82" s="612"/>
      <c r="BS82" s="612"/>
      <c r="BT82" s="612"/>
    </row>
    <row r="83" spans="1:72" s="10" customFormat="1" ht="15.75" customHeight="1" outlineLevel="1">
      <c r="A83" s="612"/>
      <c r="B83" s="66" t="s">
        <v>251</v>
      </c>
      <c r="C83" s="50" t="s">
        <v>157</v>
      </c>
      <c r="D83" s="51" t="s">
        <v>180</v>
      </c>
      <c r="E83" s="51" t="s">
        <v>74</v>
      </c>
      <c r="F83" s="50"/>
      <c r="G83" s="51" t="s">
        <v>181</v>
      </c>
      <c r="H83" s="52"/>
      <c r="I83" s="50" t="s">
        <v>70</v>
      </c>
      <c r="J83" s="53">
        <v>43801</v>
      </c>
      <c r="K83" s="62"/>
      <c r="L83" s="53">
        <v>46111</v>
      </c>
      <c r="M83" s="55">
        <v>4</v>
      </c>
      <c r="N83" s="54">
        <v>-50</v>
      </c>
      <c r="O83" s="56">
        <v>-50</v>
      </c>
      <c r="P83" s="56">
        <v>-50</v>
      </c>
      <c r="Q83" s="495">
        <f t="shared" si="23"/>
        <v>-200</v>
      </c>
      <c r="R83" s="496">
        <f t="shared" si="18"/>
        <v>-4.7091743119266116E-2</v>
      </c>
      <c r="S83" s="496">
        <f t="shared" si="19"/>
        <v>-2.928037383177573E-2</v>
      </c>
      <c r="T83" s="497"/>
      <c r="U83" s="497"/>
      <c r="V83" s="497"/>
      <c r="W83" s="57">
        <v>3.8670000000000003E-2</v>
      </c>
      <c r="X83" s="498">
        <f t="shared" si="20"/>
        <v>-1.9335000000000002</v>
      </c>
      <c r="Y83" s="498">
        <f t="shared" si="21"/>
        <v>-1.9335000000000002</v>
      </c>
      <c r="Z83" s="58"/>
      <c r="AA83" s="58"/>
      <c r="AB83" s="54">
        <v>0</v>
      </c>
      <c r="AC83" s="54">
        <v>-50</v>
      </c>
      <c r="AD83" s="54">
        <v>0</v>
      </c>
      <c r="AE83" s="59"/>
      <c r="AF83" s="45"/>
      <c r="AG83" s="60" t="s">
        <v>252</v>
      </c>
      <c r="AH83" s="27"/>
      <c r="AI83" s="614"/>
      <c r="AJ83" s="47" t="str">
        <f t="shared" si="13"/>
        <v>Please complete all cells in row</v>
      </c>
      <c r="AK83" s="614"/>
      <c r="AL83" s="613"/>
      <c r="AM83" s="613"/>
      <c r="AN83" s="613"/>
      <c r="AO83" s="613"/>
      <c r="AP83" s="613"/>
      <c r="AQ83" s="613"/>
      <c r="AR83" s="613"/>
      <c r="AS83" s="48">
        <f t="shared" si="15"/>
        <v>0</v>
      </c>
      <c r="AT83" s="48">
        <f t="shared" si="15"/>
        <v>1</v>
      </c>
      <c r="AU83" s="48">
        <f t="shared" si="15"/>
        <v>0</v>
      </c>
      <c r="AV83" s="48">
        <f t="shared" si="14"/>
        <v>0</v>
      </c>
      <c r="AW83" s="48">
        <f t="shared" si="14"/>
        <v>0</v>
      </c>
      <c r="AX83" s="48">
        <f t="shared" si="14"/>
        <v>0</v>
      </c>
      <c r="AY83" s="48">
        <f t="shared" si="14"/>
        <v>0</v>
      </c>
      <c r="AZ83" s="49"/>
      <c r="BA83" s="49"/>
      <c r="BB83" s="49"/>
      <c r="BC83" s="49"/>
      <c r="BD83" s="49"/>
      <c r="BE83" s="49"/>
      <c r="BF83" s="48">
        <f t="shared" si="22"/>
        <v>0</v>
      </c>
      <c r="BG83" s="49"/>
      <c r="BH83" s="49"/>
      <c r="BI83" s="48">
        <f t="shared" si="17"/>
        <v>1</v>
      </c>
      <c r="BJ83" s="48">
        <f t="shared" si="17"/>
        <v>1</v>
      </c>
      <c r="BK83" s="48">
        <f t="shared" si="17"/>
        <v>0</v>
      </c>
      <c r="BL83" s="48">
        <f t="shared" si="16"/>
        <v>0</v>
      </c>
      <c r="BM83" s="48">
        <f t="shared" si="16"/>
        <v>0</v>
      </c>
      <c r="BN83" s="48">
        <f t="shared" si="16"/>
        <v>1</v>
      </c>
      <c r="BO83" s="614"/>
      <c r="BP83" s="613"/>
      <c r="BQ83" s="613"/>
      <c r="BR83" s="612"/>
      <c r="BS83" s="612"/>
      <c r="BT83" s="612"/>
    </row>
    <row r="84" spans="1:72" s="10" customFormat="1" ht="15.75" customHeight="1" outlineLevel="1">
      <c r="A84" s="612"/>
      <c r="B84" s="66" t="s">
        <v>249</v>
      </c>
      <c r="C84" s="50" t="s">
        <v>157</v>
      </c>
      <c r="D84" s="51" t="s">
        <v>180</v>
      </c>
      <c r="E84" s="51" t="s">
        <v>74</v>
      </c>
      <c r="F84" s="50"/>
      <c r="G84" s="51" t="s">
        <v>181</v>
      </c>
      <c r="H84" s="52"/>
      <c r="I84" s="50" t="s">
        <v>70</v>
      </c>
      <c r="J84" s="53">
        <v>43801</v>
      </c>
      <c r="K84" s="62"/>
      <c r="L84" s="53">
        <v>45628</v>
      </c>
      <c r="M84" s="55">
        <v>2.677</v>
      </c>
      <c r="N84" s="54">
        <v>-70</v>
      </c>
      <c r="O84" s="56">
        <v>-70</v>
      </c>
      <c r="P84" s="56">
        <v>-70</v>
      </c>
      <c r="Q84" s="495">
        <f t="shared" si="23"/>
        <v>-187.39000000000001</v>
      </c>
      <c r="R84" s="496">
        <f t="shared" si="18"/>
        <v>-4.0055045871559614E-2</v>
      </c>
      <c r="S84" s="496">
        <f t="shared" si="19"/>
        <v>-2.2112149532710346E-2</v>
      </c>
      <c r="T84" s="497"/>
      <c r="U84" s="497"/>
      <c r="V84" s="497"/>
      <c r="W84" s="57">
        <v>4.6339999999999999E-2</v>
      </c>
      <c r="X84" s="498">
        <f t="shared" si="20"/>
        <v>-3.2437999999999998</v>
      </c>
      <c r="Y84" s="498">
        <f t="shared" si="21"/>
        <v>-3.2437999999999998</v>
      </c>
      <c r="Z84" s="58"/>
      <c r="AA84" s="58"/>
      <c r="AB84" s="54">
        <v>0</v>
      </c>
      <c r="AC84" s="54">
        <v>-70</v>
      </c>
      <c r="AD84" s="54">
        <v>0</v>
      </c>
      <c r="AE84" s="59"/>
      <c r="AF84" s="45"/>
      <c r="AG84" s="60" t="s">
        <v>253</v>
      </c>
      <c r="AH84" s="27"/>
      <c r="AI84" s="614"/>
      <c r="AJ84" s="47" t="str">
        <f t="shared" si="13"/>
        <v>Please complete all cells in row</v>
      </c>
      <c r="AK84" s="614"/>
      <c r="AL84" s="613"/>
      <c r="AM84" s="613"/>
      <c r="AN84" s="613"/>
      <c r="AO84" s="613"/>
      <c r="AP84" s="613"/>
      <c r="AQ84" s="613"/>
      <c r="AR84" s="613"/>
      <c r="AS84" s="48">
        <f t="shared" si="15"/>
        <v>0</v>
      </c>
      <c r="AT84" s="48">
        <f t="shared" si="15"/>
        <v>1</v>
      </c>
      <c r="AU84" s="48">
        <f t="shared" si="15"/>
        <v>0</v>
      </c>
      <c r="AV84" s="48">
        <f t="shared" si="14"/>
        <v>0</v>
      </c>
      <c r="AW84" s="48">
        <f t="shared" si="14"/>
        <v>0</v>
      </c>
      <c r="AX84" s="48">
        <f t="shared" si="14"/>
        <v>0</v>
      </c>
      <c r="AY84" s="48">
        <f t="shared" si="14"/>
        <v>0</v>
      </c>
      <c r="AZ84" s="49"/>
      <c r="BA84" s="49"/>
      <c r="BB84" s="49"/>
      <c r="BC84" s="49"/>
      <c r="BD84" s="49"/>
      <c r="BE84" s="49"/>
      <c r="BF84" s="48">
        <f t="shared" si="22"/>
        <v>0</v>
      </c>
      <c r="BG84" s="49"/>
      <c r="BH84" s="49"/>
      <c r="BI84" s="48">
        <f t="shared" si="17"/>
        <v>1</v>
      </c>
      <c r="BJ84" s="48">
        <f t="shared" si="17"/>
        <v>1</v>
      </c>
      <c r="BK84" s="48">
        <f t="shared" si="17"/>
        <v>0</v>
      </c>
      <c r="BL84" s="48">
        <f t="shared" si="16"/>
        <v>0</v>
      </c>
      <c r="BM84" s="48">
        <f t="shared" si="16"/>
        <v>0</v>
      </c>
      <c r="BN84" s="48">
        <f t="shared" si="16"/>
        <v>1</v>
      </c>
      <c r="BO84" s="614"/>
      <c r="BP84" s="613"/>
      <c r="BQ84" s="613"/>
      <c r="BR84" s="612"/>
      <c r="BS84" s="612"/>
      <c r="BT84" s="612"/>
    </row>
    <row r="85" spans="1:72" s="10" customFormat="1" ht="15.75" customHeight="1" outlineLevel="1">
      <c r="A85" s="612"/>
      <c r="B85" s="66" t="s">
        <v>254</v>
      </c>
      <c r="C85" s="50" t="s">
        <v>157</v>
      </c>
      <c r="D85" s="51" t="s">
        <v>255</v>
      </c>
      <c r="E85" s="51" t="s">
        <v>74</v>
      </c>
      <c r="F85" s="50"/>
      <c r="G85" s="51" t="s">
        <v>181</v>
      </c>
      <c r="H85" s="52"/>
      <c r="I85" s="50" t="s">
        <v>70</v>
      </c>
      <c r="J85" s="53">
        <v>42626</v>
      </c>
      <c r="K85" s="62"/>
      <c r="L85" s="53">
        <v>45315</v>
      </c>
      <c r="M85" s="55">
        <v>1.819</v>
      </c>
      <c r="N85" s="54">
        <v>150</v>
      </c>
      <c r="O85" s="56">
        <v>150</v>
      </c>
      <c r="P85" s="56">
        <v>150</v>
      </c>
      <c r="Q85" s="495">
        <f t="shared" si="23"/>
        <v>272.84999999999997</v>
      </c>
      <c r="R85" s="496">
        <f t="shared" si="18"/>
        <v>-7.0345871559633122E-2</v>
      </c>
      <c r="S85" s="496">
        <f t="shared" si="19"/>
        <v>-5.296915887850473E-2</v>
      </c>
      <c r="T85" s="497"/>
      <c r="U85" s="497"/>
      <c r="V85" s="497"/>
      <c r="W85" s="57">
        <v>1.3323E-2</v>
      </c>
      <c r="X85" s="498">
        <f t="shared" si="20"/>
        <v>1.9984500000000001</v>
      </c>
      <c r="Y85" s="498">
        <f t="shared" si="21"/>
        <v>1.9984500000000001</v>
      </c>
      <c r="Z85" s="58"/>
      <c r="AA85" s="58"/>
      <c r="AB85" s="54">
        <v>0</v>
      </c>
      <c r="AC85" s="54">
        <v>150</v>
      </c>
      <c r="AD85" s="54">
        <v>0</v>
      </c>
      <c r="AE85" s="59"/>
      <c r="AF85" s="45"/>
      <c r="AG85" s="60" t="s">
        <v>256</v>
      </c>
      <c r="AH85" s="27"/>
      <c r="AI85" s="614"/>
      <c r="AJ85" s="47" t="str">
        <f t="shared" si="13"/>
        <v>Please complete all cells in row</v>
      </c>
      <c r="AK85" s="614"/>
      <c r="AL85" s="613"/>
      <c r="AM85" s="613"/>
      <c r="AN85" s="613"/>
      <c r="AO85" s="613"/>
      <c r="AP85" s="613"/>
      <c r="AQ85" s="613"/>
      <c r="AR85" s="613"/>
      <c r="AS85" s="48">
        <f t="shared" si="15"/>
        <v>0</v>
      </c>
      <c r="AT85" s="48">
        <f t="shared" si="15"/>
        <v>1</v>
      </c>
      <c r="AU85" s="48">
        <f t="shared" si="15"/>
        <v>0</v>
      </c>
      <c r="AV85" s="48">
        <f t="shared" si="14"/>
        <v>0</v>
      </c>
      <c r="AW85" s="48">
        <f t="shared" si="14"/>
        <v>0</v>
      </c>
      <c r="AX85" s="48">
        <f t="shared" si="14"/>
        <v>0</v>
      </c>
      <c r="AY85" s="48">
        <f t="shared" si="14"/>
        <v>0</v>
      </c>
      <c r="AZ85" s="49"/>
      <c r="BA85" s="49"/>
      <c r="BB85" s="49"/>
      <c r="BC85" s="49"/>
      <c r="BD85" s="49"/>
      <c r="BE85" s="49"/>
      <c r="BF85" s="48">
        <f t="shared" si="22"/>
        <v>0</v>
      </c>
      <c r="BG85" s="49"/>
      <c r="BH85" s="49"/>
      <c r="BI85" s="48">
        <f t="shared" si="17"/>
        <v>1</v>
      </c>
      <c r="BJ85" s="48">
        <f t="shared" si="17"/>
        <v>1</v>
      </c>
      <c r="BK85" s="48">
        <f t="shared" si="17"/>
        <v>0</v>
      </c>
      <c r="BL85" s="48">
        <f t="shared" si="16"/>
        <v>0</v>
      </c>
      <c r="BM85" s="48">
        <f t="shared" si="16"/>
        <v>0</v>
      </c>
      <c r="BN85" s="48">
        <f t="shared" si="16"/>
        <v>1</v>
      </c>
      <c r="BO85" s="614"/>
      <c r="BP85" s="613"/>
      <c r="BQ85" s="613"/>
      <c r="BR85" s="612"/>
      <c r="BS85" s="612"/>
      <c r="BT85" s="612"/>
    </row>
    <row r="86" spans="1:72" s="10" customFormat="1" ht="15.75" customHeight="1" outlineLevel="1">
      <c r="A86" s="612"/>
      <c r="B86" s="66" t="s">
        <v>254</v>
      </c>
      <c r="C86" s="50" t="s">
        <v>157</v>
      </c>
      <c r="D86" s="51" t="s">
        <v>255</v>
      </c>
      <c r="E86" s="51" t="s">
        <v>74</v>
      </c>
      <c r="F86" s="50"/>
      <c r="G86" s="51" t="s">
        <v>181</v>
      </c>
      <c r="H86" s="52"/>
      <c r="I86" s="50" t="s">
        <v>70</v>
      </c>
      <c r="J86" s="53">
        <v>43175</v>
      </c>
      <c r="K86" s="62"/>
      <c r="L86" s="53">
        <v>46865</v>
      </c>
      <c r="M86" s="55">
        <v>6.0659999999999998</v>
      </c>
      <c r="N86" s="54">
        <v>150</v>
      </c>
      <c r="O86" s="56">
        <v>150</v>
      </c>
      <c r="P86" s="56">
        <v>150</v>
      </c>
      <c r="Q86" s="495">
        <f t="shared" si="23"/>
        <v>909.9</v>
      </c>
      <c r="R86" s="496">
        <f t="shared" si="18"/>
        <v>-6.0946788990825729E-2</v>
      </c>
      <c r="S86" s="496">
        <f t="shared" si="19"/>
        <v>-4.3394392523364522E-2</v>
      </c>
      <c r="T86" s="497"/>
      <c r="U86" s="497"/>
      <c r="V86" s="497"/>
      <c r="W86" s="57">
        <v>2.3567999999999999E-2</v>
      </c>
      <c r="X86" s="498">
        <f t="shared" si="20"/>
        <v>3.5351999999999997</v>
      </c>
      <c r="Y86" s="498">
        <f t="shared" si="21"/>
        <v>3.5351999999999997</v>
      </c>
      <c r="Z86" s="58"/>
      <c r="AA86" s="58"/>
      <c r="AB86" s="54">
        <v>0</v>
      </c>
      <c r="AC86" s="54">
        <v>150</v>
      </c>
      <c r="AD86" s="54">
        <v>4.181</v>
      </c>
      <c r="AE86" s="59"/>
      <c r="AF86" s="45"/>
      <c r="AG86" s="60" t="s">
        <v>257</v>
      </c>
      <c r="AH86" s="27"/>
      <c r="AI86" s="614"/>
      <c r="AJ86" s="47" t="str">
        <f t="shared" si="13"/>
        <v>Please complete all cells in row</v>
      </c>
      <c r="AK86" s="614"/>
      <c r="AL86" s="613"/>
      <c r="AM86" s="613"/>
      <c r="AN86" s="613"/>
      <c r="AO86" s="613"/>
      <c r="AP86" s="613"/>
      <c r="AQ86" s="613"/>
      <c r="AR86" s="613"/>
      <c r="AS86" s="48">
        <f t="shared" si="15"/>
        <v>0</v>
      </c>
      <c r="AT86" s="48">
        <f t="shared" si="15"/>
        <v>1</v>
      </c>
      <c r="AU86" s="48">
        <f t="shared" si="15"/>
        <v>0</v>
      </c>
      <c r="AV86" s="48">
        <f t="shared" si="14"/>
        <v>0</v>
      </c>
      <c r="AW86" s="48">
        <f t="shared" si="14"/>
        <v>0</v>
      </c>
      <c r="AX86" s="48">
        <f t="shared" si="14"/>
        <v>0</v>
      </c>
      <c r="AY86" s="48">
        <f t="shared" si="14"/>
        <v>0</v>
      </c>
      <c r="AZ86" s="49"/>
      <c r="BA86" s="49"/>
      <c r="BB86" s="49"/>
      <c r="BC86" s="49"/>
      <c r="BD86" s="49"/>
      <c r="BE86" s="49"/>
      <c r="BF86" s="48">
        <f t="shared" si="22"/>
        <v>0</v>
      </c>
      <c r="BG86" s="49"/>
      <c r="BH86" s="49"/>
      <c r="BI86" s="48">
        <f t="shared" si="17"/>
        <v>1</v>
      </c>
      <c r="BJ86" s="48">
        <f t="shared" si="17"/>
        <v>1</v>
      </c>
      <c r="BK86" s="48">
        <f t="shared" si="17"/>
        <v>0</v>
      </c>
      <c r="BL86" s="48">
        <f t="shared" si="16"/>
        <v>0</v>
      </c>
      <c r="BM86" s="48">
        <f t="shared" si="16"/>
        <v>0</v>
      </c>
      <c r="BN86" s="48">
        <f t="shared" si="16"/>
        <v>1</v>
      </c>
      <c r="BO86" s="614"/>
      <c r="BP86" s="613"/>
      <c r="BQ86" s="613"/>
      <c r="BR86" s="612"/>
      <c r="BS86" s="612"/>
      <c r="BT86" s="612"/>
    </row>
    <row r="87" spans="1:72" s="10" customFormat="1" ht="15.75" customHeight="1" outlineLevel="1">
      <c r="A87" s="612"/>
      <c r="B87" s="66" t="s">
        <v>258</v>
      </c>
      <c r="C87" s="50" t="s">
        <v>157</v>
      </c>
      <c r="D87" s="51" t="s">
        <v>255</v>
      </c>
      <c r="E87" s="51" t="s">
        <v>74</v>
      </c>
      <c r="F87" s="50"/>
      <c r="G87" s="51" t="s">
        <v>181</v>
      </c>
      <c r="H87" s="52"/>
      <c r="I87" s="50" t="s">
        <v>70</v>
      </c>
      <c r="J87" s="53">
        <v>42626</v>
      </c>
      <c r="K87" s="62"/>
      <c r="L87" s="53">
        <v>45315</v>
      </c>
      <c r="M87" s="55">
        <v>1.819</v>
      </c>
      <c r="N87" s="54">
        <v>50</v>
      </c>
      <c r="O87" s="56">
        <v>50</v>
      </c>
      <c r="P87" s="56">
        <v>50</v>
      </c>
      <c r="Q87" s="495">
        <f t="shared" si="23"/>
        <v>90.95</v>
      </c>
      <c r="R87" s="496">
        <f t="shared" si="18"/>
        <v>-6.9602752293578041E-2</v>
      </c>
      <c r="S87" s="496">
        <f t="shared" si="19"/>
        <v>-5.2212149532710361E-2</v>
      </c>
      <c r="T87" s="497"/>
      <c r="U87" s="497"/>
      <c r="V87" s="497"/>
      <c r="W87" s="57">
        <v>1.4133E-2</v>
      </c>
      <c r="X87" s="498">
        <f t="shared" si="20"/>
        <v>0.70665</v>
      </c>
      <c r="Y87" s="498">
        <f t="shared" si="21"/>
        <v>0.70665</v>
      </c>
      <c r="Z87" s="58"/>
      <c r="AA87" s="58"/>
      <c r="AB87" s="54">
        <v>0</v>
      </c>
      <c r="AC87" s="54">
        <v>50</v>
      </c>
      <c r="AD87" s="54">
        <v>0</v>
      </c>
      <c r="AE87" s="59"/>
      <c r="AF87" s="45"/>
      <c r="AG87" s="60" t="s">
        <v>259</v>
      </c>
      <c r="AH87" s="27"/>
      <c r="AI87" s="614"/>
      <c r="AJ87" s="47" t="str">
        <f t="shared" si="13"/>
        <v>Please complete all cells in row</v>
      </c>
      <c r="AK87" s="614"/>
      <c r="AL87" s="613"/>
      <c r="AM87" s="613"/>
      <c r="AN87" s="613"/>
      <c r="AO87" s="613"/>
      <c r="AP87" s="613"/>
      <c r="AQ87" s="613"/>
      <c r="AR87" s="613"/>
      <c r="AS87" s="48">
        <f t="shared" si="15"/>
        <v>0</v>
      </c>
      <c r="AT87" s="48">
        <f t="shared" si="15"/>
        <v>1</v>
      </c>
      <c r="AU87" s="48">
        <f t="shared" si="15"/>
        <v>0</v>
      </c>
      <c r="AV87" s="48">
        <f t="shared" si="14"/>
        <v>0</v>
      </c>
      <c r="AW87" s="48">
        <f t="shared" si="14"/>
        <v>0</v>
      </c>
      <c r="AX87" s="48">
        <f t="shared" si="14"/>
        <v>0</v>
      </c>
      <c r="AY87" s="48">
        <f t="shared" si="14"/>
        <v>0</v>
      </c>
      <c r="AZ87" s="49"/>
      <c r="BA87" s="49"/>
      <c r="BB87" s="49"/>
      <c r="BC87" s="49"/>
      <c r="BD87" s="49"/>
      <c r="BE87" s="49"/>
      <c r="BF87" s="48">
        <f t="shared" si="22"/>
        <v>0</v>
      </c>
      <c r="BG87" s="49"/>
      <c r="BH87" s="49"/>
      <c r="BI87" s="48">
        <f t="shared" si="17"/>
        <v>1</v>
      </c>
      <c r="BJ87" s="48">
        <f t="shared" si="17"/>
        <v>1</v>
      </c>
      <c r="BK87" s="48">
        <f t="shared" si="17"/>
        <v>0</v>
      </c>
      <c r="BL87" s="48">
        <f t="shared" si="16"/>
        <v>0</v>
      </c>
      <c r="BM87" s="48">
        <f t="shared" si="16"/>
        <v>0</v>
      </c>
      <c r="BN87" s="48">
        <f t="shared" si="16"/>
        <v>1</v>
      </c>
      <c r="BO87" s="614"/>
      <c r="BP87" s="613"/>
      <c r="BQ87" s="613"/>
      <c r="BR87" s="612"/>
      <c r="BS87" s="612"/>
      <c r="BT87" s="612"/>
    </row>
    <row r="88" spans="1:72" s="10" customFormat="1" ht="15.75" customHeight="1" outlineLevel="1">
      <c r="A88" s="612"/>
      <c r="B88" s="66" t="s">
        <v>258</v>
      </c>
      <c r="C88" s="50" t="s">
        <v>157</v>
      </c>
      <c r="D88" s="51" t="s">
        <v>255</v>
      </c>
      <c r="E88" s="51" t="s">
        <v>74</v>
      </c>
      <c r="F88" s="50"/>
      <c r="G88" s="51" t="s">
        <v>181</v>
      </c>
      <c r="H88" s="52"/>
      <c r="I88" s="50" t="s">
        <v>70</v>
      </c>
      <c r="J88" s="53">
        <v>42626</v>
      </c>
      <c r="K88" s="62"/>
      <c r="L88" s="53">
        <v>48237</v>
      </c>
      <c r="M88" s="55">
        <v>9.8249999999999993</v>
      </c>
      <c r="N88" s="54">
        <v>50</v>
      </c>
      <c r="O88" s="56">
        <v>50</v>
      </c>
      <c r="P88" s="56">
        <v>50</v>
      </c>
      <c r="Q88" s="495">
        <f t="shared" si="23"/>
        <v>491.24999999999994</v>
      </c>
      <c r="R88" s="496">
        <f t="shared" si="18"/>
        <v>-6.9602752293578041E-2</v>
      </c>
      <c r="S88" s="496">
        <f t="shared" si="19"/>
        <v>-5.2212149532710361E-2</v>
      </c>
      <c r="T88" s="497"/>
      <c r="U88" s="497"/>
      <c r="V88" s="497"/>
      <c r="W88" s="57">
        <v>1.4133E-2</v>
      </c>
      <c r="X88" s="498">
        <f t="shared" si="20"/>
        <v>0.70665</v>
      </c>
      <c r="Y88" s="498">
        <f t="shared" si="21"/>
        <v>0.70665</v>
      </c>
      <c r="Z88" s="58"/>
      <c r="AA88" s="58"/>
      <c r="AB88" s="54">
        <v>0</v>
      </c>
      <c r="AC88" s="54">
        <v>50</v>
      </c>
      <c r="AD88" s="54">
        <v>0</v>
      </c>
      <c r="AE88" s="59"/>
      <c r="AF88" s="45"/>
      <c r="AG88" s="60" t="s">
        <v>260</v>
      </c>
      <c r="AH88" s="27"/>
      <c r="AI88" s="614"/>
      <c r="AJ88" s="47" t="str">
        <f t="shared" si="13"/>
        <v>Please complete all cells in row</v>
      </c>
      <c r="AK88" s="614"/>
      <c r="AL88" s="613"/>
      <c r="AM88" s="613"/>
      <c r="AN88" s="613"/>
      <c r="AO88" s="613"/>
      <c r="AP88" s="613"/>
      <c r="AQ88" s="613"/>
      <c r="AR88" s="613"/>
      <c r="AS88" s="48">
        <f t="shared" si="15"/>
        <v>0</v>
      </c>
      <c r="AT88" s="48">
        <f t="shared" si="15"/>
        <v>1</v>
      </c>
      <c r="AU88" s="48">
        <f t="shared" si="15"/>
        <v>0</v>
      </c>
      <c r="AV88" s="48">
        <f t="shared" si="14"/>
        <v>0</v>
      </c>
      <c r="AW88" s="48">
        <f t="shared" si="14"/>
        <v>0</v>
      </c>
      <c r="AX88" s="48">
        <f t="shared" si="14"/>
        <v>0</v>
      </c>
      <c r="AY88" s="48">
        <f t="shared" si="14"/>
        <v>0</v>
      </c>
      <c r="AZ88" s="49"/>
      <c r="BA88" s="49"/>
      <c r="BB88" s="49"/>
      <c r="BC88" s="49"/>
      <c r="BD88" s="49"/>
      <c r="BE88" s="49"/>
      <c r="BF88" s="48">
        <f t="shared" si="22"/>
        <v>0</v>
      </c>
      <c r="BG88" s="49"/>
      <c r="BH88" s="49"/>
      <c r="BI88" s="48">
        <f t="shared" si="17"/>
        <v>1</v>
      </c>
      <c r="BJ88" s="48">
        <f t="shared" si="17"/>
        <v>1</v>
      </c>
      <c r="BK88" s="48">
        <f t="shared" si="17"/>
        <v>0</v>
      </c>
      <c r="BL88" s="48">
        <f t="shared" si="16"/>
        <v>0</v>
      </c>
      <c r="BM88" s="48">
        <f t="shared" si="16"/>
        <v>0</v>
      </c>
      <c r="BN88" s="48">
        <f t="shared" si="16"/>
        <v>1</v>
      </c>
      <c r="BO88" s="614"/>
      <c r="BP88" s="613"/>
      <c r="BQ88" s="613"/>
      <c r="BR88" s="612"/>
      <c r="BS88" s="612"/>
      <c r="BT88" s="612"/>
    </row>
    <row r="89" spans="1:72" s="10" customFormat="1" ht="15.75" customHeight="1" outlineLevel="1">
      <c r="A89" s="612"/>
      <c r="B89" s="66" t="s">
        <v>261</v>
      </c>
      <c r="C89" s="50" t="s">
        <v>157</v>
      </c>
      <c r="D89" s="51" t="s">
        <v>255</v>
      </c>
      <c r="E89" s="51" t="s">
        <v>74</v>
      </c>
      <c r="F89" s="50"/>
      <c r="G89" s="51" t="s">
        <v>181</v>
      </c>
      <c r="H89" s="52"/>
      <c r="I89" s="50" t="s">
        <v>70</v>
      </c>
      <c r="J89" s="53">
        <v>42626</v>
      </c>
      <c r="K89" s="62"/>
      <c r="L89" s="53">
        <v>48237</v>
      </c>
      <c r="M89" s="55">
        <v>9.8249999999999993</v>
      </c>
      <c r="N89" s="54">
        <v>200</v>
      </c>
      <c r="O89" s="56">
        <v>200</v>
      </c>
      <c r="P89" s="56">
        <v>200</v>
      </c>
      <c r="Q89" s="495">
        <f t="shared" si="23"/>
        <v>1964.9999999999998</v>
      </c>
      <c r="R89" s="496">
        <f t="shared" si="18"/>
        <v>-6.9602752293578041E-2</v>
      </c>
      <c r="S89" s="496">
        <f t="shared" si="19"/>
        <v>-5.2212149532710361E-2</v>
      </c>
      <c r="T89" s="497"/>
      <c r="U89" s="497"/>
      <c r="V89" s="497"/>
      <c r="W89" s="57">
        <v>1.4133E-2</v>
      </c>
      <c r="X89" s="498">
        <f t="shared" si="20"/>
        <v>2.8266</v>
      </c>
      <c r="Y89" s="498">
        <f t="shared" si="21"/>
        <v>2.8266</v>
      </c>
      <c r="Z89" s="58"/>
      <c r="AA89" s="58"/>
      <c r="AB89" s="54">
        <v>0</v>
      </c>
      <c r="AC89" s="54">
        <v>200</v>
      </c>
      <c r="AD89" s="54">
        <v>0</v>
      </c>
      <c r="AE89" s="59"/>
      <c r="AF89" s="45"/>
      <c r="AG89" s="60" t="s">
        <v>262</v>
      </c>
      <c r="AH89" s="27"/>
      <c r="AI89" s="614"/>
      <c r="AJ89" s="47" t="str">
        <f t="shared" si="13"/>
        <v>Please complete all cells in row</v>
      </c>
      <c r="AK89" s="614"/>
      <c r="AL89" s="613"/>
      <c r="AM89" s="613"/>
      <c r="AN89" s="613"/>
      <c r="AO89" s="613"/>
      <c r="AP89" s="613"/>
      <c r="AQ89" s="613"/>
      <c r="AR89" s="613"/>
      <c r="AS89" s="48">
        <f t="shared" si="15"/>
        <v>0</v>
      </c>
      <c r="AT89" s="48">
        <f t="shared" si="15"/>
        <v>1</v>
      </c>
      <c r="AU89" s="48">
        <f t="shared" si="15"/>
        <v>0</v>
      </c>
      <c r="AV89" s="48">
        <f t="shared" si="14"/>
        <v>0</v>
      </c>
      <c r="AW89" s="48">
        <f t="shared" si="14"/>
        <v>0</v>
      </c>
      <c r="AX89" s="48">
        <f t="shared" si="14"/>
        <v>0</v>
      </c>
      <c r="AY89" s="48">
        <f t="shared" si="14"/>
        <v>0</v>
      </c>
      <c r="AZ89" s="49"/>
      <c r="BA89" s="49"/>
      <c r="BB89" s="49"/>
      <c r="BC89" s="49"/>
      <c r="BD89" s="49"/>
      <c r="BE89" s="49"/>
      <c r="BF89" s="48">
        <f t="shared" si="22"/>
        <v>0</v>
      </c>
      <c r="BG89" s="49"/>
      <c r="BH89" s="49"/>
      <c r="BI89" s="48">
        <f t="shared" si="17"/>
        <v>1</v>
      </c>
      <c r="BJ89" s="48">
        <f t="shared" si="17"/>
        <v>1</v>
      </c>
      <c r="BK89" s="48">
        <f t="shared" si="17"/>
        <v>0</v>
      </c>
      <c r="BL89" s="48">
        <f t="shared" si="16"/>
        <v>0</v>
      </c>
      <c r="BM89" s="48">
        <f t="shared" si="16"/>
        <v>0</v>
      </c>
      <c r="BN89" s="48">
        <f t="shared" si="16"/>
        <v>1</v>
      </c>
      <c r="BO89" s="614"/>
      <c r="BP89" s="613"/>
      <c r="BQ89" s="613"/>
      <c r="BR89" s="612"/>
      <c r="BS89" s="612"/>
      <c r="BT89" s="612"/>
    </row>
    <row r="90" spans="1:72" s="10" customFormat="1" ht="15.75" customHeight="1" outlineLevel="1">
      <c r="A90" s="612"/>
      <c r="B90" s="66" t="s">
        <v>263</v>
      </c>
      <c r="C90" s="50" t="s">
        <v>157</v>
      </c>
      <c r="D90" s="51" t="s">
        <v>255</v>
      </c>
      <c r="E90" s="51" t="s">
        <v>74</v>
      </c>
      <c r="F90" s="50"/>
      <c r="G90" s="51" t="s">
        <v>181</v>
      </c>
      <c r="H90" s="52"/>
      <c r="I90" s="50" t="s">
        <v>70</v>
      </c>
      <c r="J90" s="53">
        <v>43721</v>
      </c>
      <c r="K90" s="62"/>
      <c r="L90" s="53">
        <v>45323</v>
      </c>
      <c r="M90" s="55">
        <v>1.841</v>
      </c>
      <c r="N90" s="54">
        <v>125</v>
      </c>
      <c r="O90" s="56">
        <v>125</v>
      </c>
      <c r="P90" s="56">
        <v>125</v>
      </c>
      <c r="Q90" s="495">
        <f t="shared" si="23"/>
        <v>230.125</v>
      </c>
      <c r="R90" s="496">
        <f t="shared" si="18"/>
        <v>-6.2834862385321211E-2</v>
      </c>
      <c r="S90" s="496">
        <f t="shared" si="19"/>
        <v>-4.5317757009345927E-2</v>
      </c>
      <c r="T90" s="497"/>
      <c r="U90" s="497"/>
      <c r="V90" s="497"/>
      <c r="W90" s="57">
        <v>2.1510000000000001E-2</v>
      </c>
      <c r="X90" s="498">
        <f t="shared" si="20"/>
        <v>2.6887500000000002</v>
      </c>
      <c r="Y90" s="498">
        <f t="shared" si="21"/>
        <v>2.6887500000000002</v>
      </c>
      <c r="Z90" s="58"/>
      <c r="AA90" s="58"/>
      <c r="AB90" s="54">
        <v>0</v>
      </c>
      <c r="AC90" s="54">
        <v>125</v>
      </c>
      <c r="AD90" s="54">
        <v>1.5669999999999999</v>
      </c>
      <c r="AE90" s="59"/>
      <c r="AF90" s="45"/>
      <c r="AG90" s="60" t="s">
        <v>264</v>
      </c>
      <c r="AH90" s="27"/>
      <c r="AI90" s="614"/>
      <c r="AJ90" s="47" t="str">
        <f t="shared" si="13"/>
        <v>Please complete all cells in row</v>
      </c>
      <c r="AK90" s="614"/>
      <c r="AL90" s="613"/>
      <c r="AM90" s="613"/>
      <c r="AN90" s="613"/>
      <c r="AO90" s="613"/>
      <c r="AP90" s="613"/>
      <c r="AQ90" s="613"/>
      <c r="AR90" s="613"/>
      <c r="AS90" s="48">
        <f t="shared" si="15"/>
        <v>0</v>
      </c>
      <c r="AT90" s="48">
        <f t="shared" si="15"/>
        <v>1</v>
      </c>
      <c r="AU90" s="48">
        <f t="shared" si="15"/>
        <v>0</v>
      </c>
      <c r="AV90" s="48">
        <f t="shared" si="14"/>
        <v>0</v>
      </c>
      <c r="AW90" s="48">
        <f t="shared" si="14"/>
        <v>0</v>
      </c>
      <c r="AX90" s="48">
        <f t="shared" si="14"/>
        <v>0</v>
      </c>
      <c r="AY90" s="48">
        <f t="shared" si="14"/>
        <v>0</v>
      </c>
      <c r="AZ90" s="49"/>
      <c r="BA90" s="49"/>
      <c r="BB90" s="49"/>
      <c r="BC90" s="49"/>
      <c r="BD90" s="49"/>
      <c r="BE90" s="49"/>
      <c r="BF90" s="48">
        <f t="shared" si="22"/>
        <v>0</v>
      </c>
      <c r="BG90" s="49"/>
      <c r="BH90" s="49"/>
      <c r="BI90" s="48">
        <f t="shared" si="17"/>
        <v>1</v>
      </c>
      <c r="BJ90" s="48">
        <f t="shared" si="17"/>
        <v>1</v>
      </c>
      <c r="BK90" s="48">
        <f t="shared" si="17"/>
        <v>0</v>
      </c>
      <c r="BL90" s="48">
        <f t="shared" si="16"/>
        <v>0</v>
      </c>
      <c r="BM90" s="48">
        <f t="shared" si="16"/>
        <v>0</v>
      </c>
      <c r="BN90" s="48">
        <f t="shared" si="16"/>
        <v>1</v>
      </c>
      <c r="BO90" s="614"/>
      <c r="BP90" s="613"/>
      <c r="BQ90" s="613"/>
      <c r="BR90" s="612"/>
      <c r="BS90" s="612"/>
      <c r="BT90" s="612"/>
    </row>
    <row r="91" spans="1:72" s="10" customFormat="1" ht="15.75" customHeight="1" outlineLevel="1">
      <c r="A91" s="612"/>
      <c r="B91" s="66" t="s">
        <v>265</v>
      </c>
      <c r="C91" s="50" t="s">
        <v>157</v>
      </c>
      <c r="D91" s="51" t="s">
        <v>255</v>
      </c>
      <c r="E91" s="51" t="s">
        <v>74</v>
      </c>
      <c r="F91" s="50"/>
      <c r="G91" s="51" t="s">
        <v>181</v>
      </c>
      <c r="H91" s="52"/>
      <c r="I91" s="50" t="s">
        <v>70</v>
      </c>
      <c r="J91" s="53">
        <v>43538</v>
      </c>
      <c r="K91" s="62"/>
      <c r="L91" s="53">
        <v>46123</v>
      </c>
      <c r="M91" s="55">
        <v>4.0330000000000004</v>
      </c>
      <c r="N91" s="54">
        <v>81.98</v>
      </c>
      <c r="O91" s="56">
        <v>81.98</v>
      </c>
      <c r="P91" s="56">
        <v>81.98</v>
      </c>
      <c r="Q91" s="495">
        <f t="shared" si="23"/>
        <v>330.62534000000005</v>
      </c>
      <c r="R91" s="496">
        <f t="shared" si="18"/>
        <v>-6.4275229357798169E-2</v>
      </c>
      <c r="S91" s="496">
        <f t="shared" si="19"/>
        <v>-4.6785046728971991E-2</v>
      </c>
      <c r="T91" s="497"/>
      <c r="U91" s="497"/>
      <c r="V91" s="497"/>
      <c r="W91" s="57">
        <v>1.9939999999999999E-2</v>
      </c>
      <c r="X91" s="498">
        <f t="shared" si="20"/>
        <v>1.6346811999999999</v>
      </c>
      <c r="Y91" s="498">
        <f t="shared" si="21"/>
        <v>1.6346811999999999</v>
      </c>
      <c r="Z91" s="58"/>
      <c r="AA91" s="58"/>
      <c r="AB91" s="54">
        <v>0</v>
      </c>
      <c r="AC91" s="54">
        <v>81.98</v>
      </c>
      <c r="AD91" s="54">
        <v>9.9000000000000005E-2</v>
      </c>
      <c r="AE91" s="59"/>
      <c r="AF91" s="45"/>
      <c r="AG91" s="60" t="s">
        <v>266</v>
      </c>
      <c r="AH91" s="27"/>
      <c r="AI91" s="614"/>
      <c r="AJ91" s="47" t="str">
        <f t="shared" si="13"/>
        <v>Please complete all cells in row</v>
      </c>
      <c r="AK91" s="614"/>
      <c r="AL91" s="613"/>
      <c r="AM91" s="613"/>
      <c r="AN91" s="613"/>
      <c r="AO91" s="613"/>
      <c r="AP91" s="613"/>
      <c r="AQ91" s="613"/>
      <c r="AR91" s="613"/>
      <c r="AS91" s="48">
        <f t="shared" si="15"/>
        <v>0</v>
      </c>
      <c r="AT91" s="48">
        <f t="shared" si="15"/>
        <v>1</v>
      </c>
      <c r="AU91" s="48">
        <f t="shared" si="15"/>
        <v>0</v>
      </c>
      <c r="AV91" s="48">
        <f t="shared" si="14"/>
        <v>0</v>
      </c>
      <c r="AW91" s="48">
        <f t="shared" si="14"/>
        <v>0</v>
      </c>
      <c r="AX91" s="48">
        <f t="shared" si="14"/>
        <v>0</v>
      </c>
      <c r="AY91" s="48">
        <f t="shared" si="14"/>
        <v>0</v>
      </c>
      <c r="AZ91" s="49"/>
      <c r="BA91" s="49"/>
      <c r="BB91" s="49"/>
      <c r="BC91" s="49"/>
      <c r="BD91" s="49"/>
      <c r="BE91" s="49"/>
      <c r="BF91" s="48">
        <f t="shared" si="22"/>
        <v>0</v>
      </c>
      <c r="BG91" s="49"/>
      <c r="BH91" s="49"/>
      <c r="BI91" s="48">
        <f t="shared" si="17"/>
        <v>1</v>
      </c>
      <c r="BJ91" s="48">
        <f t="shared" si="17"/>
        <v>1</v>
      </c>
      <c r="BK91" s="48">
        <f t="shared" si="17"/>
        <v>0</v>
      </c>
      <c r="BL91" s="48">
        <f t="shared" si="16"/>
        <v>0</v>
      </c>
      <c r="BM91" s="48">
        <f t="shared" si="16"/>
        <v>0</v>
      </c>
      <c r="BN91" s="48">
        <f t="shared" si="16"/>
        <v>1</v>
      </c>
      <c r="BO91" s="614"/>
      <c r="BP91" s="613"/>
      <c r="BQ91" s="613"/>
      <c r="BR91" s="612"/>
      <c r="BS91" s="612"/>
      <c r="BT91" s="612"/>
    </row>
    <row r="92" spans="1:72" s="10" customFormat="1" ht="15.75" customHeight="1" outlineLevel="1">
      <c r="A92" s="612"/>
      <c r="B92" s="66" t="s">
        <v>267</v>
      </c>
      <c r="C92" s="50" t="s">
        <v>157</v>
      </c>
      <c r="D92" s="51" t="s">
        <v>255</v>
      </c>
      <c r="E92" s="51" t="s">
        <v>74</v>
      </c>
      <c r="F92" s="50"/>
      <c r="G92" s="51" t="s">
        <v>181</v>
      </c>
      <c r="H92" s="52"/>
      <c r="I92" s="50" t="s">
        <v>70</v>
      </c>
      <c r="J92" s="53">
        <v>43538</v>
      </c>
      <c r="K92" s="62"/>
      <c r="L92" s="53">
        <v>47219</v>
      </c>
      <c r="M92" s="55">
        <v>7.0359999999999996</v>
      </c>
      <c r="N92" s="54">
        <v>68.02</v>
      </c>
      <c r="O92" s="56">
        <v>68.02</v>
      </c>
      <c r="P92" s="56">
        <v>68.02</v>
      </c>
      <c r="Q92" s="495">
        <f t="shared" si="23"/>
        <v>478.58871999999997</v>
      </c>
      <c r="R92" s="496">
        <f t="shared" si="18"/>
        <v>-6.4275229357798169E-2</v>
      </c>
      <c r="S92" s="496">
        <f t="shared" si="19"/>
        <v>-4.6785046728971991E-2</v>
      </c>
      <c r="T92" s="497"/>
      <c r="U92" s="497"/>
      <c r="V92" s="497"/>
      <c r="W92" s="57">
        <v>1.9939999999999999E-2</v>
      </c>
      <c r="X92" s="498">
        <f t="shared" si="20"/>
        <v>1.3563187999999999</v>
      </c>
      <c r="Y92" s="498">
        <f t="shared" si="21"/>
        <v>1.3563187999999999</v>
      </c>
      <c r="Z92" s="58"/>
      <c r="AA92" s="58"/>
      <c r="AB92" s="54">
        <v>0</v>
      </c>
      <c r="AC92" s="54">
        <v>68.02</v>
      </c>
      <c r="AD92" s="54">
        <v>8.2000000000000003E-2</v>
      </c>
      <c r="AE92" s="59"/>
      <c r="AF92" s="45"/>
      <c r="AG92" s="60" t="s">
        <v>268</v>
      </c>
      <c r="AH92" s="27"/>
      <c r="AI92" s="614"/>
      <c r="AJ92" s="47" t="str">
        <f t="shared" si="13"/>
        <v>Please complete all cells in row</v>
      </c>
      <c r="AK92" s="614"/>
      <c r="AL92" s="613"/>
      <c r="AM92" s="613"/>
      <c r="AN92" s="613"/>
      <c r="AO92" s="613"/>
      <c r="AP92" s="613"/>
      <c r="AQ92" s="613"/>
      <c r="AR92" s="613"/>
      <c r="AS92" s="48">
        <f t="shared" si="15"/>
        <v>0</v>
      </c>
      <c r="AT92" s="48">
        <f t="shared" si="15"/>
        <v>1</v>
      </c>
      <c r="AU92" s="48">
        <f t="shared" si="15"/>
        <v>0</v>
      </c>
      <c r="AV92" s="48">
        <f t="shared" si="14"/>
        <v>0</v>
      </c>
      <c r="AW92" s="48">
        <f t="shared" si="14"/>
        <v>0</v>
      </c>
      <c r="AX92" s="48">
        <f t="shared" si="14"/>
        <v>0</v>
      </c>
      <c r="AY92" s="48">
        <f t="shared" si="14"/>
        <v>0</v>
      </c>
      <c r="AZ92" s="49"/>
      <c r="BA92" s="49"/>
      <c r="BB92" s="49"/>
      <c r="BC92" s="49"/>
      <c r="BD92" s="49"/>
      <c r="BE92" s="49"/>
      <c r="BF92" s="48">
        <f t="shared" si="22"/>
        <v>0</v>
      </c>
      <c r="BG92" s="49"/>
      <c r="BH92" s="49"/>
      <c r="BI92" s="48">
        <f t="shared" si="17"/>
        <v>1</v>
      </c>
      <c r="BJ92" s="48">
        <f t="shared" si="17"/>
        <v>1</v>
      </c>
      <c r="BK92" s="48">
        <f t="shared" si="17"/>
        <v>0</v>
      </c>
      <c r="BL92" s="48">
        <f t="shared" si="16"/>
        <v>0</v>
      </c>
      <c r="BM92" s="48">
        <f t="shared" si="16"/>
        <v>0</v>
      </c>
      <c r="BN92" s="48">
        <f t="shared" si="16"/>
        <v>1</v>
      </c>
      <c r="BO92" s="614"/>
      <c r="BP92" s="613"/>
      <c r="BQ92" s="613"/>
      <c r="BR92" s="612"/>
      <c r="BS92" s="612"/>
      <c r="BT92" s="612"/>
    </row>
    <row r="93" spans="1:72" s="10" customFormat="1" ht="15.75" customHeight="1" outlineLevel="1">
      <c r="A93" s="612"/>
      <c r="B93" s="66" t="s">
        <v>269</v>
      </c>
      <c r="C93" s="50" t="s">
        <v>157</v>
      </c>
      <c r="D93" s="51" t="s">
        <v>255</v>
      </c>
      <c r="E93" s="51" t="s">
        <v>74</v>
      </c>
      <c r="F93" s="50"/>
      <c r="G93" s="51" t="s">
        <v>181</v>
      </c>
      <c r="H93" s="52"/>
      <c r="I93" s="50" t="s">
        <v>70</v>
      </c>
      <c r="J93" s="53">
        <v>43538</v>
      </c>
      <c r="K93" s="62"/>
      <c r="L93" s="53">
        <v>47219</v>
      </c>
      <c r="M93" s="55">
        <v>7.0359999999999996</v>
      </c>
      <c r="N93" s="54">
        <v>33.295000000000002</v>
      </c>
      <c r="O93" s="56">
        <v>33.295000000000002</v>
      </c>
      <c r="P93" s="56">
        <v>33.295000000000002</v>
      </c>
      <c r="Q93" s="495">
        <f t="shared" si="23"/>
        <v>234.26362</v>
      </c>
      <c r="R93" s="496">
        <f t="shared" si="18"/>
        <v>-6.3830275229357913E-2</v>
      </c>
      <c r="S93" s="496">
        <f t="shared" si="19"/>
        <v>-4.6331775700934719E-2</v>
      </c>
      <c r="T93" s="497"/>
      <c r="U93" s="497"/>
      <c r="V93" s="497"/>
      <c r="W93" s="57">
        <v>2.0424999999999999E-2</v>
      </c>
      <c r="X93" s="498">
        <f t="shared" si="20"/>
        <v>0.68005037499999998</v>
      </c>
      <c r="Y93" s="498">
        <f t="shared" si="21"/>
        <v>0.68005037499999998</v>
      </c>
      <c r="Z93" s="58"/>
      <c r="AA93" s="58"/>
      <c r="AB93" s="54">
        <v>0</v>
      </c>
      <c r="AC93" s="54">
        <v>33.295000000000002</v>
      </c>
      <c r="AD93" s="54">
        <v>0.23499999999999999</v>
      </c>
      <c r="AE93" s="59"/>
      <c r="AF93" s="45"/>
      <c r="AG93" s="60" t="s">
        <v>270</v>
      </c>
      <c r="AH93" s="27"/>
      <c r="AI93" s="614"/>
      <c r="AJ93" s="47" t="str">
        <f t="shared" si="13"/>
        <v>Please complete all cells in row</v>
      </c>
      <c r="AK93" s="614"/>
      <c r="AL93" s="613"/>
      <c r="AM93" s="613"/>
      <c r="AN93" s="613"/>
      <c r="AO93" s="613"/>
      <c r="AP93" s="613"/>
      <c r="AQ93" s="613"/>
      <c r="AR93" s="613"/>
      <c r="AS93" s="48">
        <f t="shared" si="15"/>
        <v>0</v>
      </c>
      <c r="AT93" s="48">
        <f t="shared" si="15"/>
        <v>1</v>
      </c>
      <c r="AU93" s="48">
        <f t="shared" si="15"/>
        <v>0</v>
      </c>
      <c r="AV93" s="48">
        <f t="shared" si="14"/>
        <v>0</v>
      </c>
      <c r="AW93" s="48">
        <f t="shared" si="14"/>
        <v>0</v>
      </c>
      <c r="AX93" s="48">
        <f t="shared" si="14"/>
        <v>0</v>
      </c>
      <c r="AY93" s="48">
        <f t="shared" si="14"/>
        <v>0</v>
      </c>
      <c r="AZ93" s="49"/>
      <c r="BA93" s="49"/>
      <c r="BB93" s="49"/>
      <c r="BC93" s="49"/>
      <c r="BD93" s="49"/>
      <c r="BE93" s="49"/>
      <c r="BF93" s="48">
        <f t="shared" si="22"/>
        <v>0</v>
      </c>
      <c r="BG93" s="49"/>
      <c r="BH93" s="49"/>
      <c r="BI93" s="48">
        <f t="shared" si="17"/>
        <v>1</v>
      </c>
      <c r="BJ93" s="48">
        <f t="shared" si="17"/>
        <v>1</v>
      </c>
      <c r="BK93" s="48">
        <f t="shared" si="17"/>
        <v>0</v>
      </c>
      <c r="BL93" s="48">
        <f t="shared" si="16"/>
        <v>0</v>
      </c>
      <c r="BM93" s="48">
        <f t="shared" si="16"/>
        <v>0</v>
      </c>
      <c r="BN93" s="48">
        <f t="shared" si="16"/>
        <v>1</v>
      </c>
      <c r="BO93" s="614"/>
      <c r="BP93" s="613"/>
      <c r="BQ93" s="613"/>
      <c r="BR93" s="612"/>
      <c r="BS93" s="612"/>
      <c r="BT93" s="612"/>
    </row>
    <row r="94" spans="1:72" s="10" customFormat="1" ht="15.75" customHeight="1" outlineLevel="1">
      <c r="A94" s="612"/>
      <c r="B94" s="66" t="s">
        <v>271</v>
      </c>
      <c r="C94" s="50" t="s">
        <v>157</v>
      </c>
      <c r="D94" s="51" t="s">
        <v>255</v>
      </c>
      <c r="E94" s="51" t="s">
        <v>74</v>
      </c>
      <c r="F94" s="50"/>
      <c r="G94" s="51" t="s">
        <v>181</v>
      </c>
      <c r="H94" s="52"/>
      <c r="I94" s="50" t="s">
        <v>70</v>
      </c>
      <c r="J94" s="53">
        <v>43538</v>
      </c>
      <c r="K94" s="62"/>
      <c r="L94" s="53">
        <v>47584</v>
      </c>
      <c r="M94" s="55">
        <v>8.0359999999999996</v>
      </c>
      <c r="N94" s="54">
        <v>44.052999999999997</v>
      </c>
      <c r="O94" s="56">
        <v>44.052999999999997</v>
      </c>
      <c r="P94" s="56">
        <v>44.052999999999997</v>
      </c>
      <c r="Q94" s="495">
        <f t="shared" si="23"/>
        <v>354.00990799999994</v>
      </c>
      <c r="R94" s="496">
        <f t="shared" si="18"/>
        <v>-6.3830275229357913E-2</v>
      </c>
      <c r="S94" s="496">
        <f t="shared" si="19"/>
        <v>-4.6331775700934719E-2</v>
      </c>
      <c r="T94" s="497"/>
      <c r="U94" s="497"/>
      <c r="V94" s="497"/>
      <c r="W94" s="57">
        <v>2.0424999999999999E-2</v>
      </c>
      <c r="X94" s="498">
        <f t="shared" si="20"/>
        <v>0.89978252499999989</v>
      </c>
      <c r="Y94" s="498">
        <f t="shared" si="21"/>
        <v>0.89978252499999989</v>
      </c>
      <c r="Z94" s="58"/>
      <c r="AA94" s="58"/>
      <c r="AB94" s="54">
        <v>0</v>
      </c>
      <c r="AC94" s="54">
        <v>44.052999999999997</v>
      </c>
      <c r="AD94" s="54">
        <v>0.311</v>
      </c>
      <c r="AE94" s="59"/>
      <c r="AF94" s="45"/>
      <c r="AG94" s="60" t="s">
        <v>272</v>
      </c>
      <c r="AH94" s="27"/>
      <c r="AI94" s="614"/>
      <c r="AJ94" s="47" t="str">
        <f t="shared" si="13"/>
        <v>Please complete all cells in row</v>
      </c>
      <c r="AK94" s="614"/>
      <c r="AL94" s="613"/>
      <c r="AM94" s="613"/>
      <c r="AN94" s="613"/>
      <c r="AO94" s="613"/>
      <c r="AP94" s="613"/>
      <c r="AQ94" s="613"/>
      <c r="AR94" s="613"/>
      <c r="AS94" s="48">
        <f t="shared" si="15"/>
        <v>0</v>
      </c>
      <c r="AT94" s="48">
        <f t="shared" si="15"/>
        <v>1</v>
      </c>
      <c r="AU94" s="48">
        <f t="shared" si="15"/>
        <v>0</v>
      </c>
      <c r="AV94" s="48">
        <f t="shared" si="14"/>
        <v>0</v>
      </c>
      <c r="AW94" s="48">
        <f t="shared" si="14"/>
        <v>0</v>
      </c>
      <c r="AX94" s="48">
        <f t="shared" si="14"/>
        <v>0</v>
      </c>
      <c r="AY94" s="48">
        <f t="shared" si="14"/>
        <v>0</v>
      </c>
      <c r="AZ94" s="49"/>
      <c r="BA94" s="49"/>
      <c r="BB94" s="49"/>
      <c r="BC94" s="49"/>
      <c r="BD94" s="49"/>
      <c r="BE94" s="49"/>
      <c r="BF94" s="48">
        <f t="shared" si="22"/>
        <v>0</v>
      </c>
      <c r="BG94" s="49"/>
      <c r="BH94" s="49"/>
      <c r="BI94" s="48">
        <f t="shared" si="17"/>
        <v>1</v>
      </c>
      <c r="BJ94" s="48">
        <f t="shared" si="17"/>
        <v>1</v>
      </c>
      <c r="BK94" s="48">
        <f t="shared" si="17"/>
        <v>0</v>
      </c>
      <c r="BL94" s="48">
        <f t="shared" si="16"/>
        <v>0</v>
      </c>
      <c r="BM94" s="48">
        <f t="shared" si="16"/>
        <v>0</v>
      </c>
      <c r="BN94" s="48">
        <f t="shared" si="16"/>
        <v>1</v>
      </c>
      <c r="BO94" s="614"/>
      <c r="BP94" s="613"/>
      <c r="BQ94" s="613"/>
      <c r="BR94" s="612"/>
      <c r="BS94" s="612"/>
      <c r="BT94" s="612"/>
    </row>
    <row r="95" spans="1:72" s="10" customFormat="1" ht="15.75" customHeight="1" outlineLevel="1">
      <c r="A95" s="612"/>
      <c r="B95" s="66" t="s">
        <v>273</v>
      </c>
      <c r="C95" s="50" t="s">
        <v>157</v>
      </c>
      <c r="D95" s="51" t="s">
        <v>255</v>
      </c>
      <c r="E95" s="51" t="s">
        <v>74</v>
      </c>
      <c r="F95" s="50"/>
      <c r="G95" s="51" t="s">
        <v>181</v>
      </c>
      <c r="H95" s="52"/>
      <c r="I95" s="50" t="s">
        <v>70</v>
      </c>
      <c r="J95" s="53">
        <v>43538</v>
      </c>
      <c r="K95" s="62"/>
      <c r="L95" s="53">
        <v>45467</v>
      </c>
      <c r="M95" s="55">
        <v>2.2360000000000002</v>
      </c>
      <c r="N95" s="54">
        <v>25</v>
      </c>
      <c r="O95" s="56">
        <v>25</v>
      </c>
      <c r="P95" s="56">
        <v>25</v>
      </c>
      <c r="Q95" s="495">
        <f t="shared" si="23"/>
        <v>55.900000000000006</v>
      </c>
      <c r="R95" s="496">
        <f t="shared" si="18"/>
        <v>-6.3830275229357913E-2</v>
      </c>
      <c r="S95" s="496">
        <f t="shared" si="19"/>
        <v>-4.6331775700934719E-2</v>
      </c>
      <c r="T95" s="497"/>
      <c r="U95" s="497"/>
      <c r="V95" s="497"/>
      <c r="W95" s="57">
        <v>2.0424999999999999E-2</v>
      </c>
      <c r="X95" s="498">
        <f t="shared" si="20"/>
        <v>0.510625</v>
      </c>
      <c r="Y95" s="498">
        <f t="shared" si="21"/>
        <v>0.510625</v>
      </c>
      <c r="Z95" s="58"/>
      <c r="AA95" s="58"/>
      <c r="AB95" s="54">
        <v>0</v>
      </c>
      <c r="AC95" s="54">
        <v>25</v>
      </c>
      <c r="AD95" s="54">
        <v>0.17699999999999999</v>
      </c>
      <c r="AE95" s="59"/>
      <c r="AF95" s="45"/>
      <c r="AG95" s="60" t="s">
        <v>274</v>
      </c>
      <c r="AH95" s="27"/>
      <c r="AI95" s="614"/>
      <c r="AJ95" s="47" t="str">
        <f t="shared" si="13"/>
        <v>Please complete all cells in row</v>
      </c>
      <c r="AK95" s="614"/>
      <c r="AL95" s="613"/>
      <c r="AM95" s="613"/>
      <c r="AN95" s="613"/>
      <c r="AO95" s="613"/>
      <c r="AP95" s="613"/>
      <c r="AQ95" s="613"/>
      <c r="AR95" s="613"/>
      <c r="AS95" s="48">
        <f t="shared" si="15"/>
        <v>0</v>
      </c>
      <c r="AT95" s="48">
        <f t="shared" si="15"/>
        <v>1</v>
      </c>
      <c r="AU95" s="48">
        <f t="shared" si="15"/>
        <v>0</v>
      </c>
      <c r="AV95" s="48">
        <f t="shared" si="14"/>
        <v>0</v>
      </c>
      <c r="AW95" s="48">
        <f t="shared" si="14"/>
        <v>0</v>
      </c>
      <c r="AX95" s="48">
        <f t="shared" si="14"/>
        <v>0</v>
      </c>
      <c r="AY95" s="48">
        <f t="shared" si="14"/>
        <v>0</v>
      </c>
      <c r="AZ95" s="49"/>
      <c r="BA95" s="49"/>
      <c r="BB95" s="49"/>
      <c r="BC95" s="49"/>
      <c r="BD95" s="49"/>
      <c r="BE95" s="49"/>
      <c r="BF95" s="48">
        <f t="shared" si="22"/>
        <v>0</v>
      </c>
      <c r="BG95" s="49"/>
      <c r="BH95" s="49"/>
      <c r="BI95" s="48">
        <f t="shared" si="17"/>
        <v>1</v>
      </c>
      <c r="BJ95" s="48">
        <f t="shared" si="17"/>
        <v>1</v>
      </c>
      <c r="BK95" s="48">
        <f t="shared" si="17"/>
        <v>0</v>
      </c>
      <c r="BL95" s="48">
        <f t="shared" si="16"/>
        <v>0</v>
      </c>
      <c r="BM95" s="48">
        <f t="shared" si="16"/>
        <v>0</v>
      </c>
      <c r="BN95" s="48">
        <f t="shared" si="16"/>
        <v>1</v>
      </c>
      <c r="BO95" s="614"/>
      <c r="BP95" s="613"/>
      <c r="BQ95" s="613"/>
      <c r="BR95" s="612"/>
      <c r="BS95" s="612"/>
      <c r="BT95" s="612"/>
    </row>
    <row r="96" spans="1:72" s="10" customFormat="1" ht="15.75" customHeight="1" outlineLevel="1">
      <c r="A96" s="612"/>
      <c r="B96" s="66" t="s">
        <v>275</v>
      </c>
      <c r="C96" s="50" t="s">
        <v>157</v>
      </c>
      <c r="D96" s="51" t="s">
        <v>255</v>
      </c>
      <c r="E96" s="51" t="s">
        <v>74</v>
      </c>
      <c r="F96" s="50"/>
      <c r="G96" s="51" t="s">
        <v>181</v>
      </c>
      <c r="H96" s="52"/>
      <c r="I96" s="50" t="s">
        <v>70</v>
      </c>
      <c r="J96" s="53">
        <v>43538</v>
      </c>
      <c r="K96" s="62"/>
      <c r="L96" s="53">
        <v>46475</v>
      </c>
      <c r="M96" s="55">
        <v>4.9969999999999999</v>
      </c>
      <c r="N96" s="54">
        <v>47.652000000000001</v>
      </c>
      <c r="O96" s="56">
        <v>47.652000000000001</v>
      </c>
      <c r="P96" s="56">
        <v>47.652000000000001</v>
      </c>
      <c r="Q96" s="495">
        <f t="shared" si="23"/>
        <v>238.11704399999999</v>
      </c>
      <c r="R96" s="496">
        <f t="shared" si="18"/>
        <v>-6.3830275229357913E-2</v>
      </c>
      <c r="S96" s="496">
        <f t="shared" si="19"/>
        <v>-4.6331775700934719E-2</v>
      </c>
      <c r="T96" s="497"/>
      <c r="U96" s="497"/>
      <c r="V96" s="497"/>
      <c r="W96" s="57">
        <v>2.0424999999999999E-2</v>
      </c>
      <c r="X96" s="498">
        <f t="shared" si="20"/>
        <v>0.97329209999999999</v>
      </c>
      <c r="Y96" s="498">
        <f t="shared" si="21"/>
        <v>0.97329209999999999</v>
      </c>
      <c r="Z96" s="58"/>
      <c r="AA96" s="58"/>
      <c r="AB96" s="54">
        <v>0</v>
      </c>
      <c r="AC96" s="54">
        <v>47.652000000000001</v>
      </c>
      <c r="AD96" s="54">
        <v>0.33700000000000002</v>
      </c>
      <c r="AE96" s="59"/>
      <c r="AF96" s="45"/>
      <c r="AG96" s="60" t="s">
        <v>276</v>
      </c>
      <c r="AH96" s="27"/>
      <c r="AI96" s="614"/>
      <c r="AJ96" s="47" t="str">
        <f t="shared" si="13"/>
        <v>Please complete all cells in row</v>
      </c>
      <c r="AK96" s="614"/>
      <c r="AL96" s="613"/>
      <c r="AM96" s="613"/>
      <c r="AN96" s="613"/>
      <c r="AO96" s="613"/>
      <c r="AP96" s="613"/>
      <c r="AQ96" s="613"/>
      <c r="AR96" s="613"/>
      <c r="AS96" s="48">
        <f t="shared" si="15"/>
        <v>0</v>
      </c>
      <c r="AT96" s="48">
        <f t="shared" si="15"/>
        <v>1</v>
      </c>
      <c r="AU96" s="48">
        <f t="shared" si="15"/>
        <v>0</v>
      </c>
      <c r="AV96" s="48">
        <f t="shared" si="14"/>
        <v>0</v>
      </c>
      <c r="AW96" s="48">
        <f t="shared" si="14"/>
        <v>0</v>
      </c>
      <c r="AX96" s="48">
        <f t="shared" si="14"/>
        <v>0</v>
      </c>
      <c r="AY96" s="48">
        <f t="shared" si="14"/>
        <v>0</v>
      </c>
      <c r="AZ96" s="49"/>
      <c r="BA96" s="49"/>
      <c r="BB96" s="49"/>
      <c r="BC96" s="49"/>
      <c r="BD96" s="49"/>
      <c r="BE96" s="49"/>
      <c r="BF96" s="48">
        <f t="shared" si="22"/>
        <v>0</v>
      </c>
      <c r="BG96" s="49"/>
      <c r="BH96" s="49"/>
      <c r="BI96" s="48">
        <f t="shared" si="17"/>
        <v>1</v>
      </c>
      <c r="BJ96" s="48">
        <f t="shared" si="17"/>
        <v>1</v>
      </c>
      <c r="BK96" s="48">
        <f t="shared" si="17"/>
        <v>0</v>
      </c>
      <c r="BL96" s="48">
        <f t="shared" si="16"/>
        <v>0</v>
      </c>
      <c r="BM96" s="48">
        <f t="shared" si="16"/>
        <v>0</v>
      </c>
      <c r="BN96" s="48">
        <f t="shared" si="16"/>
        <v>1</v>
      </c>
      <c r="BO96" s="614"/>
      <c r="BP96" s="613"/>
      <c r="BQ96" s="613"/>
      <c r="BR96" s="612"/>
      <c r="BS96" s="612"/>
      <c r="BT96" s="612"/>
    </row>
    <row r="97" spans="1:72" s="10" customFormat="1" ht="15.75" customHeight="1" outlineLevel="1">
      <c r="A97" s="612"/>
      <c r="B97" s="66" t="s">
        <v>273</v>
      </c>
      <c r="C97" s="50" t="s">
        <v>157</v>
      </c>
      <c r="D97" s="51" t="s">
        <v>255</v>
      </c>
      <c r="E97" s="51" t="s">
        <v>74</v>
      </c>
      <c r="F97" s="50"/>
      <c r="G97" s="51" t="s">
        <v>181</v>
      </c>
      <c r="H97" s="52"/>
      <c r="I97" s="50" t="s">
        <v>70</v>
      </c>
      <c r="J97" s="53">
        <v>43721</v>
      </c>
      <c r="K97" s="62"/>
      <c r="L97" s="53">
        <v>45323</v>
      </c>
      <c r="M97" s="55">
        <v>1.841</v>
      </c>
      <c r="N97" s="54">
        <v>25</v>
      </c>
      <c r="O97" s="56">
        <v>25</v>
      </c>
      <c r="P97" s="56">
        <v>25</v>
      </c>
      <c r="Q97" s="495">
        <f t="shared" si="23"/>
        <v>46.024999999999999</v>
      </c>
      <c r="R97" s="496">
        <f t="shared" si="18"/>
        <v>-6.2417431192660633E-2</v>
      </c>
      <c r="S97" s="496">
        <f t="shared" si="19"/>
        <v>-4.4892523364486014E-2</v>
      </c>
      <c r="T97" s="497"/>
      <c r="U97" s="497"/>
      <c r="V97" s="497"/>
      <c r="W97" s="57">
        <v>2.1964999999999998E-2</v>
      </c>
      <c r="X97" s="498">
        <f t="shared" si="20"/>
        <v>0.54912499999999997</v>
      </c>
      <c r="Y97" s="498">
        <f t="shared" si="21"/>
        <v>0.54912499999999997</v>
      </c>
      <c r="Z97" s="58"/>
      <c r="AA97" s="58"/>
      <c r="AB97" s="54">
        <v>0</v>
      </c>
      <c r="AC97" s="54">
        <v>25</v>
      </c>
      <c r="AD97" s="54">
        <v>0.39800000000000002</v>
      </c>
      <c r="AE97" s="59"/>
      <c r="AF97" s="45"/>
      <c r="AG97" s="60" t="s">
        <v>277</v>
      </c>
      <c r="AH97" s="27"/>
      <c r="AI97" s="614"/>
      <c r="AJ97" s="47" t="str">
        <f t="shared" si="13"/>
        <v>Please complete all cells in row</v>
      </c>
      <c r="AK97" s="614"/>
      <c r="AL97" s="613"/>
      <c r="AM97" s="613"/>
      <c r="AN97" s="613"/>
      <c r="AO97" s="613"/>
      <c r="AP97" s="613"/>
      <c r="AQ97" s="613"/>
      <c r="AR97" s="613"/>
      <c r="AS97" s="48">
        <f t="shared" si="15"/>
        <v>0</v>
      </c>
      <c r="AT97" s="48">
        <f t="shared" si="15"/>
        <v>1</v>
      </c>
      <c r="AU97" s="48">
        <f t="shared" si="15"/>
        <v>0</v>
      </c>
      <c r="AV97" s="48">
        <f t="shared" si="14"/>
        <v>0</v>
      </c>
      <c r="AW97" s="48">
        <f t="shared" si="14"/>
        <v>0</v>
      </c>
      <c r="AX97" s="48">
        <f t="shared" si="14"/>
        <v>0</v>
      </c>
      <c r="AY97" s="48">
        <f t="shared" si="14"/>
        <v>0</v>
      </c>
      <c r="AZ97" s="49"/>
      <c r="BA97" s="49"/>
      <c r="BB97" s="49"/>
      <c r="BC97" s="49"/>
      <c r="BD97" s="49"/>
      <c r="BE97" s="49"/>
      <c r="BF97" s="48">
        <f t="shared" si="22"/>
        <v>0</v>
      </c>
      <c r="BG97" s="49"/>
      <c r="BH97" s="49"/>
      <c r="BI97" s="48">
        <f t="shared" si="17"/>
        <v>1</v>
      </c>
      <c r="BJ97" s="48">
        <f t="shared" si="17"/>
        <v>1</v>
      </c>
      <c r="BK97" s="48">
        <f t="shared" si="17"/>
        <v>0</v>
      </c>
      <c r="BL97" s="48">
        <f t="shared" si="16"/>
        <v>0</v>
      </c>
      <c r="BM97" s="48">
        <f t="shared" si="16"/>
        <v>0</v>
      </c>
      <c r="BN97" s="48">
        <f t="shared" si="16"/>
        <v>1</v>
      </c>
      <c r="BO97" s="614"/>
      <c r="BP97" s="613"/>
      <c r="BQ97" s="613"/>
      <c r="BR97" s="612"/>
      <c r="BS97" s="612"/>
      <c r="BT97" s="612"/>
    </row>
    <row r="98" spans="1:72" s="10" customFormat="1" ht="15.75" customHeight="1" outlineLevel="1">
      <c r="A98" s="612"/>
      <c r="B98" s="66" t="s">
        <v>278</v>
      </c>
      <c r="C98" s="50" t="s">
        <v>157</v>
      </c>
      <c r="D98" s="51" t="s">
        <v>255</v>
      </c>
      <c r="E98" s="51" t="s">
        <v>74</v>
      </c>
      <c r="F98" s="50"/>
      <c r="G98" s="51" t="s">
        <v>181</v>
      </c>
      <c r="H98" s="52"/>
      <c r="I98" s="50" t="s">
        <v>70</v>
      </c>
      <c r="J98" s="53">
        <v>43721</v>
      </c>
      <c r="K98" s="62"/>
      <c r="L98" s="53">
        <v>45467</v>
      </c>
      <c r="M98" s="55">
        <v>2.2360000000000002</v>
      </c>
      <c r="N98" s="54">
        <v>100</v>
      </c>
      <c r="O98" s="56">
        <v>100</v>
      </c>
      <c r="P98" s="56">
        <v>100</v>
      </c>
      <c r="Q98" s="495">
        <f t="shared" si="23"/>
        <v>223.60000000000002</v>
      </c>
      <c r="R98" s="496">
        <f t="shared" si="18"/>
        <v>-6.2417431192660633E-2</v>
      </c>
      <c r="S98" s="496">
        <f t="shared" si="19"/>
        <v>-4.4892523364486014E-2</v>
      </c>
      <c r="T98" s="497"/>
      <c r="U98" s="497"/>
      <c r="V98" s="497"/>
      <c r="W98" s="57">
        <v>2.1964999999999998E-2</v>
      </c>
      <c r="X98" s="498">
        <f t="shared" si="20"/>
        <v>2.1964999999999999</v>
      </c>
      <c r="Y98" s="498">
        <f t="shared" si="21"/>
        <v>2.1964999999999999</v>
      </c>
      <c r="Z98" s="58"/>
      <c r="AA98" s="58"/>
      <c r="AB98" s="54">
        <v>0</v>
      </c>
      <c r="AC98" s="54">
        <v>100</v>
      </c>
      <c r="AD98" s="54">
        <v>1.591</v>
      </c>
      <c r="AE98" s="59"/>
      <c r="AF98" s="45"/>
      <c r="AG98" s="60" t="s">
        <v>279</v>
      </c>
      <c r="AH98" s="27"/>
      <c r="AI98" s="614"/>
      <c r="AJ98" s="47" t="str">
        <f t="shared" si="13"/>
        <v>Please complete all cells in row</v>
      </c>
      <c r="AK98" s="614"/>
      <c r="AL98" s="613"/>
      <c r="AM98" s="613"/>
      <c r="AN98" s="613"/>
      <c r="AO98" s="613"/>
      <c r="AP98" s="613"/>
      <c r="AQ98" s="613"/>
      <c r="AR98" s="613"/>
      <c r="AS98" s="48">
        <f t="shared" si="15"/>
        <v>0</v>
      </c>
      <c r="AT98" s="48">
        <f t="shared" si="15"/>
        <v>1</v>
      </c>
      <c r="AU98" s="48">
        <f t="shared" si="15"/>
        <v>0</v>
      </c>
      <c r="AV98" s="48">
        <f t="shared" si="14"/>
        <v>0</v>
      </c>
      <c r="AW98" s="48">
        <f t="shared" si="14"/>
        <v>0</v>
      </c>
      <c r="AX98" s="48">
        <f t="shared" si="14"/>
        <v>0</v>
      </c>
      <c r="AY98" s="48">
        <f t="shared" si="14"/>
        <v>0</v>
      </c>
      <c r="AZ98" s="49"/>
      <c r="BA98" s="49"/>
      <c r="BB98" s="49"/>
      <c r="BC98" s="49"/>
      <c r="BD98" s="49"/>
      <c r="BE98" s="49"/>
      <c r="BF98" s="48">
        <f t="shared" si="22"/>
        <v>0</v>
      </c>
      <c r="BG98" s="49"/>
      <c r="BH98" s="49"/>
      <c r="BI98" s="48">
        <f t="shared" si="17"/>
        <v>1</v>
      </c>
      <c r="BJ98" s="48">
        <f t="shared" si="17"/>
        <v>1</v>
      </c>
      <c r="BK98" s="48">
        <f t="shared" si="17"/>
        <v>0</v>
      </c>
      <c r="BL98" s="48">
        <f t="shared" si="16"/>
        <v>0</v>
      </c>
      <c r="BM98" s="48">
        <f t="shared" si="16"/>
        <v>0</v>
      </c>
      <c r="BN98" s="48">
        <f t="shared" si="16"/>
        <v>1</v>
      </c>
      <c r="BO98" s="614"/>
      <c r="BP98" s="613"/>
      <c r="BQ98" s="613"/>
      <c r="BR98" s="612"/>
      <c r="BS98" s="612"/>
      <c r="BT98" s="612"/>
    </row>
    <row r="99" spans="1:72" s="10" customFormat="1" ht="15.75" customHeight="1" outlineLevel="1">
      <c r="A99" s="612"/>
      <c r="B99" s="66" t="s">
        <v>258</v>
      </c>
      <c r="C99" s="50" t="s">
        <v>157</v>
      </c>
      <c r="D99" s="51" t="s">
        <v>255</v>
      </c>
      <c r="E99" s="51" t="s">
        <v>74</v>
      </c>
      <c r="F99" s="50"/>
      <c r="G99" s="51" t="s">
        <v>181</v>
      </c>
      <c r="H99" s="52"/>
      <c r="I99" s="50" t="s">
        <v>70</v>
      </c>
      <c r="J99" s="53">
        <v>42930</v>
      </c>
      <c r="K99" s="62"/>
      <c r="L99" s="53">
        <v>45049</v>
      </c>
      <c r="M99" s="55">
        <v>1.0900000000000001</v>
      </c>
      <c r="N99" s="54">
        <v>50</v>
      </c>
      <c r="O99" s="56">
        <v>50</v>
      </c>
      <c r="P99" s="56">
        <v>50</v>
      </c>
      <c r="Q99" s="495">
        <f t="shared" si="23"/>
        <v>54.500000000000007</v>
      </c>
      <c r="R99" s="496">
        <f t="shared" si="18"/>
        <v>-6.7170642201834996E-2</v>
      </c>
      <c r="S99" s="496">
        <f t="shared" si="19"/>
        <v>-4.9734579439252524E-2</v>
      </c>
      <c r="T99" s="497"/>
      <c r="U99" s="497"/>
      <c r="V99" s="497"/>
      <c r="W99" s="57">
        <v>1.6784E-2</v>
      </c>
      <c r="X99" s="498">
        <f t="shared" si="20"/>
        <v>0.83920000000000006</v>
      </c>
      <c r="Y99" s="498">
        <f t="shared" si="21"/>
        <v>0.83920000000000006</v>
      </c>
      <c r="Z99" s="58"/>
      <c r="AA99" s="58"/>
      <c r="AB99" s="54">
        <v>0</v>
      </c>
      <c r="AC99" s="54">
        <v>50</v>
      </c>
      <c r="AD99" s="54">
        <v>0</v>
      </c>
      <c r="AE99" s="59"/>
      <c r="AF99" s="45"/>
      <c r="AG99" s="60" t="s">
        <v>280</v>
      </c>
      <c r="AH99" s="27"/>
      <c r="AI99" s="614"/>
      <c r="AJ99" s="47" t="str">
        <f t="shared" si="13"/>
        <v>Please complete all cells in row</v>
      </c>
      <c r="AK99" s="614"/>
      <c r="AL99" s="613"/>
      <c r="AM99" s="613"/>
      <c r="AN99" s="613"/>
      <c r="AO99" s="613"/>
      <c r="AP99" s="613"/>
      <c r="AQ99" s="613"/>
      <c r="AR99" s="613"/>
      <c r="AS99" s="48">
        <f t="shared" si="15"/>
        <v>0</v>
      </c>
      <c r="AT99" s="48">
        <f t="shared" si="15"/>
        <v>1</v>
      </c>
      <c r="AU99" s="48">
        <f t="shared" si="15"/>
        <v>0</v>
      </c>
      <c r="AV99" s="48">
        <f t="shared" si="14"/>
        <v>0</v>
      </c>
      <c r="AW99" s="48">
        <f t="shared" si="14"/>
        <v>0</v>
      </c>
      <c r="AX99" s="48">
        <f t="shared" si="14"/>
        <v>0</v>
      </c>
      <c r="AY99" s="48">
        <f t="shared" si="14"/>
        <v>0</v>
      </c>
      <c r="AZ99" s="49"/>
      <c r="BA99" s="49"/>
      <c r="BB99" s="49"/>
      <c r="BC99" s="49"/>
      <c r="BD99" s="49"/>
      <c r="BE99" s="49"/>
      <c r="BF99" s="48">
        <f t="shared" si="22"/>
        <v>0</v>
      </c>
      <c r="BG99" s="49"/>
      <c r="BH99" s="49"/>
      <c r="BI99" s="48">
        <f t="shared" si="17"/>
        <v>1</v>
      </c>
      <c r="BJ99" s="48">
        <f t="shared" si="17"/>
        <v>1</v>
      </c>
      <c r="BK99" s="48">
        <f t="shared" si="17"/>
        <v>0</v>
      </c>
      <c r="BL99" s="48">
        <f t="shared" si="16"/>
        <v>0</v>
      </c>
      <c r="BM99" s="48">
        <f t="shared" si="16"/>
        <v>0</v>
      </c>
      <c r="BN99" s="48">
        <f t="shared" si="16"/>
        <v>1</v>
      </c>
      <c r="BO99" s="614"/>
      <c r="BP99" s="613"/>
      <c r="BQ99" s="613"/>
      <c r="BR99" s="612"/>
      <c r="BS99" s="612"/>
      <c r="BT99" s="612"/>
    </row>
    <row r="100" spans="1:72" s="10" customFormat="1" ht="15.75" customHeight="1" outlineLevel="1">
      <c r="A100" s="612"/>
      <c r="B100" s="66" t="s">
        <v>261</v>
      </c>
      <c r="C100" s="50" t="s">
        <v>157</v>
      </c>
      <c r="D100" s="51" t="s">
        <v>255</v>
      </c>
      <c r="E100" s="51" t="s">
        <v>74</v>
      </c>
      <c r="F100" s="50"/>
      <c r="G100" s="51" t="s">
        <v>181</v>
      </c>
      <c r="H100" s="52"/>
      <c r="I100" s="50" t="s">
        <v>70</v>
      </c>
      <c r="J100" s="53">
        <v>42810</v>
      </c>
      <c r="K100" s="62"/>
      <c r="L100" s="53">
        <v>46510</v>
      </c>
      <c r="M100" s="55">
        <v>5.093</v>
      </c>
      <c r="N100" s="54">
        <v>200</v>
      </c>
      <c r="O100" s="56">
        <v>200</v>
      </c>
      <c r="P100" s="56">
        <v>200</v>
      </c>
      <c r="Q100" s="495">
        <f t="shared" si="23"/>
        <v>1018.6</v>
      </c>
      <c r="R100" s="496">
        <f t="shared" si="18"/>
        <v>-6.339908256880733E-2</v>
      </c>
      <c r="S100" s="496">
        <f t="shared" si="19"/>
        <v>-4.5892523364485904E-2</v>
      </c>
      <c r="T100" s="497"/>
      <c r="U100" s="497"/>
      <c r="V100" s="497"/>
      <c r="W100" s="57">
        <v>2.0895E-2</v>
      </c>
      <c r="X100" s="498">
        <f t="shared" si="20"/>
        <v>4.1790000000000003</v>
      </c>
      <c r="Y100" s="498">
        <f t="shared" si="21"/>
        <v>4.1790000000000003</v>
      </c>
      <c r="Z100" s="58"/>
      <c r="AA100" s="58"/>
      <c r="AB100" s="54">
        <v>0</v>
      </c>
      <c r="AC100" s="54">
        <v>200</v>
      </c>
      <c r="AD100" s="54">
        <v>1.639</v>
      </c>
      <c r="AE100" s="59"/>
      <c r="AF100" s="45"/>
      <c r="AG100" s="60" t="s">
        <v>281</v>
      </c>
      <c r="AH100" s="27"/>
      <c r="AI100" s="614"/>
      <c r="AJ100" s="47" t="str">
        <f t="shared" si="13"/>
        <v>Please complete all cells in row</v>
      </c>
      <c r="AK100" s="614"/>
      <c r="AL100" s="613"/>
      <c r="AM100" s="613"/>
      <c r="AN100" s="613"/>
      <c r="AO100" s="613"/>
      <c r="AP100" s="613"/>
      <c r="AQ100" s="613"/>
      <c r="AR100" s="613"/>
      <c r="AS100" s="48">
        <f t="shared" si="15"/>
        <v>0</v>
      </c>
      <c r="AT100" s="48">
        <f t="shared" si="15"/>
        <v>1</v>
      </c>
      <c r="AU100" s="48">
        <f t="shared" si="15"/>
        <v>0</v>
      </c>
      <c r="AV100" s="48">
        <f t="shared" si="14"/>
        <v>0</v>
      </c>
      <c r="AW100" s="48">
        <f t="shared" si="14"/>
        <v>0</v>
      </c>
      <c r="AX100" s="48">
        <f t="shared" si="14"/>
        <v>0</v>
      </c>
      <c r="AY100" s="48">
        <f t="shared" si="14"/>
        <v>0</v>
      </c>
      <c r="AZ100" s="49"/>
      <c r="BA100" s="49"/>
      <c r="BB100" s="49"/>
      <c r="BC100" s="49"/>
      <c r="BD100" s="49"/>
      <c r="BE100" s="49"/>
      <c r="BF100" s="48">
        <f t="shared" si="22"/>
        <v>0</v>
      </c>
      <c r="BG100" s="49"/>
      <c r="BH100" s="49"/>
      <c r="BI100" s="48">
        <f t="shared" si="17"/>
        <v>1</v>
      </c>
      <c r="BJ100" s="48">
        <f t="shared" si="17"/>
        <v>1</v>
      </c>
      <c r="BK100" s="48">
        <f t="shared" si="17"/>
        <v>0</v>
      </c>
      <c r="BL100" s="48">
        <f t="shared" si="16"/>
        <v>0</v>
      </c>
      <c r="BM100" s="48">
        <f t="shared" si="16"/>
        <v>0</v>
      </c>
      <c r="BN100" s="48">
        <f t="shared" si="16"/>
        <v>1</v>
      </c>
      <c r="BO100" s="614"/>
      <c r="BP100" s="613"/>
      <c r="BQ100" s="613"/>
      <c r="BR100" s="612"/>
      <c r="BS100" s="612"/>
      <c r="BT100" s="612"/>
    </row>
    <row r="101" spans="1:72" s="10" customFormat="1" ht="15.75" customHeight="1" outlineLevel="1">
      <c r="A101" s="612"/>
      <c r="B101" s="66" t="s">
        <v>261</v>
      </c>
      <c r="C101" s="50" t="s">
        <v>157</v>
      </c>
      <c r="D101" s="51" t="s">
        <v>255</v>
      </c>
      <c r="E101" s="51" t="s">
        <v>74</v>
      </c>
      <c r="F101" s="50"/>
      <c r="G101" s="51" t="s">
        <v>181</v>
      </c>
      <c r="H101" s="52"/>
      <c r="I101" s="50" t="s">
        <v>70</v>
      </c>
      <c r="J101" s="53">
        <v>42930</v>
      </c>
      <c r="K101" s="62"/>
      <c r="L101" s="53">
        <v>45738</v>
      </c>
      <c r="M101" s="55">
        <v>2.9780000000000002</v>
      </c>
      <c r="N101" s="54">
        <v>200</v>
      </c>
      <c r="O101" s="56">
        <v>200</v>
      </c>
      <c r="P101" s="56">
        <v>200</v>
      </c>
      <c r="Q101" s="495">
        <f t="shared" si="23"/>
        <v>595.6</v>
      </c>
      <c r="R101" s="496">
        <f t="shared" si="18"/>
        <v>-6.7064220183486345E-2</v>
      </c>
      <c r="S101" s="496">
        <f t="shared" si="19"/>
        <v>-4.9626168224299216E-2</v>
      </c>
      <c r="T101" s="497"/>
      <c r="U101" s="497"/>
      <c r="V101" s="497"/>
      <c r="W101" s="57">
        <v>1.6899999999999998E-2</v>
      </c>
      <c r="X101" s="498">
        <f t="shared" si="20"/>
        <v>3.38</v>
      </c>
      <c r="Y101" s="498">
        <f t="shared" si="21"/>
        <v>3.38</v>
      </c>
      <c r="Z101" s="58"/>
      <c r="AA101" s="58"/>
      <c r="AB101" s="54">
        <v>0</v>
      </c>
      <c r="AC101" s="54">
        <v>200</v>
      </c>
      <c r="AD101" s="54">
        <v>0</v>
      </c>
      <c r="AE101" s="59"/>
      <c r="AF101" s="45"/>
      <c r="AG101" s="60" t="s">
        <v>282</v>
      </c>
      <c r="AH101" s="27"/>
      <c r="AI101" s="614"/>
      <c r="AJ101" s="47" t="str">
        <f t="shared" si="13"/>
        <v>Please complete all cells in row</v>
      </c>
      <c r="AK101" s="614"/>
      <c r="AL101" s="613"/>
      <c r="AM101" s="613"/>
      <c r="AN101" s="613"/>
      <c r="AO101" s="613"/>
      <c r="AP101" s="613"/>
      <c r="AQ101" s="613"/>
      <c r="AR101" s="613"/>
      <c r="AS101" s="48">
        <f t="shared" si="15"/>
        <v>0</v>
      </c>
      <c r="AT101" s="48">
        <f t="shared" si="15"/>
        <v>1</v>
      </c>
      <c r="AU101" s="48">
        <f t="shared" si="15"/>
        <v>0</v>
      </c>
      <c r="AV101" s="48">
        <f t="shared" si="14"/>
        <v>0</v>
      </c>
      <c r="AW101" s="48">
        <f t="shared" si="14"/>
        <v>0</v>
      </c>
      <c r="AX101" s="48">
        <f t="shared" si="14"/>
        <v>0</v>
      </c>
      <c r="AY101" s="48">
        <f t="shared" si="14"/>
        <v>0</v>
      </c>
      <c r="AZ101" s="49"/>
      <c r="BA101" s="49"/>
      <c r="BB101" s="49"/>
      <c r="BC101" s="49"/>
      <c r="BD101" s="49"/>
      <c r="BE101" s="49"/>
      <c r="BF101" s="48">
        <f t="shared" si="22"/>
        <v>0</v>
      </c>
      <c r="BG101" s="49"/>
      <c r="BH101" s="49"/>
      <c r="BI101" s="48">
        <f t="shared" si="17"/>
        <v>1</v>
      </c>
      <c r="BJ101" s="48">
        <f t="shared" si="17"/>
        <v>1</v>
      </c>
      <c r="BK101" s="48">
        <f t="shared" si="17"/>
        <v>0</v>
      </c>
      <c r="BL101" s="48">
        <f t="shared" si="16"/>
        <v>0</v>
      </c>
      <c r="BM101" s="48">
        <f t="shared" si="16"/>
        <v>0</v>
      </c>
      <c r="BN101" s="48">
        <f t="shared" si="16"/>
        <v>1</v>
      </c>
      <c r="BO101" s="614"/>
      <c r="BP101" s="613"/>
      <c r="BQ101" s="613"/>
      <c r="BR101" s="612"/>
      <c r="BS101" s="612"/>
      <c r="BT101" s="612"/>
    </row>
    <row r="102" spans="1:72" s="10" customFormat="1" ht="15.75" customHeight="1" outlineLevel="1">
      <c r="A102" s="612"/>
      <c r="B102" s="66" t="s">
        <v>278</v>
      </c>
      <c r="C102" s="50" t="s">
        <v>157</v>
      </c>
      <c r="D102" s="51" t="s">
        <v>255</v>
      </c>
      <c r="E102" s="51" t="s">
        <v>74</v>
      </c>
      <c r="F102" s="50"/>
      <c r="G102" s="51" t="s">
        <v>181</v>
      </c>
      <c r="H102" s="52"/>
      <c r="I102" s="50" t="s">
        <v>70</v>
      </c>
      <c r="J102" s="53">
        <v>42930</v>
      </c>
      <c r="K102" s="62"/>
      <c r="L102" s="53">
        <v>45049</v>
      </c>
      <c r="M102" s="55">
        <v>1.0900000000000001</v>
      </c>
      <c r="N102" s="54">
        <v>100</v>
      </c>
      <c r="O102" s="56">
        <v>100</v>
      </c>
      <c r="P102" s="56">
        <v>100</v>
      </c>
      <c r="Q102" s="495">
        <f t="shared" si="23"/>
        <v>109.00000000000001</v>
      </c>
      <c r="R102" s="496">
        <f t="shared" si="18"/>
        <v>-6.7627522935779893E-2</v>
      </c>
      <c r="S102" s="496">
        <f t="shared" si="19"/>
        <v>-5.0200000000000022E-2</v>
      </c>
      <c r="T102" s="497"/>
      <c r="U102" s="497"/>
      <c r="V102" s="497"/>
      <c r="W102" s="57">
        <v>1.6285999999999998E-2</v>
      </c>
      <c r="X102" s="498">
        <f t="shared" si="20"/>
        <v>1.6285999999999998</v>
      </c>
      <c r="Y102" s="498">
        <f t="shared" si="21"/>
        <v>1.6285999999999998</v>
      </c>
      <c r="Z102" s="58"/>
      <c r="AA102" s="58"/>
      <c r="AB102" s="54">
        <v>0</v>
      </c>
      <c r="AC102" s="54">
        <v>100</v>
      </c>
      <c r="AD102" s="54">
        <v>0</v>
      </c>
      <c r="AE102" s="59"/>
      <c r="AF102" s="45"/>
      <c r="AG102" s="60" t="s">
        <v>283</v>
      </c>
      <c r="AH102" s="27"/>
      <c r="AI102" s="614"/>
      <c r="AJ102" s="47" t="str">
        <f t="shared" si="13"/>
        <v>Please complete all cells in row</v>
      </c>
      <c r="AK102" s="614"/>
      <c r="AL102" s="613"/>
      <c r="AM102" s="613"/>
      <c r="AN102" s="613"/>
      <c r="AO102" s="613"/>
      <c r="AP102" s="613"/>
      <c r="AQ102" s="613"/>
      <c r="AR102" s="613"/>
      <c r="AS102" s="48">
        <f t="shared" si="15"/>
        <v>0</v>
      </c>
      <c r="AT102" s="48">
        <f t="shared" si="15"/>
        <v>1</v>
      </c>
      <c r="AU102" s="48">
        <f t="shared" si="15"/>
        <v>0</v>
      </c>
      <c r="AV102" s="48">
        <f t="shared" si="14"/>
        <v>0</v>
      </c>
      <c r="AW102" s="48">
        <f t="shared" si="14"/>
        <v>0</v>
      </c>
      <c r="AX102" s="48">
        <f t="shared" si="14"/>
        <v>0</v>
      </c>
      <c r="AY102" s="48">
        <f t="shared" si="14"/>
        <v>0</v>
      </c>
      <c r="AZ102" s="49"/>
      <c r="BA102" s="49"/>
      <c r="BB102" s="49"/>
      <c r="BC102" s="49"/>
      <c r="BD102" s="49"/>
      <c r="BE102" s="49"/>
      <c r="BF102" s="48">
        <f t="shared" si="22"/>
        <v>0</v>
      </c>
      <c r="BG102" s="49"/>
      <c r="BH102" s="49"/>
      <c r="BI102" s="48">
        <f t="shared" si="17"/>
        <v>1</v>
      </c>
      <c r="BJ102" s="48">
        <f t="shared" si="17"/>
        <v>1</v>
      </c>
      <c r="BK102" s="48">
        <f t="shared" si="17"/>
        <v>0</v>
      </c>
      <c r="BL102" s="48">
        <f t="shared" si="16"/>
        <v>0</v>
      </c>
      <c r="BM102" s="48">
        <f t="shared" si="16"/>
        <v>0</v>
      </c>
      <c r="BN102" s="48">
        <f t="shared" si="16"/>
        <v>1</v>
      </c>
      <c r="BO102" s="614"/>
      <c r="BP102" s="613"/>
      <c r="BQ102" s="613"/>
      <c r="BR102" s="612"/>
      <c r="BS102" s="612"/>
      <c r="BT102" s="612"/>
    </row>
    <row r="103" spans="1:72" s="10" customFormat="1" ht="15.75" customHeight="1" outlineLevel="1">
      <c r="A103" s="612"/>
      <c r="B103" s="66" t="s">
        <v>258</v>
      </c>
      <c r="C103" s="50" t="s">
        <v>157</v>
      </c>
      <c r="D103" s="51" t="s">
        <v>255</v>
      </c>
      <c r="E103" s="51" t="s">
        <v>74</v>
      </c>
      <c r="F103" s="50"/>
      <c r="G103" s="51" t="s">
        <v>181</v>
      </c>
      <c r="H103" s="52"/>
      <c r="I103" s="50" t="s">
        <v>70</v>
      </c>
      <c r="J103" s="53">
        <v>42626</v>
      </c>
      <c r="K103" s="62"/>
      <c r="L103" s="53">
        <v>45315</v>
      </c>
      <c r="M103" s="55">
        <v>1.819</v>
      </c>
      <c r="N103" s="54">
        <v>50</v>
      </c>
      <c r="O103" s="56">
        <v>50</v>
      </c>
      <c r="P103" s="56">
        <v>50</v>
      </c>
      <c r="Q103" s="495">
        <f t="shared" si="23"/>
        <v>90.95</v>
      </c>
      <c r="R103" s="496">
        <f t="shared" si="18"/>
        <v>-6.9692660550458752E-2</v>
      </c>
      <c r="S103" s="496">
        <f t="shared" si="19"/>
        <v>-5.2303738317757031E-2</v>
      </c>
      <c r="T103" s="497"/>
      <c r="U103" s="497"/>
      <c r="V103" s="497"/>
      <c r="W103" s="57">
        <v>1.4035000000000001E-2</v>
      </c>
      <c r="X103" s="498">
        <f t="shared" si="20"/>
        <v>0.70174999999999998</v>
      </c>
      <c r="Y103" s="498">
        <f t="shared" si="21"/>
        <v>0.70174999999999998</v>
      </c>
      <c r="Z103" s="58"/>
      <c r="AA103" s="58"/>
      <c r="AB103" s="54">
        <v>0</v>
      </c>
      <c r="AC103" s="54">
        <v>50</v>
      </c>
      <c r="AD103" s="54">
        <v>0</v>
      </c>
      <c r="AE103" s="59"/>
      <c r="AF103" s="45"/>
      <c r="AG103" s="60" t="s">
        <v>284</v>
      </c>
      <c r="AH103" s="27"/>
      <c r="AI103" s="614"/>
      <c r="AJ103" s="47" t="str">
        <f t="shared" si="13"/>
        <v>Please complete all cells in row</v>
      </c>
      <c r="AK103" s="614"/>
      <c r="AL103" s="613"/>
      <c r="AM103" s="613"/>
      <c r="AN103" s="613"/>
      <c r="AO103" s="613"/>
      <c r="AP103" s="613"/>
      <c r="AQ103" s="613"/>
      <c r="AR103" s="613"/>
      <c r="AS103" s="48">
        <f t="shared" si="15"/>
        <v>0</v>
      </c>
      <c r="AT103" s="48">
        <f t="shared" si="15"/>
        <v>1</v>
      </c>
      <c r="AU103" s="48">
        <f t="shared" si="15"/>
        <v>0</v>
      </c>
      <c r="AV103" s="48">
        <f t="shared" si="14"/>
        <v>0</v>
      </c>
      <c r="AW103" s="48">
        <f t="shared" si="14"/>
        <v>0</v>
      </c>
      <c r="AX103" s="48">
        <f t="shared" si="14"/>
        <v>0</v>
      </c>
      <c r="AY103" s="48">
        <f t="shared" si="14"/>
        <v>0</v>
      </c>
      <c r="AZ103" s="49"/>
      <c r="BA103" s="49"/>
      <c r="BB103" s="49"/>
      <c r="BC103" s="49"/>
      <c r="BD103" s="49"/>
      <c r="BE103" s="49"/>
      <c r="BF103" s="48">
        <f t="shared" si="22"/>
        <v>0</v>
      </c>
      <c r="BG103" s="49"/>
      <c r="BH103" s="49"/>
      <c r="BI103" s="48">
        <f t="shared" si="17"/>
        <v>1</v>
      </c>
      <c r="BJ103" s="48">
        <f t="shared" si="17"/>
        <v>1</v>
      </c>
      <c r="BK103" s="48">
        <f t="shared" si="17"/>
        <v>0</v>
      </c>
      <c r="BL103" s="48">
        <f t="shared" si="16"/>
        <v>0</v>
      </c>
      <c r="BM103" s="48">
        <f t="shared" si="16"/>
        <v>0</v>
      </c>
      <c r="BN103" s="48">
        <f t="shared" si="16"/>
        <v>1</v>
      </c>
      <c r="BO103" s="614"/>
      <c r="BP103" s="613"/>
      <c r="BQ103" s="613"/>
      <c r="BR103" s="612"/>
      <c r="BS103" s="612"/>
      <c r="BT103" s="612"/>
    </row>
    <row r="104" spans="1:72" s="10" customFormat="1" ht="15.75" customHeight="1" outlineLevel="1">
      <c r="A104" s="612"/>
      <c r="B104" s="66" t="s">
        <v>258</v>
      </c>
      <c r="C104" s="50" t="s">
        <v>157</v>
      </c>
      <c r="D104" s="51" t="s">
        <v>255</v>
      </c>
      <c r="E104" s="51" t="s">
        <v>74</v>
      </c>
      <c r="F104" s="50"/>
      <c r="G104" s="51" t="s">
        <v>181</v>
      </c>
      <c r="H104" s="52"/>
      <c r="I104" s="50" t="s">
        <v>70</v>
      </c>
      <c r="J104" s="53">
        <v>42810</v>
      </c>
      <c r="K104" s="62"/>
      <c r="L104" s="53">
        <v>46510</v>
      </c>
      <c r="M104" s="55">
        <v>5.093</v>
      </c>
      <c r="N104" s="54">
        <v>50</v>
      </c>
      <c r="O104" s="56">
        <v>50</v>
      </c>
      <c r="P104" s="56">
        <v>50</v>
      </c>
      <c r="Q104" s="495">
        <f t="shared" si="23"/>
        <v>254.65</v>
      </c>
      <c r="R104" s="496">
        <f t="shared" si="18"/>
        <v>-6.334862385321105E-2</v>
      </c>
      <c r="S104" s="496">
        <f t="shared" si="19"/>
        <v>-4.5841121495327153E-2</v>
      </c>
      <c r="T104" s="497"/>
      <c r="U104" s="497"/>
      <c r="V104" s="497"/>
      <c r="W104" s="57">
        <v>2.095E-2</v>
      </c>
      <c r="X104" s="498">
        <f t="shared" si="20"/>
        <v>1.0475000000000001</v>
      </c>
      <c r="Y104" s="498">
        <f t="shared" si="21"/>
        <v>1.0475000000000001</v>
      </c>
      <c r="Z104" s="58"/>
      <c r="AA104" s="58"/>
      <c r="AB104" s="54">
        <v>0</v>
      </c>
      <c r="AC104" s="54">
        <v>50</v>
      </c>
      <c r="AD104" s="54">
        <v>0.43099999999999999</v>
      </c>
      <c r="AE104" s="59"/>
      <c r="AF104" s="45"/>
      <c r="AG104" s="60" t="s">
        <v>285</v>
      </c>
      <c r="AH104" s="27"/>
      <c r="AI104" s="614"/>
      <c r="AJ104" s="47" t="str">
        <f t="shared" si="13"/>
        <v>Please complete all cells in row</v>
      </c>
      <c r="AK104" s="614"/>
      <c r="AL104" s="613"/>
      <c r="AM104" s="613"/>
      <c r="AN104" s="613"/>
      <c r="AO104" s="613"/>
      <c r="AP104" s="613"/>
      <c r="AQ104" s="613"/>
      <c r="AR104" s="613"/>
      <c r="AS104" s="48">
        <f t="shared" si="15"/>
        <v>0</v>
      </c>
      <c r="AT104" s="48">
        <f t="shared" si="15"/>
        <v>1</v>
      </c>
      <c r="AU104" s="48">
        <f t="shared" si="15"/>
        <v>0</v>
      </c>
      <c r="AV104" s="48">
        <f t="shared" si="14"/>
        <v>0</v>
      </c>
      <c r="AW104" s="48">
        <f t="shared" si="14"/>
        <v>0</v>
      </c>
      <c r="AX104" s="48">
        <f t="shared" si="14"/>
        <v>0</v>
      </c>
      <c r="AY104" s="48">
        <f t="shared" si="14"/>
        <v>0</v>
      </c>
      <c r="AZ104" s="49"/>
      <c r="BA104" s="49"/>
      <c r="BB104" s="49"/>
      <c r="BC104" s="49"/>
      <c r="BD104" s="49"/>
      <c r="BE104" s="49"/>
      <c r="BF104" s="48">
        <f t="shared" si="22"/>
        <v>0</v>
      </c>
      <c r="BG104" s="49"/>
      <c r="BH104" s="49"/>
      <c r="BI104" s="48">
        <f t="shared" si="17"/>
        <v>1</v>
      </c>
      <c r="BJ104" s="48">
        <f t="shared" si="17"/>
        <v>1</v>
      </c>
      <c r="BK104" s="48">
        <f t="shared" si="17"/>
        <v>0</v>
      </c>
      <c r="BL104" s="48">
        <f t="shared" si="16"/>
        <v>0</v>
      </c>
      <c r="BM104" s="48">
        <f t="shared" si="16"/>
        <v>0</v>
      </c>
      <c r="BN104" s="48">
        <f t="shared" si="16"/>
        <v>1</v>
      </c>
      <c r="BO104" s="614"/>
      <c r="BP104" s="613"/>
      <c r="BQ104" s="613"/>
      <c r="BR104" s="612"/>
      <c r="BS104" s="612"/>
      <c r="BT104" s="612"/>
    </row>
    <row r="105" spans="1:72" s="10" customFormat="1" ht="15.75" customHeight="1" outlineLevel="1">
      <c r="A105" s="612"/>
      <c r="B105" s="66" t="s">
        <v>286</v>
      </c>
      <c r="C105" s="50" t="s">
        <v>157</v>
      </c>
      <c r="D105" s="51" t="s">
        <v>255</v>
      </c>
      <c r="E105" s="51" t="s">
        <v>74</v>
      </c>
      <c r="F105" s="50"/>
      <c r="G105" s="51" t="s">
        <v>181</v>
      </c>
      <c r="H105" s="52"/>
      <c r="I105" s="50" t="s">
        <v>70</v>
      </c>
      <c r="J105" s="53">
        <v>42810</v>
      </c>
      <c r="K105" s="62"/>
      <c r="L105" s="53">
        <v>47558</v>
      </c>
      <c r="M105" s="55">
        <v>7.9640000000000004</v>
      </c>
      <c r="N105" s="54">
        <v>143.554</v>
      </c>
      <c r="O105" s="56">
        <v>143.554</v>
      </c>
      <c r="P105" s="56">
        <v>143.554</v>
      </c>
      <c r="Q105" s="495">
        <f t="shared" si="23"/>
        <v>1143.264056</v>
      </c>
      <c r="R105" s="496">
        <f t="shared" ref="R105:R127" si="24">IF(W105=0,0,((1+W105)/(1+$C$297))-1)</f>
        <v>-6.334862385321105E-2</v>
      </c>
      <c r="S105" s="496">
        <f t="shared" ref="S105:S127" si="25">IF(W105=0,0,((1+W105)/(1+$C$298))-1)</f>
        <v>-4.5841121495327153E-2</v>
      </c>
      <c r="T105" s="497"/>
      <c r="U105" s="497"/>
      <c r="V105" s="497"/>
      <c r="W105" s="57">
        <v>2.095E-2</v>
      </c>
      <c r="X105" s="498">
        <f t="shared" si="20"/>
        <v>3.0074562999999999</v>
      </c>
      <c r="Y105" s="498">
        <f t="shared" si="21"/>
        <v>3.0074562999999999</v>
      </c>
      <c r="Z105" s="58"/>
      <c r="AA105" s="58"/>
      <c r="AB105" s="54">
        <v>0</v>
      </c>
      <c r="AC105" s="54">
        <v>143.554</v>
      </c>
      <c r="AD105" s="54">
        <v>1.238</v>
      </c>
      <c r="AE105" s="59"/>
      <c r="AF105" s="45"/>
      <c r="AG105" s="60" t="s">
        <v>287</v>
      </c>
      <c r="AH105" s="27"/>
      <c r="AI105" s="614"/>
      <c r="AJ105" s="47" t="str">
        <f t="shared" si="13"/>
        <v>Please complete all cells in row</v>
      </c>
      <c r="AK105" s="614"/>
      <c r="AL105" s="613"/>
      <c r="AM105" s="613"/>
      <c r="AN105" s="613"/>
      <c r="AO105" s="613"/>
      <c r="AP105" s="613"/>
      <c r="AQ105" s="613"/>
      <c r="AR105" s="613"/>
      <c r="AS105" s="48">
        <f t="shared" si="15"/>
        <v>0</v>
      </c>
      <c r="AT105" s="48">
        <f t="shared" si="15"/>
        <v>1</v>
      </c>
      <c r="AU105" s="48">
        <f t="shared" si="15"/>
        <v>0</v>
      </c>
      <c r="AV105" s="48">
        <f t="shared" si="14"/>
        <v>0</v>
      </c>
      <c r="AW105" s="48">
        <f t="shared" si="14"/>
        <v>0</v>
      </c>
      <c r="AX105" s="48">
        <f t="shared" si="14"/>
        <v>0</v>
      </c>
      <c r="AY105" s="48">
        <f t="shared" si="14"/>
        <v>0</v>
      </c>
      <c r="AZ105" s="49"/>
      <c r="BA105" s="49"/>
      <c r="BB105" s="49"/>
      <c r="BC105" s="49"/>
      <c r="BD105" s="49"/>
      <c r="BE105" s="49"/>
      <c r="BF105" s="48">
        <f t="shared" si="22"/>
        <v>0</v>
      </c>
      <c r="BG105" s="49"/>
      <c r="BH105" s="49"/>
      <c r="BI105" s="48">
        <f t="shared" si="17"/>
        <v>1</v>
      </c>
      <c r="BJ105" s="48">
        <f t="shared" si="17"/>
        <v>1</v>
      </c>
      <c r="BK105" s="48">
        <f t="shared" si="17"/>
        <v>0</v>
      </c>
      <c r="BL105" s="48">
        <f t="shared" si="16"/>
        <v>0</v>
      </c>
      <c r="BM105" s="48">
        <f t="shared" si="16"/>
        <v>0</v>
      </c>
      <c r="BN105" s="48">
        <f t="shared" si="16"/>
        <v>1</v>
      </c>
      <c r="BO105" s="614"/>
      <c r="BP105" s="613"/>
      <c r="BQ105" s="613"/>
      <c r="BR105" s="612"/>
      <c r="BS105" s="612"/>
      <c r="BT105" s="612"/>
    </row>
    <row r="106" spans="1:72" s="10" customFormat="1" ht="15.75" customHeight="1" outlineLevel="1">
      <c r="A106" s="612"/>
      <c r="B106" s="66" t="s">
        <v>288</v>
      </c>
      <c r="C106" s="50" t="s">
        <v>157</v>
      </c>
      <c r="D106" s="51" t="s">
        <v>255</v>
      </c>
      <c r="E106" s="51" t="s">
        <v>74</v>
      </c>
      <c r="F106" s="50"/>
      <c r="G106" s="51" t="s">
        <v>181</v>
      </c>
      <c r="H106" s="52"/>
      <c r="I106" s="50" t="s">
        <v>70</v>
      </c>
      <c r="J106" s="53">
        <v>42810</v>
      </c>
      <c r="K106" s="62"/>
      <c r="L106" s="53">
        <v>46475</v>
      </c>
      <c r="M106" s="55">
        <v>4.9969999999999999</v>
      </c>
      <c r="N106" s="54">
        <v>6.4459999999999997</v>
      </c>
      <c r="O106" s="56">
        <v>6.4459999999999997</v>
      </c>
      <c r="P106" s="56">
        <v>6.4459999999999997</v>
      </c>
      <c r="Q106" s="495">
        <f t="shared" si="23"/>
        <v>32.210661999999999</v>
      </c>
      <c r="R106" s="496">
        <f t="shared" si="24"/>
        <v>-6.334862385321105E-2</v>
      </c>
      <c r="S106" s="496">
        <f t="shared" si="25"/>
        <v>-4.5841121495327153E-2</v>
      </c>
      <c r="T106" s="497"/>
      <c r="U106" s="497"/>
      <c r="V106" s="497"/>
      <c r="W106" s="57">
        <v>2.095E-2</v>
      </c>
      <c r="X106" s="498">
        <f t="shared" si="20"/>
        <v>0.13504369999999999</v>
      </c>
      <c r="Y106" s="498">
        <f t="shared" si="21"/>
        <v>0.13504369999999999</v>
      </c>
      <c r="Z106" s="58"/>
      <c r="AA106" s="58"/>
      <c r="AB106" s="54">
        <v>0</v>
      </c>
      <c r="AC106" s="54">
        <v>6.4459999999999997</v>
      </c>
      <c r="AD106" s="54">
        <v>5.6000000000000001E-2</v>
      </c>
      <c r="AE106" s="59"/>
      <c r="AF106" s="45"/>
      <c r="AG106" s="60" t="s">
        <v>289</v>
      </c>
      <c r="AH106" s="27"/>
      <c r="AI106" s="614"/>
      <c r="AJ106" s="47" t="str">
        <f t="shared" si="13"/>
        <v>Please complete all cells in row</v>
      </c>
      <c r="AK106" s="614"/>
      <c r="AL106" s="613"/>
      <c r="AM106" s="613"/>
      <c r="AN106" s="613"/>
      <c r="AO106" s="613"/>
      <c r="AP106" s="613"/>
      <c r="AQ106" s="613"/>
      <c r="AR106" s="613"/>
      <c r="AS106" s="48">
        <f t="shared" si="15"/>
        <v>0</v>
      </c>
      <c r="AT106" s="48">
        <f t="shared" si="15"/>
        <v>1</v>
      </c>
      <c r="AU106" s="48">
        <f t="shared" si="15"/>
        <v>0</v>
      </c>
      <c r="AV106" s="48">
        <f t="shared" si="14"/>
        <v>0</v>
      </c>
      <c r="AW106" s="48">
        <f t="shared" si="14"/>
        <v>0</v>
      </c>
      <c r="AX106" s="48">
        <f t="shared" si="14"/>
        <v>0</v>
      </c>
      <c r="AY106" s="48">
        <f t="shared" si="14"/>
        <v>0</v>
      </c>
      <c r="AZ106" s="49"/>
      <c r="BA106" s="49"/>
      <c r="BB106" s="49"/>
      <c r="BC106" s="49"/>
      <c r="BD106" s="49"/>
      <c r="BE106" s="49"/>
      <c r="BF106" s="48">
        <f t="shared" si="22"/>
        <v>0</v>
      </c>
      <c r="BG106" s="49"/>
      <c r="BH106" s="49"/>
      <c r="BI106" s="48">
        <f t="shared" si="17"/>
        <v>1</v>
      </c>
      <c r="BJ106" s="48">
        <f t="shared" si="17"/>
        <v>1</v>
      </c>
      <c r="BK106" s="48">
        <f t="shared" si="17"/>
        <v>0</v>
      </c>
      <c r="BL106" s="48">
        <f t="shared" si="16"/>
        <v>0</v>
      </c>
      <c r="BM106" s="48">
        <f t="shared" si="16"/>
        <v>0</v>
      </c>
      <c r="BN106" s="48">
        <f t="shared" si="16"/>
        <v>1</v>
      </c>
      <c r="BO106" s="614"/>
      <c r="BP106" s="613"/>
      <c r="BQ106" s="613"/>
      <c r="BR106" s="612"/>
      <c r="BS106" s="612"/>
      <c r="BT106" s="612"/>
    </row>
    <row r="107" spans="1:72" s="10" customFormat="1" ht="15.75" customHeight="1" outlineLevel="1">
      <c r="A107" s="612"/>
      <c r="B107" s="66" t="s">
        <v>254</v>
      </c>
      <c r="C107" s="50" t="s">
        <v>157</v>
      </c>
      <c r="D107" s="51" t="s">
        <v>255</v>
      </c>
      <c r="E107" s="51" t="s">
        <v>74</v>
      </c>
      <c r="F107" s="50"/>
      <c r="G107" s="51" t="s">
        <v>181</v>
      </c>
      <c r="H107" s="52"/>
      <c r="I107" s="50" t="s">
        <v>70</v>
      </c>
      <c r="J107" s="53">
        <v>42930</v>
      </c>
      <c r="K107" s="62"/>
      <c r="L107" s="53">
        <v>45049</v>
      </c>
      <c r="M107" s="55">
        <v>1.0900000000000001</v>
      </c>
      <c r="N107" s="54">
        <v>150</v>
      </c>
      <c r="O107" s="56">
        <v>150</v>
      </c>
      <c r="P107" s="56">
        <v>150</v>
      </c>
      <c r="Q107" s="495">
        <f t="shared" si="23"/>
        <v>163.5</v>
      </c>
      <c r="R107" s="496">
        <f t="shared" si="24"/>
        <v>-6.9353211009174354E-2</v>
      </c>
      <c r="S107" s="496">
        <f t="shared" si="25"/>
        <v>-5.1957943925233674E-2</v>
      </c>
      <c r="T107" s="497"/>
      <c r="U107" s="497"/>
      <c r="V107" s="497"/>
      <c r="W107" s="57">
        <v>1.4404999999999999E-2</v>
      </c>
      <c r="X107" s="498">
        <f t="shared" si="20"/>
        <v>2.1607499999999997</v>
      </c>
      <c r="Y107" s="498">
        <f t="shared" si="21"/>
        <v>2.1607499999999997</v>
      </c>
      <c r="Z107" s="58"/>
      <c r="AA107" s="58"/>
      <c r="AB107" s="54">
        <v>0</v>
      </c>
      <c r="AC107" s="54">
        <v>150</v>
      </c>
      <c r="AD107" s="54">
        <v>0</v>
      </c>
      <c r="AE107" s="59"/>
      <c r="AF107" s="45"/>
      <c r="AG107" s="60" t="s">
        <v>290</v>
      </c>
      <c r="AH107" s="27"/>
      <c r="AI107" s="614"/>
      <c r="AJ107" s="47" t="str">
        <f t="shared" si="13"/>
        <v>Please complete all cells in row</v>
      </c>
      <c r="AK107" s="614"/>
      <c r="AL107" s="613"/>
      <c r="AM107" s="613"/>
      <c r="AN107" s="613"/>
      <c r="AO107" s="613"/>
      <c r="AP107" s="613"/>
      <c r="AQ107" s="613"/>
      <c r="AR107" s="613"/>
      <c r="AS107" s="48">
        <f t="shared" si="15"/>
        <v>0</v>
      </c>
      <c r="AT107" s="48">
        <f t="shared" si="15"/>
        <v>1</v>
      </c>
      <c r="AU107" s="48">
        <f t="shared" si="15"/>
        <v>0</v>
      </c>
      <c r="AV107" s="48">
        <f t="shared" si="14"/>
        <v>0</v>
      </c>
      <c r="AW107" s="48">
        <f t="shared" si="14"/>
        <v>0</v>
      </c>
      <c r="AX107" s="48">
        <f t="shared" si="14"/>
        <v>0</v>
      </c>
      <c r="AY107" s="48">
        <f t="shared" si="14"/>
        <v>0</v>
      </c>
      <c r="AZ107" s="49"/>
      <c r="BA107" s="49"/>
      <c r="BB107" s="49"/>
      <c r="BC107" s="49"/>
      <c r="BD107" s="49"/>
      <c r="BE107" s="49"/>
      <c r="BF107" s="48">
        <f t="shared" si="22"/>
        <v>0</v>
      </c>
      <c r="BG107" s="49"/>
      <c r="BH107" s="49"/>
      <c r="BI107" s="48">
        <f t="shared" si="17"/>
        <v>1</v>
      </c>
      <c r="BJ107" s="48">
        <f t="shared" si="17"/>
        <v>1</v>
      </c>
      <c r="BK107" s="48">
        <f t="shared" si="17"/>
        <v>0</v>
      </c>
      <c r="BL107" s="48">
        <f t="shared" si="16"/>
        <v>0</v>
      </c>
      <c r="BM107" s="48">
        <f t="shared" si="16"/>
        <v>0</v>
      </c>
      <c r="BN107" s="48">
        <f t="shared" si="16"/>
        <v>1</v>
      </c>
      <c r="BO107" s="614"/>
      <c r="BP107" s="613"/>
      <c r="BQ107" s="613"/>
      <c r="BR107" s="612"/>
      <c r="BS107" s="612"/>
      <c r="BT107" s="612"/>
    </row>
    <row r="108" spans="1:72" s="10" customFormat="1" ht="15.75" customHeight="1" outlineLevel="1">
      <c r="A108" s="612"/>
      <c r="B108" s="66" t="s">
        <v>291</v>
      </c>
      <c r="C108" s="50" t="s">
        <v>157</v>
      </c>
      <c r="D108" s="51" t="s">
        <v>255</v>
      </c>
      <c r="E108" s="51" t="s">
        <v>74</v>
      </c>
      <c r="F108" s="50"/>
      <c r="G108" s="51" t="s">
        <v>181</v>
      </c>
      <c r="H108" s="52"/>
      <c r="I108" s="50" t="s">
        <v>70</v>
      </c>
      <c r="J108" s="53">
        <v>43175</v>
      </c>
      <c r="K108" s="62"/>
      <c r="L108" s="53">
        <v>46865</v>
      </c>
      <c r="M108" s="55">
        <v>6.0659999999999998</v>
      </c>
      <c r="N108" s="54">
        <v>60</v>
      </c>
      <c r="O108" s="56">
        <v>60</v>
      </c>
      <c r="P108" s="56">
        <v>60</v>
      </c>
      <c r="Q108" s="495">
        <f t="shared" si="23"/>
        <v>363.96</v>
      </c>
      <c r="R108" s="496">
        <f t="shared" si="24"/>
        <v>-5.1013761467890051E-2</v>
      </c>
      <c r="S108" s="496">
        <f t="shared" si="25"/>
        <v>-3.3275700934579544E-2</v>
      </c>
      <c r="T108" s="497"/>
      <c r="U108" s="497"/>
      <c r="V108" s="497"/>
      <c r="W108" s="57">
        <v>3.4395000000000002E-2</v>
      </c>
      <c r="X108" s="498">
        <f t="shared" si="20"/>
        <v>2.0637000000000003</v>
      </c>
      <c r="Y108" s="498">
        <f t="shared" si="21"/>
        <v>2.0637000000000003</v>
      </c>
      <c r="Z108" s="58"/>
      <c r="AA108" s="58"/>
      <c r="AB108" s="54">
        <v>0</v>
      </c>
      <c r="AC108" s="54">
        <v>60</v>
      </c>
      <c r="AD108" s="54">
        <v>2.0779999999999998</v>
      </c>
      <c r="AE108" s="59"/>
      <c r="AF108" s="45"/>
      <c r="AG108" s="60" t="s">
        <v>292</v>
      </c>
      <c r="AH108" s="27"/>
      <c r="AI108" s="614"/>
      <c r="AJ108" s="47" t="str">
        <f t="shared" si="13"/>
        <v>Please complete all cells in row</v>
      </c>
      <c r="AK108" s="614"/>
      <c r="AL108" s="613"/>
      <c r="AM108" s="613"/>
      <c r="AN108" s="613"/>
      <c r="AO108" s="613"/>
      <c r="AP108" s="613"/>
      <c r="AQ108" s="613"/>
      <c r="AR108" s="613"/>
      <c r="AS108" s="48">
        <f t="shared" si="15"/>
        <v>0</v>
      </c>
      <c r="AT108" s="48">
        <f t="shared" si="15"/>
        <v>1</v>
      </c>
      <c r="AU108" s="48">
        <f t="shared" si="15"/>
        <v>0</v>
      </c>
      <c r="AV108" s="48">
        <f t="shared" si="14"/>
        <v>0</v>
      </c>
      <c r="AW108" s="48">
        <f t="shared" si="14"/>
        <v>0</v>
      </c>
      <c r="AX108" s="48">
        <f t="shared" si="14"/>
        <v>0</v>
      </c>
      <c r="AY108" s="48">
        <f t="shared" si="14"/>
        <v>0</v>
      </c>
      <c r="AZ108" s="49"/>
      <c r="BA108" s="49"/>
      <c r="BB108" s="49"/>
      <c r="BC108" s="49"/>
      <c r="BD108" s="49"/>
      <c r="BE108" s="49"/>
      <c r="BF108" s="48">
        <f t="shared" si="22"/>
        <v>0</v>
      </c>
      <c r="BG108" s="49"/>
      <c r="BH108" s="49"/>
      <c r="BI108" s="48">
        <f t="shared" si="17"/>
        <v>1</v>
      </c>
      <c r="BJ108" s="48">
        <f t="shared" si="17"/>
        <v>1</v>
      </c>
      <c r="BK108" s="48">
        <f t="shared" si="17"/>
        <v>0</v>
      </c>
      <c r="BL108" s="48">
        <f t="shared" si="16"/>
        <v>0</v>
      </c>
      <c r="BM108" s="48">
        <f t="shared" si="16"/>
        <v>0</v>
      </c>
      <c r="BN108" s="48">
        <f t="shared" si="16"/>
        <v>1</v>
      </c>
      <c r="BO108" s="614"/>
      <c r="BP108" s="613"/>
      <c r="BQ108" s="613"/>
      <c r="BR108" s="612"/>
      <c r="BS108" s="612"/>
      <c r="BT108" s="612"/>
    </row>
    <row r="109" spans="1:72" s="10" customFormat="1" ht="15.75" customHeight="1">
      <c r="A109" s="612"/>
      <c r="B109" s="66" t="s">
        <v>293</v>
      </c>
      <c r="C109" s="50" t="s">
        <v>157</v>
      </c>
      <c r="D109" s="51" t="s">
        <v>255</v>
      </c>
      <c r="E109" s="51" t="s">
        <v>74</v>
      </c>
      <c r="F109" s="50"/>
      <c r="G109" s="51" t="s">
        <v>181</v>
      </c>
      <c r="H109" s="52"/>
      <c r="I109" s="50" t="s">
        <v>70</v>
      </c>
      <c r="J109" s="53">
        <v>43175</v>
      </c>
      <c r="K109" s="62"/>
      <c r="L109" s="53">
        <v>48660</v>
      </c>
      <c r="M109" s="55">
        <v>10.984</v>
      </c>
      <c r="N109" s="54">
        <v>40</v>
      </c>
      <c r="O109" s="56">
        <v>40</v>
      </c>
      <c r="P109" s="56">
        <v>40</v>
      </c>
      <c r="Q109" s="495">
        <f t="shared" si="23"/>
        <v>439.36</v>
      </c>
      <c r="R109" s="496">
        <f t="shared" si="24"/>
        <v>-5.1013761467890051E-2</v>
      </c>
      <c r="S109" s="496">
        <f t="shared" si="25"/>
        <v>-3.3275700934579544E-2</v>
      </c>
      <c r="T109" s="497"/>
      <c r="U109" s="497"/>
      <c r="V109" s="497"/>
      <c r="W109" s="57">
        <v>3.4395000000000002E-2</v>
      </c>
      <c r="X109" s="498">
        <f t="shared" si="20"/>
        <v>1.3758000000000001</v>
      </c>
      <c r="Y109" s="498">
        <f t="shared" si="21"/>
        <v>1.3758000000000001</v>
      </c>
      <c r="Z109" s="58"/>
      <c r="AA109" s="58"/>
      <c r="AB109" s="54">
        <v>0</v>
      </c>
      <c r="AC109" s="54">
        <v>40</v>
      </c>
      <c r="AD109" s="54">
        <v>1.385</v>
      </c>
      <c r="AE109" s="59"/>
      <c r="AF109" s="45"/>
      <c r="AG109" s="60" t="s">
        <v>294</v>
      </c>
      <c r="AH109" s="27"/>
      <c r="AI109" s="614"/>
      <c r="AJ109" s="47" t="str">
        <f t="shared" si="13"/>
        <v>Please complete all cells in row</v>
      </c>
      <c r="AK109" s="614"/>
      <c r="AL109" s="613"/>
      <c r="AM109" s="613"/>
      <c r="AN109" s="613"/>
      <c r="AO109" s="613"/>
      <c r="AP109" s="613"/>
      <c r="AQ109" s="613"/>
      <c r="AR109" s="613"/>
      <c r="AS109" s="48">
        <f t="shared" si="15"/>
        <v>0</v>
      </c>
      <c r="AT109" s="48">
        <f t="shared" si="15"/>
        <v>1</v>
      </c>
      <c r="AU109" s="48">
        <f t="shared" si="15"/>
        <v>0</v>
      </c>
      <c r="AV109" s="48">
        <f t="shared" si="14"/>
        <v>0</v>
      </c>
      <c r="AW109" s="48">
        <f t="shared" si="14"/>
        <v>0</v>
      </c>
      <c r="AX109" s="48">
        <f t="shared" si="14"/>
        <v>0</v>
      </c>
      <c r="AY109" s="48">
        <f t="shared" si="14"/>
        <v>0</v>
      </c>
      <c r="AZ109" s="49"/>
      <c r="BA109" s="49"/>
      <c r="BB109" s="49"/>
      <c r="BC109" s="49"/>
      <c r="BD109" s="49"/>
      <c r="BE109" s="49"/>
      <c r="BF109" s="48">
        <f t="shared" si="22"/>
        <v>0</v>
      </c>
      <c r="BG109" s="49"/>
      <c r="BH109" s="49"/>
      <c r="BI109" s="48">
        <f t="shared" si="17"/>
        <v>1</v>
      </c>
      <c r="BJ109" s="48">
        <f t="shared" si="17"/>
        <v>1</v>
      </c>
      <c r="BK109" s="48">
        <f t="shared" si="17"/>
        <v>0</v>
      </c>
      <c r="BL109" s="48">
        <f t="shared" si="16"/>
        <v>0</v>
      </c>
      <c r="BM109" s="48">
        <f t="shared" si="16"/>
        <v>0</v>
      </c>
      <c r="BN109" s="48">
        <f t="shared" si="16"/>
        <v>1</v>
      </c>
      <c r="BO109" s="614"/>
      <c r="BP109" s="613"/>
      <c r="BQ109" s="613"/>
      <c r="BR109" s="612"/>
      <c r="BS109" s="612"/>
      <c r="BT109" s="612"/>
    </row>
    <row r="110" spans="1:72" s="10" customFormat="1" ht="15.75" customHeight="1" outlineLevel="1">
      <c r="A110" s="612"/>
      <c r="B110" s="66" t="s">
        <v>295</v>
      </c>
      <c r="C110" s="50" t="s">
        <v>157</v>
      </c>
      <c r="D110" s="51" t="s">
        <v>255</v>
      </c>
      <c r="E110" s="51" t="s">
        <v>74</v>
      </c>
      <c r="F110" s="50"/>
      <c r="G110" s="51" t="s">
        <v>181</v>
      </c>
      <c r="H110" s="52"/>
      <c r="I110" s="50" t="s">
        <v>70</v>
      </c>
      <c r="J110" s="53">
        <v>43175</v>
      </c>
      <c r="K110" s="62"/>
      <c r="L110" s="53">
        <v>47564</v>
      </c>
      <c r="M110" s="55">
        <v>7.9809999999999999</v>
      </c>
      <c r="N110" s="54">
        <v>50</v>
      </c>
      <c r="O110" s="56">
        <v>50</v>
      </c>
      <c r="P110" s="56">
        <v>50</v>
      </c>
      <c r="Q110" s="495">
        <f t="shared" si="23"/>
        <v>399.05</v>
      </c>
      <c r="R110" s="496">
        <f t="shared" si="24"/>
        <v>-5.1013761467890051E-2</v>
      </c>
      <c r="S110" s="496">
        <f t="shared" si="25"/>
        <v>-3.3275700934579544E-2</v>
      </c>
      <c r="T110" s="497"/>
      <c r="U110" s="497"/>
      <c r="V110" s="497"/>
      <c r="W110" s="57">
        <v>3.4395000000000002E-2</v>
      </c>
      <c r="X110" s="498">
        <f t="shared" si="20"/>
        <v>1.7197500000000001</v>
      </c>
      <c r="Y110" s="498">
        <f t="shared" si="21"/>
        <v>1.7197500000000001</v>
      </c>
      <c r="Z110" s="58"/>
      <c r="AA110" s="58"/>
      <c r="AB110" s="54">
        <v>0</v>
      </c>
      <c r="AC110" s="54">
        <v>50</v>
      </c>
      <c r="AD110" s="54">
        <v>1.732</v>
      </c>
      <c r="AE110" s="59"/>
      <c r="AF110" s="45"/>
      <c r="AG110" s="60" t="s">
        <v>296</v>
      </c>
      <c r="AH110" s="27"/>
      <c r="AI110" s="614"/>
      <c r="AJ110" s="613"/>
      <c r="AK110" s="614"/>
      <c r="AL110" s="613"/>
      <c r="AM110" s="613"/>
      <c r="AN110" s="613"/>
      <c r="AO110" s="613"/>
      <c r="AP110" s="613"/>
      <c r="AQ110" s="613"/>
      <c r="AR110" s="613"/>
      <c r="AS110" s="48">
        <f t="shared" ref="AS110:AY125" si="26" xml:space="preserve"> IF( ISNUMBER( J60 ), 0, 1 )</f>
        <v>0</v>
      </c>
      <c r="AT110" s="48">
        <f t="shared" si="26"/>
        <v>1</v>
      </c>
      <c r="AU110" s="48">
        <f t="shared" si="26"/>
        <v>0</v>
      </c>
      <c r="AV110" s="48">
        <f t="shared" si="26"/>
        <v>0</v>
      </c>
      <c r="AW110" s="48">
        <f t="shared" si="26"/>
        <v>0</v>
      </c>
      <c r="AX110" s="48">
        <f t="shared" si="26"/>
        <v>0</v>
      </c>
      <c r="AY110" s="48">
        <f t="shared" si="26"/>
        <v>0</v>
      </c>
      <c r="AZ110" s="49"/>
      <c r="BA110" s="49"/>
      <c r="BB110" s="613"/>
      <c r="BC110" s="613"/>
      <c r="BD110" s="613"/>
      <c r="BE110" s="613"/>
      <c r="BF110" s="48">
        <f t="shared" ref="BF110:BF127" si="27" xml:space="preserve"> IF( ISNUMBER( W60 ), 0, 1 )</f>
        <v>0</v>
      </c>
      <c r="BG110" s="613"/>
      <c r="BH110" s="49"/>
      <c r="BI110" s="48">
        <f t="shared" ref="BI110:BN125" si="28" xml:space="preserve"> IF( ISNUMBER( Z60 ), 0, 1 )</f>
        <v>1</v>
      </c>
      <c r="BJ110" s="48">
        <f t="shared" si="28"/>
        <v>1</v>
      </c>
      <c r="BK110" s="48">
        <f t="shared" si="28"/>
        <v>0</v>
      </c>
      <c r="BL110" s="48">
        <f t="shared" si="28"/>
        <v>0</v>
      </c>
      <c r="BM110" s="48">
        <f t="shared" si="28"/>
        <v>0</v>
      </c>
      <c r="BN110" s="48">
        <f t="shared" si="28"/>
        <v>1</v>
      </c>
      <c r="BO110" s="614"/>
      <c r="BP110" s="613"/>
      <c r="BQ110" s="613"/>
      <c r="BR110" s="612"/>
      <c r="BS110" s="612"/>
      <c r="BT110" s="612"/>
    </row>
    <row r="111" spans="1:72" s="10" customFormat="1" ht="15.75" customHeight="1" outlineLevel="1">
      <c r="A111" s="612"/>
      <c r="B111" s="66" t="s">
        <v>297</v>
      </c>
      <c r="C111" s="50" t="s">
        <v>64</v>
      </c>
      <c r="D111" s="51" t="s">
        <v>65</v>
      </c>
      <c r="E111" s="51" t="s">
        <v>74</v>
      </c>
      <c r="F111" s="50" t="s">
        <v>298</v>
      </c>
      <c r="G111" s="51" t="s">
        <v>68</v>
      </c>
      <c r="H111" s="52" t="s">
        <v>76</v>
      </c>
      <c r="I111" s="50" t="s">
        <v>70</v>
      </c>
      <c r="J111" s="53">
        <v>44188</v>
      </c>
      <c r="K111" s="54">
        <v>100</v>
      </c>
      <c r="L111" s="53">
        <v>46744</v>
      </c>
      <c r="M111" s="55">
        <v>5.734</v>
      </c>
      <c r="N111" s="54">
        <v>29.614000000000001</v>
      </c>
      <c r="O111" s="56">
        <v>29.614000000000001</v>
      </c>
      <c r="P111" s="56">
        <v>29.614000000000001</v>
      </c>
      <c r="Q111" s="495">
        <f t="shared" si="23"/>
        <v>169.80667600000001</v>
      </c>
      <c r="R111" s="496">
        <f t="shared" si="24"/>
        <v>-7.125504587155973E-2</v>
      </c>
      <c r="S111" s="496">
        <f t="shared" si="25"/>
        <v>-5.3895327102803758E-2</v>
      </c>
      <c r="T111" s="497"/>
      <c r="U111" s="497"/>
      <c r="V111" s="497"/>
      <c r="W111" s="57">
        <v>1.2331999999999999E-2</v>
      </c>
      <c r="X111" s="498">
        <f t="shared" si="20"/>
        <v>0.36519984799999999</v>
      </c>
      <c r="Y111" s="498">
        <f t="shared" si="21"/>
        <v>0.36519984799999999</v>
      </c>
      <c r="Z111" s="58"/>
      <c r="AA111" s="58"/>
      <c r="AB111" s="54">
        <v>-2.1000000000000001E-2</v>
      </c>
      <c r="AC111" s="54">
        <v>29.593</v>
      </c>
      <c r="AD111" s="54">
        <v>27.454000000000001</v>
      </c>
      <c r="AE111" s="61" t="s">
        <v>154</v>
      </c>
      <c r="AF111" s="45"/>
      <c r="AG111" s="60" t="s">
        <v>299</v>
      </c>
      <c r="AH111" s="27"/>
      <c r="AI111" s="614"/>
      <c r="AJ111" s="613"/>
      <c r="AK111" s="614"/>
      <c r="AL111" s="613"/>
      <c r="AM111" s="613"/>
      <c r="AN111" s="613"/>
      <c r="AO111" s="613"/>
      <c r="AP111" s="613"/>
      <c r="AQ111" s="613"/>
      <c r="AR111" s="613"/>
      <c r="AS111" s="48">
        <f t="shared" si="26"/>
        <v>0</v>
      </c>
      <c r="AT111" s="48">
        <f t="shared" si="26"/>
        <v>1</v>
      </c>
      <c r="AU111" s="48">
        <f t="shared" si="26"/>
        <v>0</v>
      </c>
      <c r="AV111" s="48">
        <f t="shared" si="26"/>
        <v>0</v>
      </c>
      <c r="AW111" s="48">
        <f t="shared" si="26"/>
        <v>0</v>
      </c>
      <c r="AX111" s="48">
        <f t="shared" si="26"/>
        <v>0</v>
      </c>
      <c r="AY111" s="48">
        <f t="shared" si="26"/>
        <v>0</v>
      </c>
      <c r="AZ111" s="49"/>
      <c r="BA111" s="49"/>
      <c r="BB111" s="613"/>
      <c r="BC111" s="613"/>
      <c r="BD111" s="613"/>
      <c r="BE111" s="613"/>
      <c r="BF111" s="48">
        <f t="shared" si="27"/>
        <v>0</v>
      </c>
      <c r="BG111" s="613"/>
      <c r="BH111" s="49"/>
      <c r="BI111" s="48">
        <f t="shared" si="28"/>
        <v>1</v>
      </c>
      <c r="BJ111" s="48">
        <f t="shared" si="28"/>
        <v>1</v>
      </c>
      <c r="BK111" s="48">
        <f t="shared" si="28"/>
        <v>0</v>
      </c>
      <c r="BL111" s="48">
        <f t="shared" si="28"/>
        <v>0</v>
      </c>
      <c r="BM111" s="48">
        <f t="shared" si="28"/>
        <v>0</v>
      </c>
      <c r="BN111" s="48">
        <f t="shared" si="28"/>
        <v>1</v>
      </c>
      <c r="BO111" s="614"/>
      <c r="BP111" s="613"/>
      <c r="BQ111" s="613"/>
      <c r="BR111" s="612"/>
      <c r="BS111" s="612"/>
      <c r="BT111" s="612"/>
    </row>
    <row r="112" spans="1:72" s="10" customFormat="1" ht="15.75" customHeight="1" outlineLevel="1">
      <c r="A112" s="612"/>
      <c r="B112" s="66" t="s">
        <v>300</v>
      </c>
      <c r="C112" s="50" t="s">
        <v>157</v>
      </c>
      <c r="D112" s="51" t="s">
        <v>180</v>
      </c>
      <c r="E112" s="51" t="s">
        <v>188</v>
      </c>
      <c r="F112" s="50"/>
      <c r="G112" s="51" t="s">
        <v>181</v>
      </c>
      <c r="H112" s="52"/>
      <c r="I112" s="50" t="s">
        <v>70</v>
      </c>
      <c r="J112" s="53">
        <v>44302</v>
      </c>
      <c r="K112" s="62"/>
      <c r="L112" s="53">
        <v>50311</v>
      </c>
      <c r="M112" s="55">
        <v>15.507</v>
      </c>
      <c r="N112" s="54">
        <v>-50</v>
      </c>
      <c r="O112" s="56">
        <v>-50</v>
      </c>
      <c r="P112" s="56">
        <v>-50</v>
      </c>
      <c r="Q112" s="495">
        <f t="shared" si="23"/>
        <v>-775.35</v>
      </c>
      <c r="R112" s="496">
        <f t="shared" si="24"/>
        <v>-3.5550458715596367E-2</v>
      </c>
      <c r="S112" s="496">
        <f t="shared" si="25"/>
        <v>-1.7523364485981352E-2</v>
      </c>
      <c r="T112" s="497"/>
      <c r="U112" s="497"/>
      <c r="V112" s="497"/>
      <c r="W112" s="57">
        <v>5.1249999999999997E-2</v>
      </c>
      <c r="X112" s="498">
        <f t="shared" si="20"/>
        <v>-2.5625</v>
      </c>
      <c r="Y112" s="498">
        <f t="shared" si="21"/>
        <v>-2.5625</v>
      </c>
      <c r="Z112" s="58"/>
      <c r="AA112" s="58"/>
      <c r="AB112" s="54">
        <v>0</v>
      </c>
      <c r="AC112" s="54">
        <v>-50</v>
      </c>
      <c r="AD112" s="54">
        <v>0</v>
      </c>
      <c r="AE112" s="59"/>
      <c r="AF112" s="45"/>
      <c r="AG112" s="60" t="s">
        <v>301</v>
      </c>
      <c r="AH112" s="27"/>
      <c r="AI112" s="614"/>
      <c r="AJ112" s="613"/>
      <c r="AK112" s="614"/>
      <c r="AL112" s="613"/>
      <c r="AM112" s="613"/>
      <c r="AN112" s="613"/>
      <c r="AO112" s="613"/>
      <c r="AP112" s="613"/>
      <c r="AQ112" s="613"/>
      <c r="AR112" s="613"/>
      <c r="AS112" s="48">
        <f t="shared" si="26"/>
        <v>0</v>
      </c>
      <c r="AT112" s="48">
        <f t="shared" si="26"/>
        <v>1</v>
      </c>
      <c r="AU112" s="48">
        <f t="shared" si="26"/>
        <v>0</v>
      </c>
      <c r="AV112" s="48">
        <f t="shared" si="26"/>
        <v>0</v>
      </c>
      <c r="AW112" s="48">
        <f t="shared" si="26"/>
        <v>0</v>
      </c>
      <c r="AX112" s="48">
        <f t="shared" si="26"/>
        <v>0</v>
      </c>
      <c r="AY112" s="48">
        <f t="shared" si="26"/>
        <v>0</v>
      </c>
      <c r="AZ112" s="49"/>
      <c r="BA112" s="49"/>
      <c r="BB112" s="613"/>
      <c r="BC112" s="613"/>
      <c r="BD112" s="613"/>
      <c r="BE112" s="613"/>
      <c r="BF112" s="48">
        <f t="shared" si="27"/>
        <v>0</v>
      </c>
      <c r="BG112" s="613"/>
      <c r="BH112" s="49"/>
      <c r="BI112" s="48">
        <f t="shared" si="28"/>
        <v>1</v>
      </c>
      <c r="BJ112" s="48">
        <f t="shared" si="28"/>
        <v>1</v>
      </c>
      <c r="BK112" s="48">
        <f t="shared" si="28"/>
        <v>0</v>
      </c>
      <c r="BL112" s="48">
        <f t="shared" si="28"/>
        <v>0</v>
      </c>
      <c r="BM112" s="48">
        <f t="shared" si="28"/>
        <v>0</v>
      </c>
      <c r="BN112" s="48">
        <f t="shared" si="28"/>
        <v>1</v>
      </c>
      <c r="BO112" s="614"/>
      <c r="BP112" s="613"/>
      <c r="BQ112" s="613"/>
      <c r="BR112" s="612"/>
      <c r="BS112" s="612"/>
      <c r="BT112" s="612"/>
    </row>
    <row r="113" spans="1:72" s="10" customFormat="1" ht="15.75" customHeight="1" outlineLevel="1">
      <c r="A113" s="612"/>
      <c r="B113" s="66" t="s">
        <v>300</v>
      </c>
      <c r="C113" s="50" t="s">
        <v>157</v>
      </c>
      <c r="D113" s="51" t="s">
        <v>180</v>
      </c>
      <c r="E113" s="51" t="s">
        <v>188</v>
      </c>
      <c r="F113" s="50"/>
      <c r="G113" s="51" t="s">
        <v>181</v>
      </c>
      <c r="H113" s="52"/>
      <c r="I113" s="50" t="s">
        <v>70</v>
      </c>
      <c r="J113" s="53">
        <v>44301</v>
      </c>
      <c r="K113" s="62"/>
      <c r="L113" s="53">
        <v>50311</v>
      </c>
      <c r="M113" s="55">
        <v>15.507</v>
      </c>
      <c r="N113" s="54">
        <v>-50</v>
      </c>
      <c r="O113" s="56">
        <v>-50</v>
      </c>
      <c r="P113" s="56">
        <v>-50</v>
      </c>
      <c r="Q113" s="495">
        <f t="shared" si="23"/>
        <v>-775.35</v>
      </c>
      <c r="R113" s="496">
        <f t="shared" si="24"/>
        <v>-3.5550458715596367E-2</v>
      </c>
      <c r="S113" s="496">
        <f t="shared" si="25"/>
        <v>-1.7523364485981352E-2</v>
      </c>
      <c r="T113" s="497"/>
      <c r="U113" s="497"/>
      <c r="V113" s="497"/>
      <c r="W113" s="57">
        <v>5.1249999999999997E-2</v>
      </c>
      <c r="X113" s="498">
        <f t="shared" si="20"/>
        <v>-2.5625</v>
      </c>
      <c r="Y113" s="498">
        <f t="shared" si="21"/>
        <v>-2.5625</v>
      </c>
      <c r="Z113" s="58"/>
      <c r="AA113" s="58"/>
      <c r="AB113" s="54">
        <v>0</v>
      </c>
      <c r="AC113" s="54">
        <v>-50</v>
      </c>
      <c r="AD113" s="54">
        <v>0</v>
      </c>
      <c r="AE113" s="59"/>
      <c r="AF113" s="45"/>
      <c r="AG113" s="60" t="s">
        <v>302</v>
      </c>
      <c r="AH113" s="27"/>
      <c r="AI113" s="614"/>
      <c r="AJ113" s="613"/>
      <c r="AK113" s="614"/>
      <c r="AL113" s="613"/>
      <c r="AM113" s="613"/>
      <c r="AN113" s="613"/>
      <c r="AO113" s="613"/>
      <c r="AP113" s="613"/>
      <c r="AQ113" s="613"/>
      <c r="AR113" s="613"/>
      <c r="AS113" s="48">
        <f t="shared" si="26"/>
        <v>0</v>
      </c>
      <c r="AT113" s="48">
        <f t="shared" si="26"/>
        <v>1</v>
      </c>
      <c r="AU113" s="48">
        <f t="shared" si="26"/>
        <v>0</v>
      </c>
      <c r="AV113" s="48">
        <f t="shared" si="26"/>
        <v>0</v>
      </c>
      <c r="AW113" s="48">
        <f t="shared" si="26"/>
        <v>0</v>
      </c>
      <c r="AX113" s="48">
        <f t="shared" si="26"/>
        <v>0</v>
      </c>
      <c r="AY113" s="48">
        <f t="shared" si="26"/>
        <v>0</v>
      </c>
      <c r="AZ113" s="49"/>
      <c r="BA113" s="49"/>
      <c r="BB113" s="613"/>
      <c r="BC113" s="613"/>
      <c r="BD113" s="613"/>
      <c r="BE113" s="613"/>
      <c r="BF113" s="48">
        <f t="shared" si="27"/>
        <v>0</v>
      </c>
      <c r="BG113" s="613"/>
      <c r="BH113" s="49"/>
      <c r="BI113" s="48">
        <f t="shared" si="28"/>
        <v>1</v>
      </c>
      <c r="BJ113" s="48">
        <f t="shared" si="28"/>
        <v>1</v>
      </c>
      <c r="BK113" s="48">
        <f t="shared" si="28"/>
        <v>0</v>
      </c>
      <c r="BL113" s="48">
        <f t="shared" si="28"/>
        <v>0</v>
      </c>
      <c r="BM113" s="48">
        <f t="shared" si="28"/>
        <v>0</v>
      </c>
      <c r="BN113" s="48">
        <f t="shared" si="28"/>
        <v>1</v>
      </c>
      <c r="BO113" s="614"/>
      <c r="BP113" s="613"/>
      <c r="BQ113" s="613"/>
      <c r="BR113" s="612"/>
      <c r="BS113" s="612"/>
      <c r="BT113" s="612"/>
    </row>
    <row r="114" spans="1:72" s="10" customFormat="1" ht="15.75" customHeight="1" outlineLevel="1">
      <c r="A114" s="612"/>
      <c r="B114" s="66" t="s">
        <v>183</v>
      </c>
      <c r="C114" s="50" t="s">
        <v>157</v>
      </c>
      <c r="D114" s="51" t="s">
        <v>180</v>
      </c>
      <c r="E114" s="51" t="s">
        <v>188</v>
      </c>
      <c r="F114" s="50"/>
      <c r="G114" s="51" t="s">
        <v>181</v>
      </c>
      <c r="H114" s="52"/>
      <c r="I114" s="50" t="s">
        <v>70</v>
      </c>
      <c r="J114" s="53">
        <v>44307</v>
      </c>
      <c r="K114" s="62"/>
      <c r="L114" s="53">
        <v>50311</v>
      </c>
      <c r="M114" s="55">
        <v>15.507</v>
      </c>
      <c r="N114" s="54">
        <v>-25</v>
      </c>
      <c r="O114" s="56">
        <v>-25</v>
      </c>
      <c r="P114" s="56">
        <v>-25</v>
      </c>
      <c r="Q114" s="495">
        <f t="shared" si="23"/>
        <v>-387.67500000000001</v>
      </c>
      <c r="R114" s="496">
        <f t="shared" si="24"/>
        <v>-3.5550458715596367E-2</v>
      </c>
      <c r="S114" s="496">
        <f t="shared" si="25"/>
        <v>-1.7523364485981352E-2</v>
      </c>
      <c r="T114" s="497"/>
      <c r="U114" s="497"/>
      <c r="V114" s="497"/>
      <c r="W114" s="57">
        <v>5.1249999999999997E-2</v>
      </c>
      <c r="X114" s="498">
        <f t="shared" si="20"/>
        <v>-1.28125</v>
      </c>
      <c r="Y114" s="498">
        <f t="shared" si="21"/>
        <v>-1.28125</v>
      </c>
      <c r="Z114" s="58"/>
      <c r="AA114" s="58"/>
      <c r="AB114" s="54">
        <v>0</v>
      </c>
      <c r="AC114" s="54">
        <v>-25</v>
      </c>
      <c r="AD114" s="54">
        <v>0</v>
      </c>
      <c r="AE114" s="59"/>
      <c r="AF114" s="45"/>
      <c r="AG114" s="60" t="s">
        <v>303</v>
      </c>
      <c r="AH114" s="27"/>
      <c r="AI114" s="614"/>
      <c r="AJ114" s="613"/>
      <c r="AK114" s="614"/>
      <c r="AL114" s="613"/>
      <c r="AM114" s="613"/>
      <c r="AN114" s="613"/>
      <c r="AO114" s="613"/>
      <c r="AP114" s="613"/>
      <c r="AQ114" s="613"/>
      <c r="AR114" s="613"/>
      <c r="AS114" s="48">
        <f t="shared" si="26"/>
        <v>0</v>
      </c>
      <c r="AT114" s="48">
        <f t="shared" si="26"/>
        <v>1</v>
      </c>
      <c r="AU114" s="48">
        <f t="shared" si="26"/>
        <v>0</v>
      </c>
      <c r="AV114" s="48">
        <f t="shared" si="26"/>
        <v>0</v>
      </c>
      <c r="AW114" s="48">
        <f t="shared" si="26"/>
        <v>0</v>
      </c>
      <c r="AX114" s="48">
        <f t="shared" si="26"/>
        <v>0</v>
      </c>
      <c r="AY114" s="48">
        <f t="shared" si="26"/>
        <v>0</v>
      </c>
      <c r="AZ114" s="49"/>
      <c r="BA114" s="49"/>
      <c r="BB114" s="613"/>
      <c r="BC114" s="613"/>
      <c r="BD114" s="613"/>
      <c r="BE114" s="613"/>
      <c r="BF114" s="48">
        <f t="shared" si="27"/>
        <v>0</v>
      </c>
      <c r="BG114" s="613"/>
      <c r="BH114" s="49"/>
      <c r="BI114" s="48">
        <f t="shared" si="28"/>
        <v>1</v>
      </c>
      <c r="BJ114" s="48">
        <f t="shared" si="28"/>
        <v>1</v>
      </c>
      <c r="BK114" s="48">
        <f t="shared" si="28"/>
        <v>0</v>
      </c>
      <c r="BL114" s="48">
        <f t="shared" si="28"/>
        <v>0</v>
      </c>
      <c r="BM114" s="48">
        <f t="shared" si="28"/>
        <v>0</v>
      </c>
      <c r="BN114" s="48">
        <f t="shared" si="28"/>
        <v>1</v>
      </c>
      <c r="BO114" s="614"/>
      <c r="BP114" s="613"/>
      <c r="BQ114" s="613"/>
      <c r="BR114" s="612"/>
      <c r="BS114" s="612"/>
      <c r="BT114" s="612"/>
    </row>
    <row r="115" spans="1:72" s="10" customFormat="1" ht="15.75" customHeight="1" outlineLevel="1">
      <c r="A115" s="612"/>
      <c r="B115" s="66" t="s">
        <v>304</v>
      </c>
      <c r="C115" s="50" t="s">
        <v>157</v>
      </c>
      <c r="D115" s="51" t="s">
        <v>180</v>
      </c>
      <c r="E115" s="51" t="s">
        <v>188</v>
      </c>
      <c r="F115" s="50"/>
      <c r="G115" s="51" t="s">
        <v>181</v>
      </c>
      <c r="H115" s="52"/>
      <c r="I115" s="50" t="s">
        <v>70</v>
      </c>
      <c r="J115" s="53">
        <v>44305</v>
      </c>
      <c r="K115" s="62"/>
      <c r="L115" s="53">
        <v>50311</v>
      </c>
      <c r="M115" s="55">
        <v>15.507</v>
      </c>
      <c r="N115" s="54">
        <v>-40</v>
      </c>
      <c r="O115" s="56">
        <v>-40</v>
      </c>
      <c r="P115" s="56">
        <v>-40</v>
      </c>
      <c r="Q115" s="495">
        <f t="shared" si="23"/>
        <v>-620.28</v>
      </c>
      <c r="R115" s="496">
        <f t="shared" si="24"/>
        <v>-3.5550458715596367E-2</v>
      </c>
      <c r="S115" s="496">
        <f t="shared" si="25"/>
        <v>-1.7523364485981352E-2</v>
      </c>
      <c r="T115" s="497"/>
      <c r="U115" s="497"/>
      <c r="V115" s="497"/>
      <c r="W115" s="57">
        <v>5.1249999999999997E-2</v>
      </c>
      <c r="X115" s="498">
        <f t="shared" si="20"/>
        <v>-2.0499999999999998</v>
      </c>
      <c r="Y115" s="498">
        <f t="shared" si="21"/>
        <v>-2.0499999999999998</v>
      </c>
      <c r="Z115" s="58"/>
      <c r="AA115" s="58"/>
      <c r="AB115" s="54">
        <v>0</v>
      </c>
      <c r="AC115" s="54">
        <v>-40</v>
      </c>
      <c r="AD115" s="54">
        <v>0</v>
      </c>
      <c r="AE115" s="59"/>
      <c r="AF115" s="45"/>
      <c r="AG115" s="60" t="s">
        <v>305</v>
      </c>
      <c r="AH115" s="27"/>
      <c r="AI115" s="614"/>
      <c r="AJ115" s="613"/>
      <c r="AK115" s="614"/>
      <c r="AL115" s="613"/>
      <c r="AM115" s="613"/>
      <c r="AN115" s="613"/>
      <c r="AO115" s="613"/>
      <c r="AP115" s="613"/>
      <c r="AQ115" s="613"/>
      <c r="AR115" s="613"/>
      <c r="AS115" s="48">
        <f t="shared" si="26"/>
        <v>0</v>
      </c>
      <c r="AT115" s="48">
        <f t="shared" si="26"/>
        <v>1</v>
      </c>
      <c r="AU115" s="48">
        <f t="shared" si="26"/>
        <v>0</v>
      </c>
      <c r="AV115" s="48">
        <f t="shared" si="26"/>
        <v>0</v>
      </c>
      <c r="AW115" s="48">
        <f t="shared" si="26"/>
        <v>0</v>
      </c>
      <c r="AX115" s="48">
        <f t="shared" si="26"/>
        <v>0</v>
      </c>
      <c r="AY115" s="48">
        <f t="shared" si="26"/>
        <v>0</v>
      </c>
      <c r="AZ115" s="49"/>
      <c r="BA115" s="49"/>
      <c r="BB115" s="613"/>
      <c r="BC115" s="613"/>
      <c r="BD115" s="613"/>
      <c r="BE115" s="613"/>
      <c r="BF115" s="48">
        <f t="shared" si="27"/>
        <v>0</v>
      </c>
      <c r="BG115" s="613"/>
      <c r="BH115" s="49"/>
      <c r="BI115" s="48">
        <f t="shared" si="28"/>
        <v>1</v>
      </c>
      <c r="BJ115" s="48">
        <f t="shared" si="28"/>
        <v>1</v>
      </c>
      <c r="BK115" s="48">
        <f t="shared" si="28"/>
        <v>0</v>
      </c>
      <c r="BL115" s="48">
        <f t="shared" si="28"/>
        <v>0</v>
      </c>
      <c r="BM115" s="48">
        <f t="shared" si="28"/>
        <v>0</v>
      </c>
      <c r="BN115" s="48">
        <f t="shared" si="28"/>
        <v>1</v>
      </c>
      <c r="BO115" s="614"/>
      <c r="BP115" s="613"/>
      <c r="BQ115" s="613"/>
      <c r="BR115" s="612"/>
      <c r="BS115" s="612"/>
      <c r="BT115" s="612"/>
    </row>
    <row r="116" spans="1:72" s="10" customFormat="1" ht="15.75" customHeight="1" outlineLevel="1">
      <c r="A116" s="612"/>
      <c r="B116" s="66" t="s">
        <v>183</v>
      </c>
      <c r="C116" s="50" t="s">
        <v>157</v>
      </c>
      <c r="D116" s="51" t="s">
        <v>180</v>
      </c>
      <c r="E116" s="51" t="s">
        <v>188</v>
      </c>
      <c r="F116" s="50"/>
      <c r="G116" s="51" t="s">
        <v>181</v>
      </c>
      <c r="H116" s="52"/>
      <c r="I116" s="50" t="s">
        <v>70</v>
      </c>
      <c r="J116" s="53">
        <v>44306</v>
      </c>
      <c r="K116" s="62"/>
      <c r="L116" s="53">
        <v>50311</v>
      </c>
      <c r="M116" s="55">
        <v>15.507</v>
      </c>
      <c r="N116" s="54">
        <v>-25</v>
      </c>
      <c r="O116" s="56">
        <v>-25</v>
      </c>
      <c r="P116" s="56">
        <v>-25</v>
      </c>
      <c r="Q116" s="495">
        <f t="shared" si="23"/>
        <v>-387.67500000000001</v>
      </c>
      <c r="R116" s="496">
        <f t="shared" si="24"/>
        <v>-3.5550458715596367E-2</v>
      </c>
      <c r="S116" s="496">
        <f t="shared" si="25"/>
        <v>-1.7523364485981352E-2</v>
      </c>
      <c r="T116" s="497"/>
      <c r="U116" s="497"/>
      <c r="V116" s="497"/>
      <c r="W116" s="57">
        <v>5.1249999999999997E-2</v>
      </c>
      <c r="X116" s="498">
        <f t="shared" si="20"/>
        <v>-1.28125</v>
      </c>
      <c r="Y116" s="498">
        <f t="shared" si="21"/>
        <v>-1.28125</v>
      </c>
      <c r="Z116" s="58"/>
      <c r="AA116" s="58"/>
      <c r="AB116" s="54">
        <v>0</v>
      </c>
      <c r="AC116" s="54">
        <v>-25</v>
      </c>
      <c r="AD116" s="54">
        <v>0</v>
      </c>
      <c r="AE116" s="59"/>
      <c r="AF116" s="45"/>
      <c r="AG116" s="60" t="s">
        <v>306</v>
      </c>
      <c r="AH116" s="27"/>
      <c r="AI116" s="614"/>
      <c r="AJ116" s="613"/>
      <c r="AK116" s="614"/>
      <c r="AL116" s="613"/>
      <c r="AM116" s="613"/>
      <c r="AN116" s="613"/>
      <c r="AO116" s="613"/>
      <c r="AP116" s="613"/>
      <c r="AQ116" s="613"/>
      <c r="AR116" s="613"/>
      <c r="AS116" s="48">
        <f t="shared" si="26"/>
        <v>0</v>
      </c>
      <c r="AT116" s="48">
        <f t="shared" si="26"/>
        <v>1</v>
      </c>
      <c r="AU116" s="48">
        <f t="shared" si="26"/>
        <v>0</v>
      </c>
      <c r="AV116" s="48">
        <f t="shared" si="26"/>
        <v>0</v>
      </c>
      <c r="AW116" s="48">
        <f t="shared" si="26"/>
        <v>0</v>
      </c>
      <c r="AX116" s="48">
        <f t="shared" si="26"/>
        <v>0</v>
      </c>
      <c r="AY116" s="48">
        <f t="shared" si="26"/>
        <v>0</v>
      </c>
      <c r="AZ116" s="49"/>
      <c r="BA116" s="49"/>
      <c r="BB116" s="613"/>
      <c r="BC116" s="613"/>
      <c r="BD116" s="613"/>
      <c r="BE116" s="613"/>
      <c r="BF116" s="48">
        <f t="shared" si="27"/>
        <v>0</v>
      </c>
      <c r="BG116" s="613"/>
      <c r="BH116" s="49"/>
      <c r="BI116" s="48">
        <f t="shared" si="28"/>
        <v>1</v>
      </c>
      <c r="BJ116" s="48">
        <f t="shared" si="28"/>
        <v>1</v>
      </c>
      <c r="BK116" s="48">
        <f t="shared" si="28"/>
        <v>0</v>
      </c>
      <c r="BL116" s="48">
        <f t="shared" si="28"/>
        <v>0</v>
      </c>
      <c r="BM116" s="48">
        <f t="shared" si="28"/>
        <v>0</v>
      </c>
      <c r="BN116" s="48">
        <f t="shared" si="28"/>
        <v>1</v>
      </c>
      <c r="BO116" s="614"/>
      <c r="BP116" s="613"/>
      <c r="BQ116" s="613"/>
      <c r="BR116" s="612"/>
      <c r="BS116" s="612"/>
      <c r="BT116" s="612"/>
    </row>
    <row r="117" spans="1:72" s="10" customFormat="1" ht="15.75" customHeight="1" outlineLevel="1">
      <c r="A117" s="612"/>
      <c r="B117" s="66" t="s">
        <v>307</v>
      </c>
      <c r="C117" s="50" t="s">
        <v>157</v>
      </c>
      <c r="D117" s="51" t="s">
        <v>180</v>
      </c>
      <c r="E117" s="51" t="s">
        <v>188</v>
      </c>
      <c r="F117" s="50"/>
      <c r="G117" s="51" t="s">
        <v>181</v>
      </c>
      <c r="H117" s="52"/>
      <c r="I117" s="50" t="s">
        <v>70</v>
      </c>
      <c r="J117" s="53">
        <v>44308</v>
      </c>
      <c r="K117" s="62"/>
      <c r="L117" s="53">
        <v>50311</v>
      </c>
      <c r="M117" s="55">
        <v>15.507</v>
      </c>
      <c r="N117" s="54">
        <v>-30</v>
      </c>
      <c r="O117" s="56">
        <v>-30</v>
      </c>
      <c r="P117" s="56">
        <v>-30</v>
      </c>
      <c r="Q117" s="495">
        <f t="shared" si="23"/>
        <v>-465.21</v>
      </c>
      <c r="R117" s="496">
        <f t="shared" si="24"/>
        <v>-3.5550458715596367E-2</v>
      </c>
      <c r="S117" s="496">
        <f t="shared" si="25"/>
        <v>-1.7523364485981352E-2</v>
      </c>
      <c r="T117" s="497"/>
      <c r="U117" s="497"/>
      <c r="V117" s="497"/>
      <c r="W117" s="57">
        <v>5.1249999999999997E-2</v>
      </c>
      <c r="X117" s="498">
        <f t="shared" si="20"/>
        <v>-1.5374999999999999</v>
      </c>
      <c r="Y117" s="498">
        <f t="shared" si="21"/>
        <v>-1.5374999999999999</v>
      </c>
      <c r="Z117" s="58"/>
      <c r="AA117" s="58"/>
      <c r="AB117" s="54">
        <v>0</v>
      </c>
      <c r="AC117" s="54">
        <v>-30</v>
      </c>
      <c r="AD117" s="54">
        <v>0</v>
      </c>
      <c r="AE117" s="59"/>
      <c r="AF117" s="45"/>
      <c r="AG117" s="60" t="s">
        <v>308</v>
      </c>
      <c r="AH117" s="27"/>
      <c r="AI117" s="614"/>
      <c r="AJ117" s="613"/>
      <c r="AK117" s="614"/>
      <c r="AL117" s="613"/>
      <c r="AM117" s="613"/>
      <c r="AN117" s="613"/>
      <c r="AO117" s="613"/>
      <c r="AP117" s="613"/>
      <c r="AQ117" s="613"/>
      <c r="AR117" s="613"/>
      <c r="AS117" s="48">
        <f t="shared" si="26"/>
        <v>0</v>
      </c>
      <c r="AT117" s="48">
        <f t="shared" si="26"/>
        <v>1</v>
      </c>
      <c r="AU117" s="48">
        <f t="shared" si="26"/>
        <v>0</v>
      </c>
      <c r="AV117" s="48">
        <f t="shared" si="26"/>
        <v>0</v>
      </c>
      <c r="AW117" s="48">
        <f t="shared" si="26"/>
        <v>0</v>
      </c>
      <c r="AX117" s="48">
        <f t="shared" si="26"/>
        <v>0</v>
      </c>
      <c r="AY117" s="48">
        <f t="shared" si="26"/>
        <v>0</v>
      </c>
      <c r="AZ117" s="49"/>
      <c r="BA117" s="49"/>
      <c r="BB117" s="613"/>
      <c r="BC117" s="613"/>
      <c r="BD117" s="613"/>
      <c r="BE117" s="613"/>
      <c r="BF117" s="48">
        <f t="shared" si="27"/>
        <v>0</v>
      </c>
      <c r="BG117" s="613"/>
      <c r="BH117" s="49"/>
      <c r="BI117" s="48">
        <f t="shared" si="28"/>
        <v>1</v>
      </c>
      <c r="BJ117" s="48">
        <f t="shared" si="28"/>
        <v>1</v>
      </c>
      <c r="BK117" s="48">
        <f t="shared" si="28"/>
        <v>0</v>
      </c>
      <c r="BL117" s="48">
        <f t="shared" si="28"/>
        <v>0</v>
      </c>
      <c r="BM117" s="48">
        <f t="shared" si="28"/>
        <v>0</v>
      </c>
      <c r="BN117" s="48">
        <f t="shared" si="28"/>
        <v>1</v>
      </c>
      <c r="BO117" s="614"/>
      <c r="BP117" s="613"/>
      <c r="BQ117" s="613"/>
      <c r="BR117" s="612"/>
      <c r="BS117" s="612"/>
      <c r="BT117" s="612"/>
    </row>
    <row r="118" spans="1:72" s="10" customFormat="1" ht="15.75" customHeight="1" outlineLevel="1">
      <c r="A118" s="612"/>
      <c r="B118" s="66" t="s">
        <v>307</v>
      </c>
      <c r="C118" s="50" t="s">
        <v>157</v>
      </c>
      <c r="D118" s="51" t="s">
        <v>180</v>
      </c>
      <c r="E118" s="51" t="s">
        <v>188</v>
      </c>
      <c r="F118" s="50"/>
      <c r="G118" s="51" t="s">
        <v>181</v>
      </c>
      <c r="H118" s="52"/>
      <c r="I118" s="50" t="s">
        <v>70</v>
      </c>
      <c r="J118" s="53">
        <v>44309</v>
      </c>
      <c r="K118" s="62"/>
      <c r="L118" s="53">
        <v>50311</v>
      </c>
      <c r="M118" s="55">
        <v>15.507</v>
      </c>
      <c r="N118" s="54">
        <v>-30</v>
      </c>
      <c r="O118" s="56">
        <v>-30</v>
      </c>
      <c r="P118" s="56">
        <v>-30</v>
      </c>
      <c r="Q118" s="495">
        <f t="shared" si="23"/>
        <v>-465.21</v>
      </c>
      <c r="R118" s="496">
        <f t="shared" si="24"/>
        <v>-3.5550458715596367E-2</v>
      </c>
      <c r="S118" s="496">
        <f t="shared" si="25"/>
        <v>-1.7523364485981352E-2</v>
      </c>
      <c r="T118" s="497"/>
      <c r="U118" s="497"/>
      <c r="V118" s="497"/>
      <c r="W118" s="57">
        <v>5.1249999999999997E-2</v>
      </c>
      <c r="X118" s="498">
        <f t="shared" si="20"/>
        <v>-1.5374999999999999</v>
      </c>
      <c r="Y118" s="498">
        <f t="shared" si="21"/>
        <v>-1.5374999999999999</v>
      </c>
      <c r="Z118" s="58"/>
      <c r="AA118" s="58"/>
      <c r="AB118" s="54">
        <v>0</v>
      </c>
      <c r="AC118" s="54">
        <v>-30</v>
      </c>
      <c r="AD118" s="54">
        <v>0</v>
      </c>
      <c r="AE118" s="59"/>
      <c r="AF118" s="45"/>
      <c r="AG118" s="60" t="s">
        <v>309</v>
      </c>
      <c r="AH118" s="27"/>
      <c r="AI118" s="614"/>
      <c r="AJ118" s="613"/>
      <c r="AK118" s="614"/>
      <c r="AL118" s="613"/>
      <c r="AM118" s="613"/>
      <c r="AN118" s="613"/>
      <c r="AO118" s="613"/>
      <c r="AP118" s="613"/>
      <c r="AQ118" s="613"/>
      <c r="AR118" s="613"/>
      <c r="AS118" s="48">
        <f t="shared" si="26"/>
        <v>0</v>
      </c>
      <c r="AT118" s="48">
        <f t="shared" si="26"/>
        <v>1</v>
      </c>
      <c r="AU118" s="48">
        <f t="shared" si="26"/>
        <v>0</v>
      </c>
      <c r="AV118" s="48">
        <f t="shared" si="26"/>
        <v>0</v>
      </c>
      <c r="AW118" s="48">
        <f t="shared" si="26"/>
        <v>0</v>
      </c>
      <c r="AX118" s="48">
        <f t="shared" si="26"/>
        <v>0</v>
      </c>
      <c r="AY118" s="48">
        <f t="shared" si="26"/>
        <v>0</v>
      </c>
      <c r="AZ118" s="49"/>
      <c r="BA118" s="49"/>
      <c r="BB118" s="613"/>
      <c r="BC118" s="613"/>
      <c r="BD118" s="613"/>
      <c r="BE118" s="613"/>
      <c r="BF118" s="48">
        <f t="shared" si="27"/>
        <v>0</v>
      </c>
      <c r="BG118" s="613"/>
      <c r="BH118" s="49"/>
      <c r="BI118" s="48">
        <f t="shared" si="28"/>
        <v>1</v>
      </c>
      <c r="BJ118" s="48">
        <f t="shared" si="28"/>
        <v>1</v>
      </c>
      <c r="BK118" s="48">
        <f t="shared" si="28"/>
        <v>0</v>
      </c>
      <c r="BL118" s="48">
        <f t="shared" si="28"/>
        <v>0</v>
      </c>
      <c r="BM118" s="48">
        <f t="shared" si="28"/>
        <v>0</v>
      </c>
      <c r="BN118" s="48">
        <f t="shared" si="28"/>
        <v>1</v>
      </c>
      <c r="BO118" s="614"/>
      <c r="BP118" s="613"/>
      <c r="BQ118" s="613"/>
      <c r="BR118" s="612"/>
      <c r="BS118" s="612"/>
      <c r="BT118" s="612"/>
    </row>
    <row r="119" spans="1:72" s="10" customFormat="1" ht="15.75" customHeight="1" outlineLevel="1">
      <c r="A119" s="612"/>
      <c r="B119" s="66" t="s">
        <v>310</v>
      </c>
      <c r="C119" s="50" t="s">
        <v>157</v>
      </c>
      <c r="D119" s="51" t="s">
        <v>180</v>
      </c>
      <c r="E119" s="51" t="s">
        <v>74</v>
      </c>
      <c r="F119" s="50"/>
      <c r="G119" s="51" t="s">
        <v>181</v>
      </c>
      <c r="H119" s="52"/>
      <c r="I119" s="50" t="s">
        <v>70</v>
      </c>
      <c r="J119" s="53">
        <v>44305</v>
      </c>
      <c r="K119" s="62"/>
      <c r="L119" s="53">
        <v>48237</v>
      </c>
      <c r="M119" s="55">
        <v>9.8249999999999993</v>
      </c>
      <c r="N119" s="54">
        <v>-50</v>
      </c>
      <c r="O119" s="56">
        <v>-50</v>
      </c>
      <c r="P119" s="56">
        <v>-50</v>
      </c>
      <c r="Q119" s="495">
        <f t="shared" si="23"/>
        <v>-491.24999999999994</v>
      </c>
      <c r="R119" s="496">
        <f t="shared" si="24"/>
        <v>-5.7568807339449579E-2</v>
      </c>
      <c r="S119" s="496">
        <f t="shared" si="25"/>
        <v>-3.9953271028037474E-2</v>
      </c>
      <c r="T119" s="497"/>
      <c r="U119" s="497"/>
      <c r="V119" s="497"/>
      <c r="W119" s="57">
        <v>2.725E-2</v>
      </c>
      <c r="X119" s="498">
        <f t="shared" si="20"/>
        <v>-1.3625</v>
      </c>
      <c r="Y119" s="498">
        <f t="shared" si="21"/>
        <v>-1.3625</v>
      </c>
      <c r="Z119" s="58"/>
      <c r="AA119" s="58"/>
      <c r="AB119" s="54">
        <v>0</v>
      </c>
      <c r="AC119" s="54">
        <v>-50</v>
      </c>
      <c r="AD119" s="54">
        <v>0</v>
      </c>
      <c r="AE119" s="59"/>
      <c r="AF119" s="45"/>
      <c r="AG119" s="60" t="s">
        <v>311</v>
      </c>
      <c r="AH119" s="27"/>
      <c r="AI119" s="614"/>
      <c r="AJ119" s="613"/>
      <c r="AK119" s="614"/>
      <c r="AL119" s="613"/>
      <c r="AM119" s="613"/>
      <c r="AN119" s="613"/>
      <c r="AO119" s="613"/>
      <c r="AP119" s="613"/>
      <c r="AQ119" s="613"/>
      <c r="AR119" s="613"/>
      <c r="AS119" s="48">
        <f t="shared" si="26"/>
        <v>0</v>
      </c>
      <c r="AT119" s="48">
        <f t="shared" si="26"/>
        <v>1</v>
      </c>
      <c r="AU119" s="48">
        <f t="shared" si="26"/>
        <v>0</v>
      </c>
      <c r="AV119" s="48">
        <f t="shared" si="26"/>
        <v>0</v>
      </c>
      <c r="AW119" s="48">
        <f t="shared" si="26"/>
        <v>0</v>
      </c>
      <c r="AX119" s="48">
        <f t="shared" si="26"/>
        <v>0</v>
      </c>
      <c r="AY119" s="48">
        <f t="shared" si="26"/>
        <v>0</v>
      </c>
      <c r="AZ119" s="49"/>
      <c r="BA119" s="49"/>
      <c r="BB119" s="613"/>
      <c r="BC119" s="613"/>
      <c r="BD119" s="613"/>
      <c r="BE119" s="613"/>
      <c r="BF119" s="48">
        <f t="shared" si="27"/>
        <v>0</v>
      </c>
      <c r="BG119" s="613"/>
      <c r="BH119" s="49"/>
      <c r="BI119" s="48">
        <f t="shared" si="28"/>
        <v>1</v>
      </c>
      <c r="BJ119" s="48">
        <f t="shared" si="28"/>
        <v>1</v>
      </c>
      <c r="BK119" s="48">
        <f t="shared" si="28"/>
        <v>0</v>
      </c>
      <c r="BL119" s="48">
        <f t="shared" si="28"/>
        <v>0</v>
      </c>
      <c r="BM119" s="48">
        <f t="shared" si="28"/>
        <v>0</v>
      </c>
      <c r="BN119" s="48">
        <f t="shared" si="28"/>
        <v>1</v>
      </c>
      <c r="BO119" s="614"/>
      <c r="BP119" s="613"/>
      <c r="BQ119" s="613"/>
      <c r="BR119" s="612"/>
      <c r="BS119" s="612"/>
      <c r="BT119" s="612"/>
    </row>
    <row r="120" spans="1:72" s="10" customFormat="1" ht="15.75" customHeight="1" outlineLevel="1">
      <c r="A120" s="612"/>
      <c r="B120" s="66" t="s">
        <v>312</v>
      </c>
      <c r="C120" s="50" t="s">
        <v>157</v>
      </c>
      <c r="D120" s="51" t="s">
        <v>180</v>
      </c>
      <c r="E120" s="51" t="s">
        <v>74</v>
      </c>
      <c r="F120" s="50"/>
      <c r="G120" s="51" t="s">
        <v>181</v>
      </c>
      <c r="H120" s="52"/>
      <c r="I120" s="50" t="s">
        <v>70</v>
      </c>
      <c r="J120" s="53">
        <v>44302</v>
      </c>
      <c r="K120" s="62"/>
      <c r="L120" s="53">
        <v>51543</v>
      </c>
      <c r="M120" s="55">
        <v>18.882000000000001</v>
      </c>
      <c r="N120" s="54">
        <v>-50</v>
      </c>
      <c r="O120" s="56">
        <v>-50</v>
      </c>
      <c r="P120" s="56">
        <v>-50</v>
      </c>
      <c r="Q120" s="495">
        <f t="shared" si="23"/>
        <v>-944.1</v>
      </c>
      <c r="R120" s="496">
        <f t="shared" si="24"/>
        <v>-3.1192660550458773E-2</v>
      </c>
      <c r="S120" s="496">
        <f t="shared" si="25"/>
        <v>-1.3084112149532756E-2</v>
      </c>
      <c r="T120" s="497"/>
      <c r="U120" s="497"/>
      <c r="V120" s="497"/>
      <c r="W120" s="57">
        <v>5.6000000000000001E-2</v>
      </c>
      <c r="X120" s="498">
        <f t="shared" si="20"/>
        <v>-2.8000000000000003</v>
      </c>
      <c r="Y120" s="498">
        <f t="shared" si="21"/>
        <v>-2.8000000000000003</v>
      </c>
      <c r="Z120" s="58"/>
      <c r="AA120" s="58"/>
      <c r="AB120" s="54">
        <v>0</v>
      </c>
      <c r="AC120" s="54">
        <v>-50</v>
      </c>
      <c r="AD120" s="54">
        <v>0</v>
      </c>
      <c r="AE120" s="59"/>
      <c r="AF120" s="45"/>
      <c r="AG120" s="60" t="s">
        <v>313</v>
      </c>
      <c r="AH120" s="27"/>
      <c r="AI120" s="614"/>
      <c r="AJ120" s="613"/>
      <c r="AK120" s="614"/>
      <c r="AL120" s="613"/>
      <c r="AM120" s="613"/>
      <c r="AN120" s="613"/>
      <c r="AO120" s="613"/>
      <c r="AP120" s="613"/>
      <c r="AQ120" s="613"/>
      <c r="AR120" s="613"/>
      <c r="AS120" s="48">
        <f t="shared" si="26"/>
        <v>0</v>
      </c>
      <c r="AT120" s="48">
        <f t="shared" si="26"/>
        <v>1</v>
      </c>
      <c r="AU120" s="48">
        <f t="shared" si="26"/>
        <v>0</v>
      </c>
      <c r="AV120" s="48">
        <f t="shared" si="26"/>
        <v>0</v>
      </c>
      <c r="AW120" s="48">
        <f t="shared" si="26"/>
        <v>0</v>
      </c>
      <c r="AX120" s="48">
        <f t="shared" si="26"/>
        <v>0</v>
      </c>
      <c r="AY120" s="48">
        <f t="shared" si="26"/>
        <v>0</v>
      </c>
      <c r="AZ120" s="49"/>
      <c r="BA120" s="49"/>
      <c r="BB120" s="613"/>
      <c r="BC120" s="613"/>
      <c r="BD120" s="613"/>
      <c r="BE120" s="613"/>
      <c r="BF120" s="48">
        <f t="shared" si="27"/>
        <v>0</v>
      </c>
      <c r="BG120" s="613"/>
      <c r="BH120" s="49"/>
      <c r="BI120" s="48">
        <f t="shared" si="28"/>
        <v>1</v>
      </c>
      <c r="BJ120" s="48">
        <f t="shared" si="28"/>
        <v>1</v>
      </c>
      <c r="BK120" s="48">
        <f t="shared" si="28"/>
        <v>0</v>
      </c>
      <c r="BL120" s="48">
        <f t="shared" si="28"/>
        <v>0</v>
      </c>
      <c r="BM120" s="48">
        <f t="shared" si="28"/>
        <v>0</v>
      </c>
      <c r="BN120" s="48">
        <f t="shared" si="28"/>
        <v>1</v>
      </c>
      <c r="BO120" s="614"/>
      <c r="BP120" s="613"/>
      <c r="BQ120" s="613"/>
      <c r="BR120" s="612"/>
      <c r="BS120" s="612"/>
      <c r="BT120" s="612"/>
    </row>
    <row r="121" spans="1:72" s="10" customFormat="1" ht="15.75" customHeight="1" outlineLevel="1">
      <c r="A121" s="612"/>
      <c r="B121" s="66" t="s">
        <v>314</v>
      </c>
      <c r="C121" s="50" t="s">
        <v>64</v>
      </c>
      <c r="D121" s="51" t="s">
        <v>65</v>
      </c>
      <c r="E121" s="51" t="s">
        <v>74</v>
      </c>
      <c r="F121" s="50" t="s">
        <v>315</v>
      </c>
      <c r="G121" s="51" t="s">
        <v>68</v>
      </c>
      <c r="H121" s="52" t="s">
        <v>76</v>
      </c>
      <c r="I121" s="50" t="s">
        <v>70</v>
      </c>
      <c r="J121" s="53">
        <v>44592</v>
      </c>
      <c r="K121" s="54">
        <v>99.906999999999996</v>
      </c>
      <c r="L121" s="53">
        <v>46783</v>
      </c>
      <c r="M121" s="55">
        <v>5.8410000000000002</v>
      </c>
      <c r="N121" s="54">
        <v>483.57499999999999</v>
      </c>
      <c r="O121" s="56">
        <v>483.57499999999999</v>
      </c>
      <c r="P121" s="56">
        <v>483.57499999999999</v>
      </c>
      <c r="Q121" s="495">
        <f t="shared" si="23"/>
        <v>2824.5615750000002</v>
      </c>
      <c r="R121" s="496">
        <f t="shared" si="24"/>
        <v>-6.221826884722792E-2</v>
      </c>
      <c r="S121" s="496">
        <f t="shared" si="25"/>
        <v>-4.4689638358391015E-2</v>
      </c>
      <c r="T121" s="497"/>
      <c r="U121" s="497"/>
      <c r="V121" s="497"/>
      <c r="W121" s="57">
        <v>2.2182086956521744E-2</v>
      </c>
      <c r="X121" s="498">
        <f t="shared" si="20"/>
        <v>10.726702700000002</v>
      </c>
      <c r="Y121" s="498">
        <f t="shared" si="21"/>
        <v>10.726702700000002</v>
      </c>
      <c r="Z121" s="58"/>
      <c r="AA121" s="58"/>
      <c r="AB121" s="54">
        <v>-2.7349999999999999</v>
      </c>
      <c r="AC121" s="54">
        <v>480.84</v>
      </c>
      <c r="AD121" s="54">
        <v>467.202</v>
      </c>
      <c r="AE121" s="61" t="s">
        <v>150</v>
      </c>
      <c r="AF121" s="45"/>
      <c r="AG121" s="60" t="s">
        <v>316</v>
      </c>
      <c r="AH121" s="27"/>
      <c r="AI121" s="614"/>
      <c r="AJ121" s="613"/>
      <c r="AK121" s="614"/>
      <c r="AL121" s="613"/>
      <c r="AM121" s="613"/>
      <c r="AN121" s="613"/>
      <c r="AO121" s="613"/>
      <c r="AP121" s="613"/>
      <c r="AQ121" s="613"/>
      <c r="AR121" s="613"/>
      <c r="AS121" s="48">
        <f t="shared" si="26"/>
        <v>0</v>
      </c>
      <c r="AT121" s="48">
        <f t="shared" si="26"/>
        <v>1</v>
      </c>
      <c r="AU121" s="48">
        <f t="shared" si="26"/>
        <v>0</v>
      </c>
      <c r="AV121" s="48">
        <f t="shared" si="26"/>
        <v>0</v>
      </c>
      <c r="AW121" s="48">
        <f t="shared" si="26"/>
        <v>0</v>
      </c>
      <c r="AX121" s="48">
        <f t="shared" si="26"/>
        <v>0</v>
      </c>
      <c r="AY121" s="48">
        <f t="shared" si="26"/>
        <v>0</v>
      </c>
      <c r="AZ121" s="49"/>
      <c r="BA121" s="49"/>
      <c r="BB121" s="613"/>
      <c r="BC121" s="613"/>
      <c r="BD121" s="613"/>
      <c r="BE121" s="613"/>
      <c r="BF121" s="48">
        <f t="shared" si="27"/>
        <v>0</v>
      </c>
      <c r="BG121" s="613"/>
      <c r="BH121" s="49"/>
      <c r="BI121" s="48">
        <f t="shared" si="28"/>
        <v>1</v>
      </c>
      <c r="BJ121" s="48">
        <f t="shared" si="28"/>
        <v>1</v>
      </c>
      <c r="BK121" s="48">
        <f t="shared" si="28"/>
        <v>0</v>
      </c>
      <c r="BL121" s="48">
        <f t="shared" si="28"/>
        <v>0</v>
      </c>
      <c r="BM121" s="48">
        <f t="shared" si="28"/>
        <v>0</v>
      </c>
      <c r="BN121" s="48">
        <f t="shared" si="28"/>
        <v>1</v>
      </c>
      <c r="BO121" s="614"/>
      <c r="BP121" s="613"/>
      <c r="BQ121" s="613"/>
      <c r="BR121" s="612"/>
      <c r="BS121" s="612"/>
      <c r="BT121" s="612"/>
    </row>
    <row r="122" spans="1:72" s="10" customFormat="1" ht="15.75" customHeight="1" outlineLevel="1">
      <c r="A122" s="612"/>
      <c r="B122" s="66" t="s">
        <v>317</v>
      </c>
      <c r="C122" s="50" t="s">
        <v>64</v>
      </c>
      <c r="D122" s="51" t="s">
        <v>65</v>
      </c>
      <c r="E122" s="51" t="s">
        <v>74</v>
      </c>
      <c r="F122" s="50" t="s">
        <v>318</v>
      </c>
      <c r="G122" s="51" t="s">
        <v>68</v>
      </c>
      <c r="H122" s="52" t="s">
        <v>76</v>
      </c>
      <c r="I122" s="50" t="s">
        <v>70</v>
      </c>
      <c r="J122" s="53">
        <v>44592</v>
      </c>
      <c r="K122" s="54">
        <v>99.015000000000001</v>
      </c>
      <c r="L122" s="53">
        <v>48244</v>
      </c>
      <c r="M122" s="55">
        <v>9.8439999999999994</v>
      </c>
      <c r="N122" s="54">
        <v>483.71899999999999</v>
      </c>
      <c r="O122" s="56">
        <v>483.71899999999999</v>
      </c>
      <c r="P122" s="56">
        <v>483.71899999999999</v>
      </c>
      <c r="Q122" s="495">
        <f t="shared" si="23"/>
        <v>4761.7298359999995</v>
      </c>
      <c r="R122" s="496">
        <f t="shared" si="24"/>
        <v>-5.9787116074989988E-2</v>
      </c>
      <c r="S122" s="496">
        <f t="shared" si="25"/>
        <v>-4.2213043478260825E-2</v>
      </c>
      <c r="T122" s="497"/>
      <c r="U122" s="497"/>
      <c r="V122" s="497"/>
      <c r="W122" s="57">
        <v>2.483204347826087E-2</v>
      </c>
      <c r="X122" s="498">
        <f t="shared" si="20"/>
        <v>12.01173123926087</v>
      </c>
      <c r="Y122" s="498">
        <f t="shared" si="21"/>
        <v>12.01173123926087</v>
      </c>
      <c r="Z122" s="58"/>
      <c r="AA122" s="58"/>
      <c r="AB122" s="54">
        <v>-7.0960000000000001</v>
      </c>
      <c r="AC122" s="54">
        <v>476.62299999999999</v>
      </c>
      <c r="AD122" s="54">
        <v>463.51799999999997</v>
      </c>
      <c r="AE122" s="61" t="s">
        <v>150</v>
      </c>
      <c r="AF122" s="45"/>
      <c r="AG122" s="60" t="s">
        <v>319</v>
      </c>
      <c r="AH122" s="27"/>
      <c r="AI122" s="614"/>
      <c r="AJ122" s="613"/>
      <c r="AK122" s="614"/>
      <c r="AL122" s="613"/>
      <c r="AM122" s="613"/>
      <c r="AN122" s="613"/>
      <c r="AO122" s="613"/>
      <c r="AP122" s="613"/>
      <c r="AQ122" s="613"/>
      <c r="AR122" s="613"/>
      <c r="AS122" s="48">
        <f t="shared" si="26"/>
        <v>0</v>
      </c>
      <c r="AT122" s="48">
        <f t="shared" si="26"/>
        <v>1</v>
      </c>
      <c r="AU122" s="48">
        <f t="shared" si="26"/>
        <v>0</v>
      </c>
      <c r="AV122" s="48">
        <f t="shared" si="26"/>
        <v>0</v>
      </c>
      <c r="AW122" s="48">
        <f t="shared" si="26"/>
        <v>0</v>
      </c>
      <c r="AX122" s="48">
        <f t="shared" si="26"/>
        <v>0</v>
      </c>
      <c r="AY122" s="48">
        <f t="shared" si="26"/>
        <v>0</v>
      </c>
      <c r="AZ122" s="49"/>
      <c r="BA122" s="49"/>
      <c r="BB122" s="613"/>
      <c r="BC122" s="613"/>
      <c r="BD122" s="613"/>
      <c r="BE122" s="613"/>
      <c r="BF122" s="48">
        <f t="shared" si="27"/>
        <v>0</v>
      </c>
      <c r="BG122" s="613"/>
      <c r="BH122" s="49"/>
      <c r="BI122" s="48">
        <f t="shared" si="28"/>
        <v>1</v>
      </c>
      <c r="BJ122" s="48">
        <f t="shared" si="28"/>
        <v>1</v>
      </c>
      <c r="BK122" s="48">
        <f t="shared" si="28"/>
        <v>0</v>
      </c>
      <c r="BL122" s="48">
        <f t="shared" si="28"/>
        <v>0</v>
      </c>
      <c r="BM122" s="48">
        <f t="shared" si="28"/>
        <v>0</v>
      </c>
      <c r="BN122" s="48">
        <f t="shared" si="28"/>
        <v>1</v>
      </c>
      <c r="BO122" s="614"/>
      <c r="BP122" s="613"/>
      <c r="BQ122" s="613"/>
      <c r="BR122" s="612"/>
      <c r="BS122" s="612"/>
      <c r="BT122" s="612"/>
    </row>
    <row r="123" spans="1:72" s="10" customFormat="1" ht="15.75" customHeight="1" outlineLevel="1">
      <c r="A123" s="612"/>
      <c r="B123" s="66" t="s">
        <v>320</v>
      </c>
      <c r="C123" s="50" t="s">
        <v>64</v>
      </c>
      <c r="D123" s="51" t="s">
        <v>65</v>
      </c>
      <c r="E123" s="51" t="s">
        <v>74</v>
      </c>
      <c r="F123" s="50"/>
      <c r="G123" s="51"/>
      <c r="H123" s="52"/>
      <c r="I123" s="50"/>
      <c r="J123" s="53"/>
      <c r="K123" s="62"/>
      <c r="L123" s="53"/>
      <c r="M123" s="63"/>
      <c r="N123" s="64"/>
      <c r="O123" s="65"/>
      <c r="P123" s="65"/>
      <c r="Q123" s="495">
        <f t="shared" si="23"/>
        <v>0</v>
      </c>
      <c r="R123" s="496">
        <f t="shared" si="24"/>
        <v>0</v>
      </c>
      <c r="S123" s="496">
        <f t="shared" si="25"/>
        <v>0</v>
      </c>
      <c r="T123" s="497"/>
      <c r="U123" s="497"/>
      <c r="V123" s="497"/>
      <c r="W123" s="58"/>
      <c r="X123" s="498">
        <f t="shared" si="20"/>
        <v>0</v>
      </c>
      <c r="Y123" s="498">
        <f t="shared" si="21"/>
        <v>0</v>
      </c>
      <c r="Z123" s="58"/>
      <c r="AA123" s="58"/>
      <c r="AB123" s="54">
        <v>-10.281000000000001</v>
      </c>
      <c r="AC123" s="54">
        <v>-10.281000000000001</v>
      </c>
      <c r="AD123" s="64"/>
      <c r="AE123" s="59"/>
      <c r="AF123" s="45"/>
      <c r="AG123" s="60" t="s">
        <v>321</v>
      </c>
      <c r="AH123" s="27"/>
      <c r="AI123" s="614"/>
      <c r="AJ123" s="613"/>
      <c r="AK123" s="614"/>
      <c r="AL123" s="613"/>
      <c r="AM123" s="613"/>
      <c r="AN123" s="613"/>
      <c r="AO123" s="613"/>
      <c r="AP123" s="613"/>
      <c r="AQ123" s="613"/>
      <c r="AR123" s="613"/>
      <c r="AS123" s="48">
        <f t="shared" si="26"/>
        <v>0</v>
      </c>
      <c r="AT123" s="48">
        <f t="shared" si="26"/>
        <v>1</v>
      </c>
      <c r="AU123" s="48">
        <f t="shared" si="26"/>
        <v>0</v>
      </c>
      <c r="AV123" s="48">
        <f t="shared" si="26"/>
        <v>0</v>
      </c>
      <c r="AW123" s="48">
        <f t="shared" si="26"/>
        <v>0</v>
      </c>
      <c r="AX123" s="48">
        <f t="shared" si="26"/>
        <v>0</v>
      </c>
      <c r="AY123" s="48">
        <f t="shared" si="26"/>
        <v>0</v>
      </c>
      <c r="AZ123" s="49"/>
      <c r="BA123" s="49"/>
      <c r="BB123" s="613"/>
      <c r="BC123" s="613"/>
      <c r="BD123" s="613"/>
      <c r="BE123" s="613"/>
      <c r="BF123" s="48">
        <f t="shared" si="27"/>
        <v>0</v>
      </c>
      <c r="BG123" s="613"/>
      <c r="BH123" s="49"/>
      <c r="BI123" s="48">
        <f t="shared" si="28"/>
        <v>1</v>
      </c>
      <c r="BJ123" s="48">
        <f t="shared" si="28"/>
        <v>1</v>
      </c>
      <c r="BK123" s="48">
        <f t="shared" si="28"/>
        <v>0</v>
      </c>
      <c r="BL123" s="48">
        <f t="shared" si="28"/>
        <v>0</v>
      </c>
      <c r="BM123" s="48">
        <f t="shared" si="28"/>
        <v>0</v>
      </c>
      <c r="BN123" s="48">
        <f t="shared" si="28"/>
        <v>1</v>
      </c>
      <c r="BO123" s="614"/>
      <c r="BP123" s="613"/>
      <c r="BQ123" s="613"/>
      <c r="BR123" s="612"/>
      <c r="BS123" s="612"/>
      <c r="BT123" s="612"/>
    </row>
    <row r="124" spans="1:72" s="10" customFormat="1" ht="15.75" customHeight="1" outlineLevel="1">
      <c r="A124" s="612"/>
      <c r="B124" s="66" t="s">
        <v>322</v>
      </c>
      <c r="C124" s="50" t="s">
        <v>157</v>
      </c>
      <c r="D124" s="51" t="s">
        <v>323</v>
      </c>
      <c r="E124" s="51" t="s">
        <v>188</v>
      </c>
      <c r="F124" s="50"/>
      <c r="G124" s="51" t="s">
        <v>68</v>
      </c>
      <c r="H124" s="52"/>
      <c r="I124" s="50" t="s">
        <v>70</v>
      </c>
      <c r="J124" s="53">
        <v>24744</v>
      </c>
      <c r="K124" s="62"/>
      <c r="L124" s="53">
        <v>61104</v>
      </c>
      <c r="M124" s="55">
        <v>22.289041095890411</v>
      </c>
      <c r="N124" s="54">
        <v>2.1749999999999998</v>
      </c>
      <c r="O124" s="56">
        <v>2.1749999999999998</v>
      </c>
      <c r="P124" s="56">
        <v>2.1749999999999998</v>
      </c>
      <c r="Q124" s="495">
        <f t="shared" si="23"/>
        <v>48.478664383561643</v>
      </c>
      <c r="R124" s="496">
        <f t="shared" si="24"/>
        <v>-2.1487220279230557E-2</v>
      </c>
      <c r="S124" s="496">
        <f t="shared" si="25"/>
        <v>-3.197261779776972E-3</v>
      </c>
      <c r="T124" s="497"/>
      <c r="U124" s="497"/>
      <c r="V124" s="497"/>
      <c r="W124" s="57">
        <v>6.6578929895638739E-2</v>
      </c>
      <c r="X124" s="498">
        <f t="shared" si="20"/>
        <v>0.14480917252301426</v>
      </c>
      <c r="Y124" s="498">
        <f t="shared" si="21"/>
        <v>0.14480917252301426</v>
      </c>
      <c r="Z124" s="58"/>
      <c r="AA124" s="58"/>
      <c r="AB124" s="54"/>
      <c r="AC124" s="54">
        <v>2.1749999999999998</v>
      </c>
      <c r="AD124" s="54">
        <v>2.1749999999999998</v>
      </c>
      <c r="AE124" s="59"/>
      <c r="AF124" s="45"/>
      <c r="AG124" s="60" t="s">
        <v>324</v>
      </c>
      <c r="AH124" s="27"/>
      <c r="AI124" s="614"/>
      <c r="AJ124" s="613"/>
      <c r="AK124" s="614"/>
      <c r="AL124" s="613"/>
      <c r="AM124" s="613"/>
      <c r="AN124" s="613"/>
      <c r="AO124" s="613"/>
      <c r="AP124" s="613"/>
      <c r="AQ124" s="613"/>
      <c r="AR124" s="613"/>
      <c r="AS124" s="48">
        <f t="shared" si="26"/>
        <v>0</v>
      </c>
      <c r="AT124" s="48">
        <f t="shared" si="26"/>
        <v>1</v>
      </c>
      <c r="AU124" s="48">
        <f t="shared" si="26"/>
        <v>0</v>
      </c>
      <c r="AV124" s="48">
        <f t="shared" si="26"/>
        <v>0</v>
      </c>
      <c r="AW124" s="48">
        <f t="shared" si="26"/>
        <v>0</v>
      </c>
      <c r="AX124" s="48">
        <f t="shared" si="26"/>
        <v>0</v>
      </c>
      <c r="AY124" s="48">
        <f t="shared" si="26"/>
        <v>0</v>
      </c>
      <c r="AZ124" s="49"/>
      <c r="BA124" s="49"/>
      <c r="BB124" s="613"/>
      <c r="BC124" s="613"/>
      <c r="BD124" s="613"/>
      <c r="BE124" s="613"/>
      <c r="BF124" s="48">
        <f t="shared" si="27"/>
        <v>0</v>
      </c>
      <c r="BG124" s="613"/>
      <c r="BH124" s="49"/>
      <c r="BI124" s="48">
        <f t="shared" si="28"/>
        <v>1</v>
      </c>
      <c r="BJ124" s="48">
        <f t="shared" si="28"/>
        <v>1</v>
      </c>
      <c r="BK124" s="48">
        <f t="shared" si="28"/>
        <v>0</v>
      </c>
      <c r="BL124" s="48">
        <f t="shared" si="28"/>
        <v>0</v>
      </c>
      <c r="BM124" s="48">
        <f t="shared" si="28"/>
        <v>0</v>
      </c>
      <c r="BN124" s="48">
        <f t="shared" si="28"/>
        <v>1</v>
      </c>
      <c r="BO124" s="614"/>
      <c r="BP124" s="613"/>
      <c r="BQ124" s="613"/>
      <c r="BR124" s="612"/>
      <c r="BS124" s="612"/>
      <c r="BT124" s="612"/>
    </row>
    <row r="125" spans="1:72" s="10" customFormat="1" ht="15.75" customHeight="1" outlineLevel="1">
      <c r="A125" s="612"/>
      <c r="B125" s="66" t="s">
        <v>325</v>
      </c>
      <c r="C125" s="50" t="s">
        <v>157</v>
      </c>
      <c r="D125" s="51" t="s">
        <v>323</v>
      </c>
      <c r="E125" s="51" t="s">
        <v>188</v>
      </c>
      <c r="F125" s="50"/>
      <c r="G125" s="51" t="s">
        <v>68</v>
      </c>
      <c r="H125" s="52"/>
      <c r="I125" s="50" t="s">
        <v>70</v>
      </c>
      <c r="J125" s="53">
        <v>43889</v>
      </c>
      <c r="K125" s="62"/>
      <c r="L125" s="53">
        <v>45167</v>
      </c>
      <c r="M125" s="55">
        <v>0.45753424657534247</v>
      </c>
      <c r="N125" s="54">
        <v>0</v>
      </c>
      <c r="O125" s="56">
        <v>0</v>
      </c>
      <c r="P125" s="56">
        <v>0</v>
      </c>
      <c r="Q125" s="495">
        <f t="shared" si="23"/>
        <v>0</v>
      </c>
      <c r="R125" s="496">
        <f t="shared" si="24"/>
        <v>-5.3704134592658437E-2</v>
      </c>
      <c r="S125" s="496">
        <f t="shared" si="25"/>
        <v>-3.601636140747444E-2</v>
      </c>
      <c r="T125" s="497"/>
      <c r="U125" s="497"/>
      <c r="V125" s="497"/>
      <c r="W125" s="57">
        <v>3.1462493294002469E-2</v>
      </c>
      <c r="X125" s="498">
        <f t="shared" si="20"/>
        <v>0</v>
      </c>
      <c r="Y125" s="498">
        <f t="shared" si="21"/>
        <v>0</v>
      </c>
      <c r="Z125" s="58"/>
      <c r="AA125" s="58"/>
      <c r="AB125" s="54"/>
      <c r="AC125" s="54">
        <v>0</v>
      </c>
      <c r="AD125" s="54">
        <v>0</v>
      </c>
      <c r="AE125" s="59"/>
      <c r="AF125" s="45"/>
      <c r="AG125" s="60" t="s">
        <v>326</v>
      </c>
      <c r="AH125" s="27"/>
      <c r="AI125" s="614"/>
      <c r="AJ125" s="613"/>
      <c r="AK125" s="614"/>
      <c r="AL125" s="613"/>
      <c r="AM125" s="613"/>
      <c r="AN125" s="613"/>
      <c r="AO125" s="613"/>
      <c r="AP125" s="613"/>
      <c r="AQ125" s="613"/>
      <c r="AR125" s="613"/>
      <c r="AS125" s="48">
        <f t="shared" si="26"/>
        <v>0</v>
      </c>
      <c r="AT125" s="48">
        <f t="shared" si="26"/>
        <v>1</v>
      </c>
      <c r="AU125" s="48">
        <f t="shared" si="26"/>
        <v>0</v>
      </c>
      <c r="AV125" s="48">
        <f t="shared" si="26"/>
        <v>0</v>
      </c>
      <c r="AW125" s="48">
        <f t="shared" si="26"/>
        <v>0</v>
      </c>
      <c r="AX125" s="48">
        <f t="shared" si="26"/>
        <v>0</v>
      </c>
      <c r="AY125" s="48">
        <f t="shared" si="26"/>
        <v>0</v>
      </c>
      <c r="AZ125" s="49"/>
      <c r="BA125" s="49"/>
      <c r="BB125" s="613"/>
      <c r="BC125" s="613"/>
      <c r="BD125" s="613"/>
      <c r="BE125" s="613"/>
      <c r="BF125" s="48">
        <f t="shared" si="27"/>
        <v>0</v>
      </c>
      <c r="BG125" s="613"/>
      <c r="BH125" s="49"/>
      <c r="BI125" s="48">
        <f t="shared" si="28"/>
        <v>1</v>
      </c>
      <c r="BJ125" s="48">
        <f t="shared" si="28"/>
        <v>1</v>
      </c>
      <c r="BK125" s="48">
        <f t="shared" si="28"/>
        <v>0</v>
      </c>
      <c r="BL125" s="48">
        <f t="shared" si="28"/>
        <v>0</v>
      </c>
      <c r="BM125" s="48">
        <f t="shared" si="28"/>
        <v>0</v>
      </c>
      <c r="BN125" s="48">
        <f t="shared" si="28"/>
        <v>1</v>
      </c>
      <c r="BO125" s="614"/>
      <c r="BP125" s="613"/>
      <c r="BQ125" s="613"/>
      <c r="BR125" s="612"/>
      <c r="BS125" s="612"/>
      <c r="BT125" s="612"/>
    </row>
    <row r="126" spans="1:72" s="10" customFormat="1" ht="15.75" customHeight="1" outlineLevel="1">
      <c r="A126" s="612"/>
      <c r="B126" s="66" t="s">
        <v>327</v>
      </c>
      <c r="C126" s="50" t="s">
        <v>157</v>
      </c>
      <c r="D126" s="51" t="s">
        <v>323</v>
      </c>
      <c r="E126" s="51" t="s">
        <v>188</v>
      </c>
      <c r="F126" s="50"/>
      <c r="G126" s="51" t="s">
        <v>68</v>
      </c>
      <c r="H126" s="52"/>
      <c r="I126" s="50" t="s">
        <v>70</v>
      </c>
      <c r="J126" s="53">
        <v>43571</v>
      </c>
      <c r="K126" s="62"/>
      <c r="L126" s="53">
        <v>47408</v>
      </c>
      <c r="M126" s="55">
        <v>3.5260273972602736</v>
      </c>
      <c r="N126" s="54">
        <v>1.81</v>
      </c>
      <c r="O126" s="56">
        <v>1.81</v>
      </c>
      <c r="P126" s="56">
        <v>1.81</v>
      </c>
      <c r="Q126" s="495">
        <f t="shared" si="23"/>
        <v>6.3821095890410957</v>
      </c>
      <c r="R126" s="496">
        <f t="shared" si="24"/>
        <v>-5.7469197848489917E-2</v>
      </c>
      <c r="S126" s="496">
        <f t="shared" si="25"/>
        <v>-3.9851799677433575E-2</v>
      </c>
      <c r="T126" s="497"/>
      <c r="U126" s="497"/>
      <c r="V126" s="497"/>
      <c r="W126" s="57">
        <v>2.7358574345146113E-2</v>
      </c>
      <c r="X126" s="498">
        <f t="shared" si="20"/>
        <v>4.9519019564714467E-2</v>
      </c>
      <c r="Y126" s="498">
        <f t="shared" si="21"/>
        <v>4.9519019564714467E-2</v>
      </c>
      <c r="Z126" s="58"/>
      <c r="AA126" s="58"/>
      <c r="AB126" s="54"/>
      <c r="AC126" s="54">
        <v>1.81</v>
      </c>
      <c r="AD126" s="54">
        <v>1.81</v>
      </c>
      <c r="AE126" s="59"/>
      <c r="AF126" s="45"/>
      <c r="AG126" s="60" t="s">
        <v>328</v>
      </c>
      <c r="AH126" s="27"/>
      <c r="AI126" s="614"/>
      <c r="AJ126" s="613"/>
      <c r="AK126" s="614"/>
      <c r="AL126" s="613"/>
      <c r="AM126" s="613"/>
      <c r="AN126" s="613"/>
      <c r="AO126" s="613"/>
      <c r="AP126" s="613"/>
      <c r="AQ126" s="613"/>
      <c r="AR126" s="613"/>
      <c r="AS126" s="48">
        <f t="shared" ref="AS126:AY127" si="29" xml:space="preserve"> IF( ISNUMBER( J76 ), 0, 1 )</f>
        <v>0</v>
      </c>
      <c r="AT126" s="48">
        <f t="shared" si="29"/>
        <v>1</v>
      </c>
      <c r="AU126" s="48">
        <f t="shared" si="29"/>
        <v>0</v>
      </c>
      <c r="AV126" s="48">
        <f t="shared" si="29"/>
        <v>0</v>
      </c>
      <c r="AW126" s="48">
        <f t="shared" si="29"/>
        <v>0</v>
      </c>
      <c r="AX126" s="48">
        <f t="shared" si="29"/>
        <v>0</v>
      </c>
      <c r="AY126" s="48">
        <f t="shared" si="29"/>
        <v>0</v>
      </c>
      <c r="AZ126" s="49"/>
      <c r="BA126" s="49"/>
      <c r="BB126" s="613"/>
      <c r="BC126" s="613"/>
      <c r="BD126" s="613"/>
      <c r="BE126" s="613"/>
      <c r="BF126" s="48">
        <f t="shared" si="27"/>
        <v>0</v>
      </c>
      <c r="BG126" s="613"/>
      <c r="BH126" s="49"/>
      <c r="BI126" s="48">
        <f t="shared" ref="BI126:BN127" si="30" xml:space="preserve"> IF( ISNUMBER( Z76 ), 0, 1 )</f>
        <v>1</v>
      </c>
      <c r="BJ126" s="48">
        <f t="shared" si="30"/>
        <v>1</v>
      </c>
      <c r="BK126" s="48">
        <f t="shared" si="30"/>
        <v>0</v>
      </c>
      <c r="BL126" s="48">
        <f t="shared" si="30"/>
        <v>0</v>
      </c>
      <c r="BM126" s="48">
        <f t="shared" si="30"/>
        <v>0</v>
      </c>
      <c r="BN126" s="48">
        <f t="shared" si="30"/>
        <v>1</v>
      </c>
      <c r="BO126" s="614"/>
      <c r="BP126" s="613"/>
      <c r="BQ126" s="613"/>
      <c r="BR126" s="612"/>
      <c r="BS126" s="612"/>
      <c r="BT126" s="612"/>
    </row>
    <row r="127" spans="1:72" s="10" customFormat="1" ht="15.75" customHeight="1" outlineLevel="1">
      <c r="A127" s="612"/>
      <c r="B127" s="66" t="s">
        <v>329</v>
      </c>
      <c r="C127" s="50" t="s">
        <v>157</v>
      </c>
      <c r="D127" s="51" t="s">
        <v>323</v>
      </c>
      <c r="E127" s="51" t="s">
        <v>188</v>
      </c>
      <c r="F127" s="50"/>
      <c r="G127" s="51" t="s">
        <v>68</v>
      </c>
      <c r="H127" s="52"/>
      <c r="I127" s="50" t="s">
        <v>70</v>
      </c>
      <c r="J127" s="53">
        <v>43571</v>
      </c>
      <c r="K127" s="62"/>
      <c r="L127" s="53">
        <v>47590</v>
      </c>
      <c r="M127" s="55">
        <v>3.5260273972602736</v>
      </c>
      <c r="N127" s="54">
        <v>1.8540000000000001</v>
      </c>
      <c r="O127" s="56">
        <v>1.8540000000000001</v>
      </c>
      <c r="P127" s="56">
        <v>1.8540000000000001</v>
      </c>
      <c r="Q127" s="495">
        <f t="shared" si="23"/>
        <v>6.5372547945205479</v>
      </c>
      <c r="R127" s="496">
        <f t="shared" si="24"/>
        <v>-5.7469197848489917E-2</v>
      </c>
      <c r="S127" s="496">
        <f t="shared" si="25"/>
        <v>-3.9851799677433575E-2</v>
      </c>
      <c r="T127" s="497"/>
      <c r="U127" s="497"/>
      <c r="V127" s="497"/>
      <c r="W127" s="57">
        <v>2.7358574345146113E-2</v>
      </c>
      <c r="X127" s="498">
        <f t="shared" si="20"/>
        <v>5.0722796835900898E-2</v>
      </c>
      <c r="Y127" s="498">
        <f t="shared" si="21"/>
        <v>5.0722796835900898E-2</v>
      </c>
      <c r="Z127" s="58"/>
      <c r="AA127" s="58"/>
      <c r="AB127" s="54"/>
      <c r="AC127" s="54">
        <v>1.8540000000000001</v>
      </c>
      <c r="AD127" s="54">
        <v>1.8540000000000001</v>
      </c>
      <c r="AE127" s="59"/>
      <c r="AF127" s="45"/>
      <c r="AG127" s="60" t="s">
        <v>330</v>
      </c>
      <c r="AH127" s="27"/>
      <c r="AI127" s="614"/>
      <c r="AJ127" s="613"/>
      <c r="AK127" s="614"/>
      <c r="AL127" s="613"/>
      <c r="AM127" s="613"/>
      <c r="AN127" s="613"/>
      <c r="AO127" s="613"/>
      <c r="AP127" s="613"/>
      <c r="AQ127" s="613"/>
      <c r="AR127" s="613"/>
      <c r="AS127" s="48">
        <f t="shared" si="29"/>
        <v>0</v>
      </c>
      <c r="AT127" s="48">
        <f t="shared" si="29"/>
        <v>1</v>
      </c>
      <c r="AU127" s="48">
        <f t="shared" si="29"/>
        <v>0</v>
      </c>
      <c r="AV127" s="48">
        <f t="shared" si="29"/>
        <v>0</v>
      </c>
      <c r="AW127" s="48">
        <f t="shared" si="29"/>
        <v>0</v>
      </c>
      <c r="AX127" s="48">
        <f t="shared" si="29"/>
        <v>0</v>
      </c>
      <c r="AY127" s="48">
        <f t="shared" si="29"/>
        <v>0</v>
      </c>
      <c r="AZ127" s="49"/>
      <c r="BA127" s="49"/>
      <c r="BB127" s="613"/>
      <c r="BC127" s="613"/>
      <c r="BD127" s="613"/>
      <c r="BE127" s="613"/>
      <c r="BF127" s="48">
        <f t="shared" si="27"/>
        <v>0</v>
      </c>
      <c r="BG127" s="613"/>
      <c r="BH127" s="49"/>
      <c r="BI127" s="48">
        <f t="shared" si="30"/>
        <v>1</v>
      </c>
      <c r="BJ127" s="48">
        <f t="shared" si="30"/>
        <v>1</v>
      </c>
      <c r="BK127" s="48">
        <f t="shared" si="30"/>
        <v>0</v>
      </c>
      <c r="BL127" s="48">
        <f t="shared" si="30"/>
        <v>0</v>
      </c>
      <c r="BM127" s="48">
        <f t="shared" si="30"/>
        <v>0</v>
      </c>
      <c r="BN127" s="48">
        <f t="shared" si="30"/>
        <v>1</v>
      </c>
      <c r="BO127" s="614"/>
      <c r="BP127" s="613"/>
      <c r="BQ127" s="613"/>
      <c r="BR127" s="612"/>
      <c r="BS127" s="612"/>
      <c r="BT127" s="612"/>
    </row>
    <row r="128" spans="1:72" s="10" customFormat="1" ht="15.75" customHeight="1" thickBot="1">
      <c r="A128" s="612"/>
      <c r="B128" s="67" t="s">
        <v>331</v>
      </c>
      <c r="C128" s="68"/>
      <c r="D128" s="68"/>
      <c r="E128" s="68"/>
      <c r="F128" s="69"/>
      <c r="G128" s="69"/>
      <c r="H128" s="70"/>
      <c r="I128" s="70"/>
      <c r="J128" s="71"/>
      <c r="K128" s="72"/>
      <c r="L128" s="71"/>
      <c r="M128" s="500"/>
      <c r="N128" s="501">
        <f>SUM(N9:N127)</f>
        <v>5663.3719999999985</v>
      </c>
      <c r="O128" s="501">
        <f>SUM(O9:O127)</f>
        <v>5663.3719999999985</v>
      </c>
      <c r="P128" s="501">
        <f>SUM(P9:P127)</f>
        <v>5663.3719999999985</v>
      </c>
      <c r="Q128" s="502">
        <f>SUM(Q9:Q127)</f>
        <v>48397.823253767085</v>
      </c>
      <c r="R128" s="500"/>
      <c r="S128" s="500"/>
      <c r="T128" s="500"/>
      <c r="U128" s="500"/>
      <c r="V128" s="500"/>
      <c r="W128" s="500"/>
      <c r="X128" s="501">
        <f>SUM(X9:X127)</f>
        <v>207.68573103188996</v>
      </c>
      <c r="Y128" s="501">
        <f>SUM(Y9:Y127)</f>
        <v>207.68573103188996</v>
      </c>
      <c r="Z128" s="503"/>
      <c r="AA128" s="503"/>
      <c r="AB128" s="501">
        <f>SUM(AB9:AB127)</f>
        <v>-70.936000000000007</v>
      </c>
      <c r="AC128" s="501">
        <f>SUM(AC9:AC127)</f>
        <v>5592.4359999999997</v>
      </c>
      <c r="AD128" s="501">
        <f>SUM(AD9:AD127)</f>
        <v>9413.3929999999946</v>
      </c>
      <c r="AE128" s="504"/>
      <c r="AF128" s="45"/>
      <c r="AG128" s="74" t="s">
        <v>332</v>
      </c>
      <c r="AH128" s="27"/>
      <c r="AI128" s="614"/>
      <c r="AJ128" s="47" t="str">
        <f>IF( SUM( AL128:BN128 ) = 0, 0, $AL$5 )</f>
        <v>Please complete all cells in row</v>
      </c>
      <c r="AK128" s="614"/>
      <c r="AL128" s="613"/>
      <c r="AM128" s="613"/>
      <c r="AN128" s="613"/>
      <c r="AO128" s="613"/>
      <c r="AP128" s="613"/>
      <c r="AQ128" s="613"/>
      <c r="AR128" s="613"/>
      <c r="AS128" s="613"/>
      <c r="AT128" s="613"/>
      <c r="AU128" s="613"/>
      <c r="AV128" s="613"/>
      <c r="AW128" s="613"/>
      <c r="AX128" s="613"/>
      <c r="AY128" s="613"/>
      <c r="AZ128" s="613"/>
      <c r="BA128" s="613"/>
      <c r="BB128" s="613"/>
      <c r="BC128" s="613"/>
      <c r="BD128" s="613"/>
      <c r="BE128" s="613"/>
      <c r="BF128" s="613"/>
      <c r="BG128" s="613"/>
      <c r="BH128" s="613"/>
      <c r="BI128" s="613"/>
      <c r="BJ128" s="613"/>
      <c r="BK128" s="613"/>
      <c r="BL128" s="613"/>
      <c r="BM128" s="613"/>
      <c r="BN128" s="48">
        <f t="shared" ref="BN128" si="31" xml:space="preserve"> IF( ISNUMBER(AE128 ), 0, 1 )</f>
        <v>1</v>
      </c>
      <c r="BO128" s="614"/>
      <c r="BP128" s="613"/>
      <c r="BQ128" s="613"/>
      <c r="BR128" s="612"/>
      <c r="BS128" s="612"/>
      <c r="BT128" s="612"/>
    </row>
    <row r="129" spans="1:72" s="10" customFormat="1" ht="15.75" customHeight="1" thickTop="1" thickBot="1">
      <c r="A129" s="612"/>
      <c r="B129" s="75"/>
      <c r="C129" s="76"/>
      <c r="D129" s="76"/>
      <c r="E129" s="76"/>
      <c r="F129" s="77"/>
      <c r="G129" s="77"/>
      <c r="H129" s="505"/>
      <c r="I129" s="77"/>
      <c r="J129" s="78"/>
      <c r="K129" s="79"/>
      <c r="L129" s="78"/>
      <c r="M129" s="79"/>
      <c r="N129" s="79"/>
      <c r="O129" s="80"/>
      <c r="P129" s="80"/>
      <c r="Q129" s="80"/>
      <c r="R129" s="79"/>
      <c r="S129" s="79"/>
      <c r="T129" s="79"/>
      <c r="U129" s="79"/>
      <c r="V129" s="79"/>
      <c r="W129" s="79"/>
      <c r="X129" s="80"/>
      <c r="Y129" s="80"/>
      <c r="Z129" s="80"/>
      <c r="AA129" s="80"/>
      <c r="AB129" s="79"/>
      <c r="AC129" s="79"/>
      <c r="AD129" s="79"/>
      <c r="AE129" s="79"/>
      <c r="AF129" s="45"/>
      <c r="AG129" s="26"/>
      <c r="AH129" s="27"/>
      <c r="AI129" s="614"/>
      <c r="AJ129" s="613"/>
      <c r="AK129" s="614"/>
      <c r="AL129" s="613"/>
      <c r="AM129" s="613"/>
      <c r="AN129" s="613"/>
      <c r="AO129" s="613"/>
      <c r="AP129" s="613"/>
      <c r="AQ129" s="613"/>
      <c r="AR129" s="613"/>
      <c r="AS129" s="613"/>
      <c r="AT129" s="613"/>
      <c r="AU129" s="613"/>
      <c r="AV129" s="613"/>
      <c r="AW129" s="613"/>
      <c r="AX129" s="613"/>
      <c r="AY129" s="613"/>
      <c r="AZ129" s="613"/>
      <c r="BA129" s="613"/>
      <c r="BB129" s="613"/>
      <c r="BC129" s="613"/>
      <c r="BD129" s="613"/>
      <c r="BE129" s="613"/>
      <c r="BF129" s="613"/>
      <c r="BG129" s="613"/>
      <c r="BH129" s="613"/>
      <c r="BI129" s="613"/>
      <c r="BJ129" s="613"/>
      <c r="BK129" s="613"/>
      <c r="BL129" s="613"/>
      <c r="BM129" s="613"/>
      <c r="BN129" s="613"/>
      <c r="BO129" s="614"/>
      <c r="BP129" s="613"/>
      <c r="BQ129" s="613"/>
      <c r="BR129" s="612"/>
      <c r="BS129" s="612"/>
      <c r="BT129" s="612"/>
    </row>
    <row r="130" spans="1:72" s="10" customFormat="1" ht="15.75" customHeight="1" thickTop="1" thickBot="1">
      <c r="A130" s="612"/>
      <c r="B130" s="33" t="s">
        <v>333</v>
      </c>
      <c r="C130" s="77"/>
      <c r="D130" s="77"/>
      <c r="E130" s="77"/>
      <c r="F130" s="77"/>
      <c r="G130" s="77"/>
      <c r="H130" s="505"/>
      <c r="I130" s="77"/>
      <c r="J130" s="78"/>
      <c r="K130" s="79"/>
      <c r="L130" s="78"/>
      <c r="M130" s="79"/>
      <c r="N130" s="506"/>
      <c r="O130" s="507"/>
      <c r="P130" s="507"/>
      <c r="Q130" s="507"/>
      <c r="R130" s="79"/>
      <c r="S130" s="79"/>
      <c r="T130" s="79"/>
      <c r="U130" s="79"/>
      <c r="V130" s="79"/>
      <c r="W130" s="79"/>
      <c r="X130" s="80"/>
      <c r="Y130" s="80"/>
      <c r="Z130" s="80"/>
      <c r="AA130" s="80"/>
      <c r="AB130" s="79"/>
      <c r="AC130" s="79"/>
      <c r="AD130" s="79"/>
      <c r="AE130" s="79"/>
      <c r="AF130" s="45"/>
      <c r="AG130" s="26"/>
      <c r="AH130" s="27"/>
      <c r="AI130" s="614"/>
      <c r="AJ130" s="613"/>
      <c r="AK130" s="614"/>
      <c r="AL130" s="613"/>
      <c r="AM130" s="613"/>
      <c r="AN130" s="613"/>
      <c r="AO130" s="613"/>
      <c r="AP130" s="613"/>
      <c r="AQ130" s="613"/>
      <c r="AR130" s="613"/>
      <c r="AS130" s="613"/>
      <c r="AT130" s="613"/>
      <c r="AU130" s="613"/>
      <c r="AV130" s="613"/>
      <c r="AW130" s="613"/>
      <c r="AX130" s="613"/>
      <c r="AY130" s="613"/>
      <c r="AZ130" s="613"/>
      <c r="BA130" s="613"/>
      <c r="BB130" s="613"/>
      <c r="BC130" s="613"/>
      <c r="BD130" s="613"/>
      <c r="BE130" s="613"/>
      <c r="BF130" s="613"/>
      <c r="BG130" s="613"/>
      <c r="BH130" s="613"/>
      <c r="BI130" s="613"/>
      <c r="BJ130" s="613"/>
      <c r="BK130" s="613"/>
      <c r="BL130" s="613"/>
      <c r="BM130" s="613"/>
      <c r="BN130" s="613"/>
      <c r="BO130" s="614"/>
      <c r="BP130" s="613"/>
      <c r="BQ130" s="613"/>
      <c r="BR130" s="612"/>
      <c r="BS130" s="612"/>
      <c r="BT130" s="612"/>
    </row>
    <row r="131" spans="1:72" s="10" customFormat="1" ht="15.75" customHeight="1" thickTop="1">
      <c r="A131" s="612"/>
      <c r="B131" s="35" t="s">
        <v>334</v>
      </c>
      <c r="C131" s="36" t="s">
        <v>64</v>
      </c>
      <c r="D131" s="37" t="s">
        <v>65</v>
      </c>
      <c r="E131" s="37" t="s">
        <v>74</v>
      </c>
      <c r="F131" s="36" t="s">
        <v>335</v>
      </c>
      <c r="G131" s="36" t="s">
        <v>68</v>
      </c>
      <c r="H131" s="38" t="s">
        <v>76</v>
      </c>
      <c r="I131" s="36" t="s">
        <v>70</v>
      </c>
      <c r="J131" s="39">
        <v>40742</v>
      </c>
      <c r="K131" s="40">
        <v>100</v>
      </c>
      <c r="L131" s="39">
        <v>44760</v>
      </c>
      <c r="M131" s="81">
        <v>0.29899999999999999</v>
      </c>
      <c r="N131" s="82">
        <v>100</v>
      </c>
      <c r="O131" s="82">
        <v>100</v>
      </c>
      <c r="P131" s="82">
        <v>100</v>
      </c>
      <c r="Q131" s="508">
        <f>IFERROR(M131*O131,"")</f>
        <v>29.9</v>
      </c>
      <c r="R131" s="509">
        <f t="shared" ref="R131:R162" si="32">IF(W131=0,0,((1+W131)/(1+$C$297))-1)</f>
        <v>-5.9000917431192623E-2</v>
      </c>
      <c r="S131" s="509">
        <f t="shared" ref="S131:S162" si="33">IF(W131=0,0,((1+W131)/(1+$C$298))-1)</f>
        <v>-4.1412149532710218E-2</v>
      </c>
      <c r="T131" s="83" t="s">
        <v>336</v>
      </c>
      <c r="U131" s="84">
        <v>6.8960000000000002E-3</v>
      </c>
      <c r="V131" s="84">
        <f>0.1193% + 1.76%</f>
        <v>1.8793000000000001E-2</v>
      </c>
      <c r="W131" s="509">
        <f t="shared" ref="W131:W194" si="34">V131+U131</f>
        <v>2.5689E-2</v>
      </c>
      <c r="X131" s="510">
        <f t="shared" ref="X131:X194" si="35">W131*P131</f>
        <v>2.5689000000000002</v>
      </c>
      <c r="Y131" s="510">
        <f t="shared" ref="Y131:Y194" si="36">X131</f>
        <v>2.5689000000000002</v>
      </c>
      <c r="Z131" s="83"/>
      <c r="AA131" s="83"/>
      <c r="AB131" s="82">
        <v>0</v>
      </c>
      <c r="AC131" s="82">
        <v>100</v>
      </c>
      <c r="AD131" s="82">
        <v>99.257999999999996</v>
      </c>
      <c r="AE131" s="85"/>
      <c r="AF131" s="45"/>
      <c r="AG131" s="46" t="s">
        <v>337</v>
      </c>
      <c r="AH131" s="27"/>
      <c r="AI131" s="614"/>
      <c r="AJ131" s="47" t="str">
        <f t="shared" ref="AJ131:AJ194" si="37">IF( SUM( AL131:BN131 ) = 0, 0, $AL$5 )</f>
        <v>Please complete all cells in row</v>
      </c>
      <c r="AK131" s="614"/>
      <c r="AL131" s="613"/>
      <c r="AM131" s="613"/>
      <c r="AN131" s="613"/>
      <c r="AO131" s="613"/>
      <c r="AP131" s="613"/>
      <c r="AQ131" s="613"/>
      <c r="AR131" s="613"/>
      <c r="AS131" s="48">
        <f t="shared" ref="AS131:AY167" si="38" xml:space="preserve"> IF( ISNUMBER(J131 ), 0, 1 )</f>
        <v>0</v>
      </c>
      <c r="AT131" s="48">
        <f t="shared" si="38"/>
        <v>0</v>
      </c>
      <c r="AU131" s="48">
        <f t="shared" si="38"/>
        <v>0</v>
      </c>
      <c r="AV131" s="48">
        <f t="shared" si="38"/>
        <v>0</v>
      </c>
      <c r="AW131" s="48">
        <f t="shared" si="38"/>
        <v>0</v>
      </c>
      <c r="AX131" s="48">
        <f t="shared" si="38"/>
        <v>0</v>
      </c>
      <c r="AY131" s="48">
        <f t="shared" si="38"/>
        <v>0</v>
      </c>
      <c r="AZ131" s="49"/>
      <c r="BA131" s="49"/>
      <c r="BB131" s="49"/>
      <c r="BC131" s="613"/>
      <c r="BD131" s="48">
        <f t="shared" ref="BD131:BE194" si="39" xml:space="preserve"> IF( ISNUMBER(U131 ), 0, 1 )</f>
        <v>0</v>
      </c>
      <c r="BE131" s="48">
        <f t="shared" si="39"/>
        <v>0</v>
      </c>
      <c r="BF131" s="613"/>
      <c r="BG131" s="49"/>
      <c r="BH131" s="49"/>
      <c r="BI131" s="48">
        <f t="shared" ref="BI131:BN173" si="40" xml:space="preserve"> IF( ISNUMBER(Z131 ), 0, 1 )</f>
        <v>1</v>
      </c>
      <c r="BJ131" s="48">
        <f t="shared" si="40"/>
        <v>1</v>
      </c>
      <c r="BK131" s="48">
        <f t="shared" si="40"/>
        <v>0</v>
      </c>
      <c r="BL131" s="48">
        <f t="shared" si="40"/>
        <v>0</v>
      </c>
      <c r="BM131" s="48">
        <f t="shared" si="40"/>
        <v>0</v>
      </c>
      <c r="BN131" s="48">
        <f t="shared" si="40"/>
        <v>1</v>
      </c>
      <c r="BO131" s="614"/>
      <c r="BP131" s="613"/>
      <c r="BQ131" s="613"/>
      <c r="BR131" s="612"/>
      <c r="BS131" s="612"/>
      <c r="BT131" s="612"/>
    </row>
    <row r="132" spans="1:72" s="10" customFormat="1" ht="15.75" customHeight="1" outlineLevel="1">
      <c r="A132" s="612"/>
      <c r="B132" s="66" t="s">
        <v>338</v>
      </c>
      <c r="C132" s="50" t="s">
        <v>64</v>
      </c>
      <c r="D132" s="51" t="s">
        <v>180</v>
      </c>
      <c r="E132" s="51" t="s">
        <v>188</v>
      </c>
      <c r="F132" s="50"/>
      <c r="G132" s="51" t="s">
        <v>181</v>
      </c>
      <c r="H132" s="52"/>
      <c r="I132" s="50" t="s">
        <v>70</v>
      </c>
      <c r="J132" s="53">
        <v>40742</v>
      </c>
      <c r="K132" s="62"/>
      <c r="L132" s="53">
        <v>44760</v>
      </c>
      <c r="M132" s="86">
        <v>0.29899999999999999</v>
      </c>
      <c r="N132" s="87">
        <v>-100</v>
      </c>
      <c r="O132" s="88">
        <v>-100</v>
      </c>
      <c r="P132" s="88">
        <v>-100</v>
      </c>
      <c r="Q132" s="511">
        <f>IFERROR(M132*O132,"")</f>
        <v>-29.9</v>
      </c>
      <c r="R132" s="512">
        <f t="shared" si="32"/>
        <v>-6.3440366972477125E-2</v>
      </c>
      <c r="S132" s="512">
        <f t="shared" si="33"/>
        <v>-4.5934579439252388E-2</v>
      </c>
      <c r="T132" s="89" t="s">
        <v>336</v>
      </c>
      <c r="U132" s="90">
        <v>6.8960000000000002E-3</v>
      </c>
      <c r="V132" s="90">
        <f>2.085%-U132</f>
        <v>1.3954000000000001E-2</v>
      </c>
      <c r="W132" s="512">
        <f t="shared" si="34"/>
        <v>2.085E-2</v>
      </c>
      <c r="X132" s="513">
        <f t="shared" si="35"/>
        <v>-2.085</v>
      </c>
      <c r="Y132" s="513">
        <f t="shared" si="36"/>
        <v>-2.085</v>
      </c>
      <c r="Z132" s="89"/>
      <c r="AA132" s="89"/>
      <c r="AB132" s="87">
        <v>0</v>
      </c>
      <c r="AC132" s="87">
        <v>-100</v>
      </c>
      <c r="AD132" s="87">
        <v>0</v>
      </c>
      <c r="AE132" s="91" t="s">
        <v>339</v>
      </c>
      <c r="AF132" s="45"/>
      <c r="AG132" s="60" t="s">
        <v>340</v>
      </c>
      <c r="AH132" s="27"/>
      <c r="AI132" s="614"/>
      <c r="AJ132" s="47" t="str">
        <f t="shared" si="37"/>
        <v>Please complete all cells in row</v>
      </c>
      <c r="AK132" s="614"/>
      <c r="AL132" s="613"/>
      <c r="AM132" s="613"/>
      <c r="AN132" s="613"/>
      <c r="AO132" s="613"/>
      <c r="AP132" s="613"/>
      <c r="AQ132" s="613"/>
      <c r="AR132" s="613"/>
      <c r="AS132" s="48">
        <f t="shared" si="38"/>
        <v>0</v>
      </c>
      <c r="AT132" s="48">
        <f t="shared" si="38"/>
        <v>1</v>
      </c>
      <c r="AU132" s="48">
        <f t="shared" si="38"/>
        <v>0</v>
      </c>
      <c r="AV132" s="48">
        <f t="shared" si="38"/>
        <v>0</v>
      </c>
      <c r="AW132" s="48">
        <f t="shared" si="38"/>
        <v>0</v>
      </c>
      <c r="AX132" s="48">
        <f t="shared" si="38"/>
        <v>0</v>
      </c>
      <c r="AY132" s="48">
        <f t="shared" si="38"/>
        <v>0</v>
      </c>
      <c r="AZ132" s="49"/>
      <c r="BA132" s="49"/>
      <c r="BB132" s="49"/>
      <c r="BC132" s="613"/>
      <c r="BD132" s="48">
        <f t="shared" si="39"/>
        <v>0</v>
      </c>
      <c r="BE132" s="48">
        <f t="shared" si="39"/>
        <v>0</v>
      </c>
      <c r="BF132" s="613"/>
      <c r="BG132" s="49"/>
      <c r="BH132" s="49"/>
      <c r="BI132" s="48">
        <f t="shared" si="40"/>
        <v>1</v>
      </c>
      <c r="BJ132" s="48">
        <f t="shared" si="40"/>
        <v>1</v>
      </c>
      <c r="BK132" s="48">
        <f t="shared" si="40"/>
        <v>0</v>
      </c>
      <c r="BL132" s="48">
        <f t="shared" si="40"/>
        <v>0</v>
      </c>
      <c r="BM132" s="48">
        <f t="shared" si="40"/>
        <v>0</v>
      </c>
      <c r="BN132" s="48">
        <f t="shared" si="40"/>
        <v>1</v>
      </c>
      <c r="BO132" s="614"/>
      <c r="BP132" s="613"/>
      <c r="BQ132" s="613"/>
      <c r="BR132" s="612"/>
      <c r="BS132" s="612"/>
      <c r="BT132" s="612"/>
    </row>
    <row r="133" spans="1:72" s="10" customFormat="1" ht="15.75" customHeight="1" outlineLevel="1">
      <c r="A133" s="612"/>
      <c r="B133" s="66" t="s">
        <v>341</v>
      </c>
      <c r="C133" s="50" t="s">
        <v>64</v>
      </c>
      <c r="D133" s="51" t="s">
        <v>180</v>
      </c>
      <c r="E133" s="51" t="s">
        <v>188</v>
      </c>
      <c r="F133" s="50"/>
      <c r="G133" s="51" t="s">
        <v>181</v>
      </c>
      <c r="H133" s="52"/>
      <c r="I133" s="50" t="s">
        <v>70</v>
      </c>
      <c r="J133" s="53">
        <v>40178</v>
      </c>
      <c r="K133" s="62"/>
      <c r="L133" s="53">
        <v>46199</v>
      </c>
      <c r="M133" s="86">
        <v>4.2409999999999997</v>
      </c>
      <c r="N133" s="87">
        <v>-150</v>
      </c>
      <c r="O133" s="88">
        <v>-150</v>
      </c>
      <c r="P133" s="88">
        <v>-150</v>
      </c>
      <c r="Q133" s="511">
        <f t="shared" ref="Q133:Q196" si="41">IFERROR(M133*O133,"")</f>
        <v>-636.15</v>
      </c>
      <c r="R133" s="512">
        <f t="shared" si="32"/>
        <v>-7.8223577981651471E-2</v>
      </c>
      <c r="S133" s="512">
        <f t="shared" si="33"/>
        <v>-6.0994112149532764E-2</v>
      </c>
      <c r="T133" s="89" t="s">
        <v>342</v>
      </c>
      <c r="U133" s="90">
        <v>4.7362999999999997E-3</v>
      </c>
      <c r="V133" s="90"/>
      <c r="W133" s="512">
        <f t="shared" si="34"/>
        <v>4.7362999999999997E-3</v>
      </c>
      <c r="X133" s="513">
        <f t="shared" si="35"/>
        <v>-0.71044499999999999</v>
      </c>
      <c r="Y133" s="513">
        <f t="shared" si="36"/>
        <v>-0.71044499999999999</v>
      </c>
      <c r="Z133" s="89"/>
      <c r="AA133" s="89"/>
      <c r="AB133" s="87">
        <v>0</v>
      </c>
      <c r="AC133" s="87">
        <v>-150</v>
      </c>
      <c r="AD133" s="87">
        <v>0</v>
      </c>
      <c r="AE133" s="91"/>
      <c r="AF133" s="45"/>
      <c r="AG133" s="60" t="s">
        <v>343</v>
      </c>
      <c r="AH133" s="27"/>
      <c r="AI133" s="614"/>
      <c r="AJ133" s="47" t="str">
        <f t="shared" si="37"/>
        <v>Please complete all cells in row</v>
      </c>
      <c r="AK133" s="614"/>
      <c r="AL133" s="613"/>
      <c r="AM133" s="613"/>
      <c r="AN133" s="613"/>
      <c r="AO133" s="613"/>
      <c r="AP133" s="613"/>
      <c r="AQ133" s="613"/>
      <c r="AR133" s="613"/>
      <c r="AS133" s="48">
        <f t="shared" si="38"/>
        <v>0</v>
      </c>
      <c r="AT133" s="48">
        <f t="shared" si="38"/>
        <v>1</v>
      </c>
      <c r="AU133" s="48">
        <f t="shared" si="38"/>
        <v>0</v>
      </c>
      <c r="AV133" s="48">
        <f t="shared" si="38"/>
        <v>0</v>
      </c>
      <c r="AW133" s="48">
        <f t="shared" si="38"/>
        <v>0</v>
      </c>
      <c r="AX133" s="48">
        <f t="shared" si="38"/>
        <v>0</v>
      </c>
      <c r="AY133" s="48">
        <f t="shared" si="38"/>
        <v>0</v>
      </c>
      <c r="AZ133" s="49"/>
      <c r="BA133" s="49"/>
      <c r="BB133" s="49"/>
      <c r="BC133" s="613"/>
      <c r="BD133" s="48">
        <f t="shared" si="39"/>
        <v>0</v>
      </c>
      <c r="BE133" s="48">
        <f t="shared" si="39"/>
        <v>1</v>
      </c>
      <c r="BF133" s="613"/>
      <c r="BG133" s="49"/>
      <c r="BH133" s="49"/>
      <c r="BI133" s="48">
        <f t="shared" si="40"/>
        <v>1</v>
      </c>
      <c r="BJ133" s="48">
        <f t="shared" si="40"/>
        <v>1</v>
      </c>
      <c r="BK133" s="48">
        <f t="shared" si="40"/>
        <v>0</v>
      </c>
      <c r="BL133" s="48">
        <f t="shared" si="40"/>
        <v>0</v>
      </c>
      <c r="BM133" s="48">
        <f t="shared" si="40"/>
        <v>0</v>
      </c>
      <c r="BN133" s="48">
        <f t="shared" si="40"/>
        <v>1</v>
      </c>
      <c r="BO133" s="614"/>
      <c r="BP133" s="613"/>
      <c r="BQ133" s="613"/>
      <c r="BR133" s="612"/>
      <c r="BS133" s="612"/>
      <c r="BT133" s="612"/>
    </row>
    <row r="134" spans="1:72" s="10" customFormat="1" ht="15.75" customHeight="1" outlineLevel="1">
      <c r="A134" s="612"/>
      <c r="B134" s="66" t="s">
        <v>344</v>
      </c>
      <c r="C134" s="50" t="s">
        <v>64</v>
      </c>
      <c r="D134" s="51" t="s">
        <v>180</v>
      </c>
      <c r="E134" s="51" t="s">
        <v>188</v>
      </c>
      <c r="F134" s="50"/>
      <c r="G134" s="51" t="s">
        <v>181</v>
      </c>
      <c r="H134" s="52"/>
      <c r="I134" s="50" t="s">
        <v>70</v>
      </c>
      <c r="J134" s="53">
        <v>40178</v>
      </c>
      <c r="K134" s="62"/>
      <c r="L134" s="53">
        <v>46199</v>
      </c>
      <c r="M134" s="86">
        <v>4.2409999999999997</v>
      </c>
      <c r="N134" s="87">
        <v>-50</v>
      </c>
      <c r="O134" s="88">
        <v>-50</v>
      </c>
      <c r="P134" s="88">
        <v>-50</v>
      </c>
      <c r="Q134" s="511">
        <f t="shared" si="41"/>
        <v>-212.04999999999998</v>
      </c>
      <c r="R134" s="512">
        <f t="shared" si="32"/>
        <v>-7.8223577981651471E-2</v>
      </c>
      <c r="S134" s="512">
        <f t="shared" si="33"/>
        <v>-6.0994112149532764E-2</v>
      </c>
      <c r="T134" s="89" t="s">
        <v>342</v>
      </c>
      <c r="U134" s="90">
        <v>4.7362999999999997E-3</v>
      </c>
      <c r="V134" s="90"/>
      <c r="W134" s="512">
        <f t="shared" si="34"/>
        <v>4.7362999999999997E-3</v>
      </c>
      <c r="X134" s="513">
        <f t="shared" si="35"/>
        <v>-0.236815</v>
      </c>
      <c r="Y134" s="513">
        <f t="shared" si="36"/>
        <v>-0.236815</v>
      </c>
      <c r="Z134" s="89"/>
      <c r="AA134" s="89"/>
      <c r="AB134" s="87">
        <v>0</v>
      </c>
      <c r="AC134" s="87">
        <v>-50</v>
      </c>
      <c r="AD134" s="87">
        <v>0</v>
      </c>
      <c r="AE134" s="91"/>
      <c r="AF134" s="45"/>
      <c r="AG134" s="60" t="s">
        <v>345</v>
      </c>
      <c r="AH134" s="27"/>
      <c r="AI134" s="614"/>
      <c r="AJ134" s="47" t="str">
        <f t="shared" si="37"/>
        <v>Please complete all cells in row</v>
      </c>
      <c r="AK134" s="614"/>
      <c r="AL134" s="613"/>
      <c r="AM134" s="613"/>
      <c r="AN134" s="613"/>
      <c r="AO134" s="613"/>
      <c r="AP134" s="613"/>
      <c r="AQ134" s="613"/>
      <c r="AR134" s="613"/>
      <c r="AS134" s="48">
        <f t="shared" si="38"/>
        <v>0</v>
      </c>
      <c r="AT134" s="48">
        <f t="shared" si="38"/>
        <v>1</v>
      </c>
      <c r="AU134" s="48">
        <f t="shared" si="38"/>
        <v>0</v>
      </c>
      <c r="AV134" s="48">
        <f t="shared" si="38"/>
        <v>0</v>
      </c>
      <c r="AW134" s="48">
        <f t="shared" si="38"/>
        <v>0</v>
      </c>
      <c r="AX134" s="48">
        <f t="shared" si="38"/>
        <v>0</v>
      </c>
      <c r="AY134" s="48">
        <f t="shared" si="38"/>
        <v>0</v>
      </c>
      <c r="AZ134" s="49"/>
      <c r="BA134" s="49"/>
      <c r="BB134" s="49"/>
      <c r="BC134" s="613"/>
      <c r="BD134" s="48">
        <f t="shared" si="39"/>
        <v>0</v>
      </c>
      <c r="BE134" s="48">
        <f t="shared" si="39"/>
        <v>1</v>
      </c>
      <c r="BF134" s="613"/>
      <c r="BG134" s="49"/>
      <c r="BH134" s="49"/>
      <c r="BI134" s="48">
        <f t="shared" si="40"/>
        <v>1</v>
      </c>
      <c r="BJ134" s="48">
        <f t="shared" si="40"/>
        <v>1</v>
      </c>
      <c r="BK134" s="48">
        <f t="shared" si="40"/>
        <v>0</v>
      </c>
      <c r="BL134" s="48">
        <f t="shared" si="40"/>
        <v>0</v>
      </c>
      <c r="BM134" s="48">
        <f t="shared" si="40"/>
        <v>0</v>
      </c>
      <c r="BN134" s="48">
        <f t="shared" si="40"/>
        <v>1</v>
      </c>
      <c r="BO134" s="614"/>
      <c r="BP134" s="613"/>
      <c r="BQ134" s="613"/>
      <c r="BR134" s="612"/>
      <c r="BS134" s="612"/>
      <c r="BT134" s="612"/>
    </row>
    <row r="135" spans="1:72" s="10" customFormat="1" ht="15.75" customHeight="1" outlineLevel="1">
      <c r="A135" s="612"/>
      <c r="B135" s="66" t="s">
        <v>346</v>
      </c>
      <c r="C135" s="50" t="s">
        <v>64</v>
      </c>
      <c r="D135" s="51" t="s">
        <v>180</v>
      </c>
      <c r="E135" s="51" t="s">
        <v>188</v>
      </c>
      <c r="F135" s="50"/>
      <c r="G135" s="51" t="s">
        <v>181</v>
      </c>
      <c r="H135" s="52"/>
      <c r="I135" s="50" t="s">
        <v>70</v>
      </c>
      <c r="J135" s="53">
        <v>40178</v>
      </c>
      <c r="K135" s="62"/>
      <c r="L135" s="53">
        <v>47206</v>
      </c>
      <c r="M135" s="86">
        <v>7</v>
      </c>
      <c r="N135" s="87">
        <v>-63.06</v>
      </c>
      <c r="O135" s="88">
        <v>-63.06</v>
      </c>
      <c r="P135" s="88">
        <f>-63.06-22.64</f>
        <v>-85.7</v>
      </c>
      <c r="Q135" s="511">
        <f t="shared" si="41"/>
        <v>-441.42</v>
      </c>
      <c r="R135" s="512">
        <f t="shared" si="32"/>
        <v>-5.8052293577981695E-2</v>
      </c>
      <c r="S135" s="512">
        <f t="shared" si="33"/>
        <v>-4.0445794392523382E-2</v>
      </c>
      <c r="T135" s="89" t="s">
        <v>342</v>
      </c>
      <c r="U135" s="90">
        <v>4.7362999999999997E-3</v>
      </c>
      <c r="V135" s="90">
        <f>2.6723%-U135</f>
        <v>2.1986700000000001E-2</v>
      </c>
      <c r="W135" s="512">
        <f t="shared" si="34"/>
        <v>2.6723E-2</v>
      </c>
      <c r="X135" s="513">
        <f t="shared" si="35"/>
        <v>-2.2901611000000002</v>
      </c>
      <c r="Y135" s="513">
        <f t="shared" si="36"/>
        <v>-2.2901611000000002</v>
      </c>
      <c r="Z135" s="89"/>
      <c r="AA135" s="89"/>
      <c r="AB135" s="87">
        <v>0</v>
      </c>
      <c r="AC135" s="87">
        <v>-63.06</v>
      </c>
      <c r="AD135" s="87">
        <v>0</v>
      </c>
      <c r="AE135" s="91" t="s">
        <v>339</v>
      </c>
      <c r="AF135" s="45"/>
      <c r="AG135" s="60" t="s">
        <v>347</v>
      </c>
      <c r="AH135" s="27"/>
      <c r="AI135" s="614"/>
      <c r="AJ135" s="47" t="str">
        <f t="shared" si="37"/>
        <v>Please complete all cells in row</v>
      </c>
      <c r="AK135" s="614"/>
      <c r="AL135" s="613"/>
      <c r="AM135" s="613"/>
      <c r="AN135" s="613"/>
      <c r="AO135" s="613"/>
      <c r="AP135" s="613"/>
      <c r="AQ135" s="613"/>
      <c r="AR135" s="613"/>
      <c r="AS135" s="48">
        <f t="shared" si="38"/>
        <v>0</v>
      </c>
      <c r="AT135" s="48">
        <f t="shared" si="38"/>
        <v>1</v>
      </c>
      <c r="AU135" s="48">
        <f t="shared" si="38"/>
        <v>0</v>
      </c>
      <c r="AV135" s="48">
        <f t="shared" si="38"/>
        <v>0</v>
      </c>
      <c r="AW135" s="48">
        <f t="shared" si="38"/>
        <v>0</v>
      </c>
      <c r="AX135" s="48">
        <f t="shared" si="38"/>
        <v>0</v>
      </c>
      <c r="AY135" s="48">
        <f t="shared" si="38"/>
        <v>0</v>
      </c>
      <c r="AZ135" s="49"/>
      <c r="BA135" s="49"/>
      <c r="BB135" s="49"/>
      <c r="BC135" s="613"/>
      <c r="BD135" s="48">
        <f t="shared" si="39"/>
        <v>0</v>
      </c>
      <c r="BE135" s="48">
        <f t="shared" si="39"/>
        <v>0</v>
      </c>
      <c r="BF135" s="613"/>
      <c r="BG135" s="49"/>
      <c r="BH135" s="49"/>
      <c r="BI135" s="48">
        <f t="shared" si="40"/>
        <v>1</v>
      </c>
      <c r="BJ135" s="48">
        <f t="shared" si="40"/>
        <v>1</v>
      </c>
      <c r="BK135" s="48">
        <f t="shared" si="40"/>
        <v>0</v>
      </c>
      <c r="BL135" s="48">
        <f t="shared" si="40"/>
        <v>0</v>
      </c>
      <c r="BM135" s="48">
        <f t="shared" si="40"/>
        <v>0</v>
      </c>
      <c r="BN135" s="48">
        <f t="shared" si="40"/>
        <v>1</v>
      </c>
      <c r="BO135" s="614"/>
      <c r="BP135" s="613"/>
      <c r="BQ135" s="613"/>
      <c r="BR135" s="612"/>
      <c r="BS135" s="612"/>
      <c r="BT135" s="612"/>
    </row>
    <row r="136" spans="1:72" s="10" customFormat="1" ht="15.75" customHeight="1" outlineLevel="1">
      <c r="A136" s="612"/>
      <c r="B136" s="66" t="s">
        <v>348</v>
      </c>
      <c r="C136" s="50" t="s">
        <v>64</v>
      </c>
      <c r="D136" s="51" t="s">
        <v>180</v>
      </c>
      <c r="E136" s="51" t="s">
        <v>188</v>
      </c>
      <c r="F136" s="50"/>
      <c r="G136" s="51" t="s">
        <v>181</v>
      </c>
      <c r="H136" s="52"/>
      <c r="I136" s="50" t="s">
        <v>70</v>
      </c>
      <c r="J136" s="53">
        <v>40178</v>
      </c>
      <c r="K136" s="62"/>
      <c r="L136" s="53">
        <v>47938</v>
      </c>
      <c r="M136" s="86">
        <v>9.0050000000000008</v>
      </c>
      <c r="N136" s="87">
        <v>-1.94</v>
      </c>
      <c r="O136" s="88">
        <v>-1.94</v>
      </c>
      <c r="P136" s="88">
        <f>-1.94-0.697</f>
        <v>-2.637</v>
      </c>
      <c r="Q136" s="511">
        <f t="shared" si="41"/>
        <v>-17.4697</v>
      </c>
      <c r="R136" s="512">
        <f t="shared" si="32"/>
        <v>-5.8052293577981695E-2</v>
      </c>
      <c r="S136" s="512">
        <f t="shared" si="33"/>
        <v>-4.0445794392523382E-2</v>
      </c>
      <c r="T136" s="89" t="s">
        <v>342</v>
      </c>
      <c r="U136" s="90">
        <v>4.7362999999999997E-3</v>
      </c>
      <c r="V136" s="90">
        <f>2.6723%-U136</f>
        <v>2.1986700000000001E-2</v>
      </c>
      <c r="W136" s="512">
        <f t="shared" si="34"/>
        <v>2.6723E-2</v>
      </c>
      <c r="X136" s="513">
        <f t="shared" si="35"/>
        <v>-7.0468551000000004E-2</v>
      </c>
      <c r="Y136" s="513">
        <f t="shared" si="36"/>
        <v>-7.0468551000000004E-2</v>
      </c>
      <c r="Z136" s="89"/>
      <c r="AA136" s="89"/>
      <c r="AB136" s="87">
        <v>0</v>
      </c>
      <c r="AC136" s="87">
        <v>-1.94</v>
      </c>
      <c r="AD136" s="87">
        <v>0</v>
      </c>
      <c r="AE136" s="91" t="s">
        <v>339</v>
      </c>
      <c r="AF136" s="45"/>
      <c r="AG136" s="60" t="s">
        <v>349</v>
      </c>
      <c r="AH136" s="27"/>
      <c r="AI136" s="614"/>
      <c r="AJ136" s="47" t="str">
        <f t="shared" si="37"/>
        <v>Please complete all cells in row</v>
      </c>
      <c r="AK136" s="614"/>
      <c r="AL136" s="613"/>
      <c r="AM136" s="613"/>
      <c r="AN136" s="613"/>
      <c r="AO136" s="613"/>
      <c r="AP136" s="613"/>
      <c r="AQ136" s="613"/>
      <c r="AR136" s="613"/>
      <c r="AS136" s="48">
        <f t="shared" si="38"/>
        <v>0</v>
      </c>
      <c r="AT136" s="48">
        <f t="shared" si="38"/>
        <v>1</v>
      </c>
      <c r="AU136" s="48">
        <f t="shared" si="38"/>
        <v>0</v>
      </c>
      <c r="AV136" s="48">
        <f t="shared" si="38"/>
        <v>0</v>
      </c>
      <c r="AW136" s="48">
        <f t="shared" si="38"/>
        <v>0</v>
      </c>
      <c r="AX136" s="48">
        <f t="shared" si="38"/>
        <v>0</v>
      </c>
      <c r="AY136" s="48">
        <f t="shared" si="38"/>
        <v>0</v>
      </c>
      <c r="AZ136" s="49"/>
      <c r="BA136" s="49"/>
      <c r="BB136" s="49"/>
      <c r="BC136" s="613"/>
      <c r="BD136" s="48">
        <f t="shared" si="39"/>
        <v>0</v>
      </c>
      <c r="BE136" s="48">
        <f t="shared" si="39"/>
        <v>0</v>
      </c>
      <c r="BF136" s="613"/>
      <c r="BG136" s="49"/>
      <c r="BH136" s="49"/>
      <c r="BI136" s="48">
        <f t="shared" si="40"/>
        <v>1</v>
      </c>
      <c r="BJ136" s="48">
        <f t="shared" si="40"/>
        <v>1</v>
      </c>
      <c r="BK136" s="48">
        <f t="shared" si="40"/>
        <v>0</v>
      </c>
      <c r="BL136" s="48">
        <f t="shared" si="40"/>
        <v>0</v>
      </c>
      <c r="BM136" s="48">
        <f t="shared" si="40"/>
        <v>0</v>
      </c>
      <c r="BN136" s="48">
        <f t="shared" si="40"/>
        <v>1</v>
      </c>
      <c r="BO136" s="614"/>
      <c r="BP136" s="613"/>
      <c r="BQ136" s="613"/>
      <c r="BR136" s="612"/>
      <c r="BS136" s="612"/>
      <c r="BT136" s="612"/>
    </row>
    <row r="137" spans="1:72" s="10" customFormat="1" ht="15.75" customHeight="1" outlineLevel="1">
      <c r="A137" s="612"/>
      <c r="B137" s="66" t="s">
        <v>350</v>
      </c>
      <c r="C137" s="50" t="s">
        <v>64</v>
      </c>
      <c r="D137" s="51" t="s">
        <v>180</v>
      </c>
      <c r="E137" s="51" t="s">
        <v>188</v>
      </c>
      <c r="F137" s="50"/>
      <c r="G137" s="51" t="s">
        <v>181</v>
      </c>
      <c r="H137" s="52"/>
      <c r="I137" s="50" t="s">
        <v>70</v>
      </c>
      <c r="J137" s="53">
        <v>40178</v>
      </c>
      <c r="K137" s="62"/>
      <c r="L137" s="53">
        <v>47938</v>
      </c>
      <c r="M137" s="86">
        <v>9.0050000000000008</v>
      </c>
      <c r="N137" s="87">
        <v>-35</v>
      </c>
      <c r="O137" s="88">
        <v>-35</v>
      </c>
      <c r="P137" s="88">
        <f>-35-12.566</f>
        <v>-47.566000000000003</v>
      </c>
      <c r="Q137" s="511">
        <f t="shared" si="41"/>
        <v>-315.17500000000001</v>
      </c>
      <c r="R137" s="512">
        <f t="shared" si="32"/>
        <v>-5.8052293577981695E-2</v>
      </c>
      <c r="S137" s="512">
        <f t="shared" si="33"/>
        <v>-4.0445794392523382E-2</v>
      </c>
      <c r="T137" s="89" t="s">
        <v>342</v>
      </c>
      <c r="U137" s="90">
        <v>4.7362999999999997E-3</v>
      </c>
      <c r="V137" s="90">
        <f>2.6723%-U137</f>
        <v>2.1986700000000001E-2</v>
      </c>
      <c r="W137" s="512">
        <f t="shared" si="34"/>
        <v>2.6723E-2</v>
      </c>
      <c r="X137" s="513">
        <f t="shared" si="35"/>
        <v>-1.2711062180000001</v>
      </c>
      <c r="Y137" s="513">
        <f t="shared" si="36"/>
        <v>-1.2711062180000001</v>
      </c>
      <c r="Z137" s="89"/>
      <c r="AA137" s="89"/>
      <c r="AB137" s="87">
        <v>0</v>
      </c>
      <c r="AC137" s="87">
        <v>-35</v>
      </c>
      <c r="AD137" s="87">
        <v>0</v>
      </c>
      <c r="AE137" s="91" t="s">
        <v>339</v>
      </c>
      <c r="AF137" s="45"/>
      <c r="AG137" s="60" t="s">
        <v>351</v>
      </c>
      <c r="AH137" s="27"/>
      <c r="AI137" s="614"/>
      <c r="AJ137" s="47" t="str">
        <f t="shared" si="37"/>
        <v>Please complete all cells in row</v>
      </c>
      <c r="AK137" s="614"/>
      <c r="AL137" s="613"/>
      <c r="AM137" s="613"/>
      <c r="AN137" s="613"/>
      <c r="AO137" s="613"/>
      <c r="AP137" s="613"/>
      <c r="AQ137" s="613"/>
      <c r="AR137" s="613"/>
      <c r="AS137" s="48">
        <f t="shared" si="38"/>
        <v>0</v>
      </c>
      <c r="AT137" s="48">
        <f t="shared" si="38"/>
        <v>1</v>
      </c>
      <c r="AU137" s="48">
        <f t="shared" si="38"/>
        <v>0</v>
      </c>
      <c r="AV137" s="48">
        <f t="shared" si="38"/>
        <v>0</v>
      </c>
      <c r="AW137" s="48">
        <f t="shared" si="38"/>
        <v>0</v>
      </c>
      <c r="AX137" s="48">
        <f t="shared" si="38"/>
        <v>0</v>
      </c>
      <c r="AY137" s="48">
        <f t="shared" si="38"/>
        <v>0</v>
      </c>
      <c r="AZ137" s="49"/>
      <c r="BA137" s="49"/>
      <c r="BB137" s="49"/>
      <c r="BC137" s="613"/>
      <c r="BD137" s="48">
        <f t="shared" si="39"/>
        <v>0</v>
      </c>
      <c r="BE137" s="48">
        <f t="shared" si="39"/>
        <v>0</v>
      </c>
      <c r="BF137" s="613"/>
      <c r="BG137" s="49"/>
      <c r="BH137" s="49"/>
      <c r="BI137" s="48">
        <f t="shared" si="40"/>
        <v>1</v>
      </c>
      <c r="BJ137" s="48">
        <f t="shared" si="40"/>
        <v>1</v>
      </c>
      <c r="BK137" s="48">
        <f t="shared" si="40"/>
        <v>0</v>
      </c>
      <c r="BL137" s="48">
        <f t="shared" si="40"/>
        <v>0</v>
      </c>
      <c r="BM137" s="48">
        <f t="shared" si="40"/>
        <v>0</v>
      </c>
      <c r="BN137" s="48">
        <f t="shared" si="40"/>
        <v>1</v>
      </c>
      <c r="BO137" s="614"/>
      <c r="BP137" s="613"/>
      <c r="BQ137" s="613"/>
      <c r="BR137" s="612"/>
      <c r="BS137" s="612"/>
      <c r="BT137" s="612"/>
    </row>
    <row r="138" spans="1:72" s="10" customFormat="1" ht="15.75" customHeight="1" outlineLevel="1">
      <c r="A138" s="612"/>
      <c r="B138" s="66" t="s">
        <v>352</v>
      </c>
      <c r="C138" s="50" t="s">
        <v>64</v>
      </c>
      <c r="D138" s="51" t="s">
        <v>353</v>
      </c>
      <c r="E138" s="51" t="s">
        <v>354</v>
      </c>
      <c r="F138" s="50"/>
      <c r="G138" s="51" t="s">
        <v>68</v>
      </c>
      <c r="H138" s="52"/>
      <c r="I138" s="50" t="s">
        <v>70</v>
      </c>
      <c r="J138" s="53">
        <v>43434</v>
      </c>
      <c r="K138" s="62"/>
      <c r="L138" s="53">
        <v>45989</v>
      </c>
      <c r="M138" s="86">
        <v>3.6659999999999999</v>
      </c>
      <c r="N138" s="87">
        <v>1425.8</v>
      </c>
      <c r="O138" s="88"/>
      <c r="P138" s="88"/>
      <c r="Q138" s="511">
        <f t="shared" si="41"/>
        <v>0</v>
      </c>
      <c r="R138" s="512">
        <f t="shared" si="32"/>
        <v>0</v>
      </c>
      <c r="S138" s="512">
        <f t="shared" si="33"/>
        <v>0</v>
      </c>
      <c r="T138" s="89"/>
      <c r="U138" s="90"/>
      <c r="V138" s="90"/>
      <c r="W138" s="512">
        <f t="shared" si="34"/>
        <v>0</v>
      </c>
      <c r="X138" s="513">
        <f t="shared" si="35"/>
        <v>0</v>
      </c>
      <c r="Y138" s="513">
        <f t="shared" si="36"/>
        <v>0</v>
      </c>
      <c r="Z138" s="92" t="s">
        <v>355</v>
      </c>
      <c r="AA138" s="93">
        <v>1.0499999999999999E-3</v>
      </c>
      <c r="AB138" s="87">
        <v>-3.879</v>
      </c>
      <c r="AC138" s="87">
        <v>0</v>
      </c>
      <c r="AD138" s="87">
        <v>0</v>
      </c>
      <c r="AE138" s="91"/>
      <c r="AF138" s="45"/>
      <c r="AG138" s="60" t="s">
        <v>356</v>
      </c>
      <c r="AH138" s="27"/>
      <c r="AI138" s="614"/>
      <c r="AJ138" s="47" t="str">
        <f t="shared" si="37"/>
        <v>Please complete all cells in row</v>
      </c>
      <c r="AK138" s="614"/>
      <c r="AL138" s="613"/>
      <c r="AM138" s="613"/>
      <c r="AN138" s="613"/>
      <c r="AO138" s="613"/>
      <c r="AP138" s="613"/>
      <c r="AQ138" s="613"/>
      <c r="AR138" s="613"/>
      <c r="AS138" s="48">
        <f t="shared" si="38"/>
        <v>0</v>
      </c>
      <c r="AT138" s="48">
        <f t="shared" si="38"/>
        <v>1</v>
      </c>
      <c r="AU138" s="48">
        <f t="shared" si="38"/>
        <v>0</v>
      </c>
      <c r="AV138" s="48">
        <f t="shared" si="38"/>
        <v>0</v>
      </c>
      <c r="AW138" s="48">
        <f t="shared" si="38"/>
        <v>0</v>
      </c>
      <c r="AX138" s="48">
        <f t="shared" si="38"/>
        <v>1</v>
      </c>
      <c r="AY138" s="48">
        <f t="shared" si="38"/>
        <v>1</v>
      </c>
      <c r="AZ138" s="49"/>
      <c r="BA138" s="49"/>
      <c r="BB138" s="49"/>
      <c r="BC138" s="613"/>
      <c r="BD138" s="48">
        <f t="shared" si="39"/>
        <v>1</v>
      </c>
      <c r="BE138" s="48">
        <f t="shared" si="39"/>
        <v>1</v>
      </c>
      <c r="BF138" s="613"/>
      <c r="BG138" s="49"/>
      <c r="BH138" s="49"/>
      <c r="BI138" s="48">
        <f t="shared" si="40"/>
        <v>1</v>
      </c>
      <c r="BJ138" s="48">
        <f t="shared" si="40"/>
        <v>0</v>
      </c>
      <c r="BK138" s="48">
        <f t="shared" si="40"/>
        <v>0</v>
      </c>
      <c r="BL138" s="48">
        <f t="shared" si="40"/>
        <v>0</v>
      </c>
      <c r="BM138" s="48">
        <f t="shared" si="40"/>
        <v>0</v>
      </c>
      <c r="BN138" s="48">
        <f t="shared" si="40"/>
        <v>1</v>
      </c>
      <c r="BO138" s="614"/>
      <c r="BP138" s="613"/>
      <c r="BQ138" s="613"/>
      <c r="BR138" s="612"/>
      <c r="BS138" s="612"/>
      <c r="BT138" s="612"/>
    </row>
    <row r="139" spans="1:72" s="10" customFormat="1" ht="15.75" customHeight="1" outlineLevel="1">
      <c r="A139" s="612"/>
      <c r="B139" s="66" t="s">
        <v>357</v>
      </c>
      <c r="C139" s="50" t="s">
        <v>64</v>
      </c>
      <c r="D139" s="51" t="s">
        <v>353</v>
      </c>
      <c r="E139" s="51" t="s">
        <v>354</v>
      </c>
      <c r="F139" s="50"/>
      <c r="G139" s="51" t="s">
        <v>68</v>
      </c>
      <c r="H139" s="52"/>
      <c r="I139" s="50" t="s">
        <v>70</v>
      </c>
      <c r="J139" s="53">
        <v>44649</v>
      </c>
      <c r="K139" s="62"/>
      <c r="L139" s="53">
        <v>44656</v>
      </c>
      <c r="M139" s="86">
        <v>1.4E-2</v>
      </c>
      <c r="N139" s="87">
        <v>220.67099999999999</v>
      </c>
      <c r="O139" s="88">
        <v>220.67099999999999</v>
      </c>
      <c r="P139" s="88">
        <v>220.67099999999999</v>
      </c>
      <c r="Q139" s="511">
        <f t="shared" si="41"/>
        <v>3.089394</v>
      </c>
      <c r="R139" s="512">
        <f t="shared" si="32"/>
        <v>-6.7251376146788999E-2</v>
      </c>
      <c r="S139" s="512">
        <f t="shared" si="33"/>
        <v>-4.9816822429906593E-2</v>
      </c>
      <c r="T139" s="89" t="s">
        <v>336</v>
      </c>
      <c r="U139" s="90">
        <v>6.8960000000000002E-3</v>
      </c>
      <c r="V139" s="90">
        <f>0.95%+0.03%</f>
        <v>9.7999999999999997E-3</v>
      </c>
      <c r="W139" s="512">
        <f t="shared" si="34"/>
        <v>1.6695999999999999E-2</v>
      </c>
      <c r="X139" s="513">
        <f t="shared" si="35"/>
        <v>3.6843230159999996</v>
      </c>
      <c r="Y139" s="513">
        <f t="shared" si="36"/>
        <v>3.6843230159999996</v>
      </c>
      <c r="Z139" s="92" t="s">
        <v>358</v>
      </c>
      <c r="AA139" s="93">
        <v>3.3249999999999998E-3</v>
      </c>
      <c r="AB139" s="87">
        <v>-1.075</v>
      </c>
      <c r="AC139" s="87">
        <v>220.67099999999999</v>
      </c>
      <c r="AD139" s="87">
        <v>220.74199999999999</v>
      </c>
      <c r="AE139" s="91"/>
      <c r="AF139" s="45"/>
      <c r="AG139" s="60" t="s">
        <v>359</v>
      </c>
      <c r="AH139" s="27"/>
      <c r="AI139" s="614"/>
      <c r="AJ139" s="47" t="str">
        <f t="shared" si="37"/>
        <v>Please complete all cells in row</v>
      </c>
      <c r="AK139" s="614"/>
      <c r="AL139" s="613"/>
      <c r="AM139" s="613"/>
      <c r="AN139" s="613"/>
      <c r="AO139" s="613"/>
      <c r="AP139" s="613"/>
      <c r="AQ139" s="613"/>
      <c r="AR139" s="613"/>
      <c r="AS139" s="48">
        <f t="shared" si="38"/>
        <v>0</v>
      </c>
      <c r="AT139" s="48">
        <f t="shared" si="38"/>
        <v>1</v>
      </c>
      <c r="AU139" s="48">
        <f t="shared" si="38"/>
        <v>0</v>
      </c>
      <c r="AV139" s="48">
        <f t="shared" si="38"/>
        <v>0</v>
      </c>
      <c r="AW139" s="48">
        <f t="shared" si="38"/>
        <v>0</v>
      </c>
      <c r="AX139" s="48">
        <f t="shared" si="38"/>
        <v>0</v>
      </c>
      <c r="AY139" s="48">
        <f t="shared" si="38"/>
        <v>0</v>
      </c>
      <c r="AZ139" s="49"/>
      <c r="BA139" s="49"/>
      <c r="BB139" s="49"/>
      <c r="BC139" s="613"/>
      <c r="BD139" s="48">
        <f t="shared" si="39"/>
        <v>0</v>
      </c>
      <c r="BE139" s="48">
        <f t="shared" si="39"/>
        <v>0</v>
      </c>
      <c r="BF139" s="613"/>
      <c r="BG139" s="49"/>
      <c r="BH139" s="49"/>
      <c r="BI139" s="48">
        <f t="shared" si="40"/>
        <v>1</v>
      </c>
      <c r="BJ139" s="48">
        <f t="shared" si="40"/>
        <v>0</v>
      </c>
      <c r="BK139" s="48">
        <f t="shared" si="40"/>
        <v>0</v>
      </c>
      <c r="BL139" s="48">
        <f t="shared" si="40"/>
        <v>0</v>
      </c>
      <c r="BM139" s="48">
        <f t="shared" si="40"/>
        <v>0</v>
      </c>
      <c r="BN139" s="48">
        <f t="shared" si="40"/>
        <v>1</v>
      </c>
      <c r="BO139" s="614"/>
      <c r="BP139" s="613"/>
      <c r="BQ139" s="613"/>
      <c r="BR139" s="612"/>
      <c r="BS139" s="612"/>
      <c r="BT139" s="612"/>
    </row>
    <row r="140" spans="1:72" s="10" customFormat="1" ht="15.75" customHeight="1" outlineLevel="1">
      <c r="A140" s="612"/>
      <c r="B140" s="66" t="s">
        <v>360</v>
      </c>
      <c r="C140" s="50" t="s">
        <v>157</v>
      </c>
      <c r="D140" s="51" t="s">
        <v>158</v>
      </c>
      <c r="E140" s="51" t="s">
        <v>74</v>
      </c>
      <c r="F140" s="50"/>
      <c r="G140" s="51" t="s">
        <v>68</v>
      </c>
      <c r="H140" s="52"/>
      <c r="I140" s="50" t="s">
        <v>70</v>
      </c>
      <c r="J140" s="53">
        <v>42460</v>
      </c>
      <c r="K140" s="62"/>
      <c r="L140" s="53">
        <v>46112</v>
      </c>
      <c r="M140" s="86">
        <v>4.0030000000000001</v>
      </c>
      <c r="N140" s="87">
        <v>20</v>
      </c>
      <c r="O140" s="88">
        <v>20</v>
      </c>
      <c r="P140" s="88">
        <v>20</v>
      </c>
      <c r="Q140" s="511">
        <f t="shared" si="41"/>
        <v>80.06</v>
      </c>
      <c r="R140" s="512">
        <f t="shared" si="32"/>
        <v>-5.1686238532110074E-2</v>
      </c>
      <c r="S140" s="512">
        <f t="shared" si="33"/>
        <v>-3.3960747663551394E-2</v>
      </c>
      <c r="T140" s="89" t="s">
        <v>336</v>
      </c>
      <c r="U140" s="90">
        <v>6.8960000000000002E-3</v>
      </c>
      <c r="V140" s="90">
        <f>2.4%+0.2766%</f>
        <v>2.6766000000000002E-2</v>
      </c>
      <c r="W140" s="512">
        <f t="shared" si="34"/>
        <v>3.3662000000000004E-2</v>
      </c>
      <c r="X140" s="513">
        <f t="shared" si="35"/>
        <v>0.67324000000000006</v>
      </c>
      <c r="Y140" s="513">
        <f t="shared" si="36"/>
        <v>0.67324000000000006</v>
      </c>
      <c r="Z140" s="89"/>
      <c r="AA140" s="89"/>
      <c r="AB140" s="87">
        <v>0</v>
      </c>
      <c r="AC140" s="87">
        <v>20</v>
      </c>
      <c r="AD140" s="87">
        <v>20.971</v>
      </c>
      <c r="AE140" s="91"/>
      <c r="AF140" s="45"/>
      <c r="AG140" s="60" t="s">
        <v>361</v>
      </c>
      <c r="AH140" s="27"/>
      <c r="AI140" s="614"/>
      <c r="AJ140" s="47" t="str">
        <f t="shared" si="37"/>
        <v>Please complete all cells in row</v>
      </c>
      <c r="AK140" s="614"/>
      <c r="AL140" s="613"/>
      <c r="AM140" s="613"/>
      <c r="AN140" s="613"/>
      <c r="AO140" s="613"/>
      <c r="AP140" s="613"/>
      <c r="AQ140" s="613"/>
      <c r="AR140" s="613"/>
      <c r="AS140" s="48">
        <f t="shared" si="38"/>
        <v>0</v>
      </c>
      <c r="AT140" s="48">
        <f t="shared" si="38"/>
        <v>1</v>
      </c>
      <c r="AU140" s="48">
        <f t="shared" si="38"/>
        <v>0</v>
      </c>
      <c r="AV140" s="48">
        <f t="shared" si="38"/>
        <v>0</v>
      </c>
      <c r="AW140" s="48">
        <f t="shared" si="38"/>
        <v>0</v>
      </c>
      <c r="AX140" s="48">
        <f t="shared" si="38"/>
        <v>0</v>
      </c>
      <c r="AY140" s="48">
        <f t="shared" si="38"/>
        <v>0</v>
      </c>
      <c r="AZ140" s="49"/>
      <c r="BA140" s="49"/>
      <c r="BB140" s="49"/>
      <c r="BC140" s="613"/>
      <c r="BD140" s="48">
        <f t="shared" si="39"/>
        <v>0</v>
      </c>
      <c r="BE140" s="48">
        <f t="shared" si="39"/>
        <v>0</v>
      </c>
      <c r="BF140" s="613"/>
      <c r="BG140" s="49"/>
      <c r="BH140" s="49"/>
      <c r="BI140" s="48">
        <f t="shared" si="40"/>
        <v>1</v>
      </c>
      <c r="BJ140" s="48">
        <f t="shared" si="40"/>
        <v>1</v>
      </c>
      <c r="BK140" s="48">
        <f t="shared" si="40"/>
        <v>0</v>
      </c>
      <c r="BL140" s="48">
        <f t="shared" si="40"/>
        <v>0</v>
      </c>
      <c r="BM140" s="48">
        <f t="shared" si="40"/>
        <v>0</v>
      </c>
      <c r="BN140" s="48">
        <f t="shared" si="40"/>
        <v>1</v>
      </c>
      <c r="BO140" s="614"/>
      <c r="BP140" s="613"/>
      <c r="BQ140" s="613"/>
      <c r="BR140" s="612"/>
      <c r="BS140" s="612"/>
      <c r="BT140" s="612"/>
    </row>
    <row r="141" spans="1:72" s="10" customFormat="1" ht="15.75" customHeight="1" outlineLevel="1">
      <c r="A141" s="612"/>
      <c r="B141" s="66" t="s">
        <v>362</v>
      </c>
      <c r="C141" s="50" t="s">
        <v>157</v>
      </c>
      <c r="D141" s="51" t="s">
        <v>158</v>
      </c>
      <c r="E141" s="51" t="s">
        <v>74</v>
      </c>
      <c r="F141" s="50"/>
      <c r="G141" s="51" t="s">
        <v>68</v>
      </c>
      <c r="H141" s="52"/>
      <c r="I141" s="50" t="s">
        <v>70</v>
      </c>
      <c r="J141" s="53">
        <v>43553</v>
      </c>
      <c r="K141" s="62"/>
      <c r="L141" s="53">
        <v>45323</v>
      </c>
      <c r="M141" s="86">
        <v>1.841</v>
      </c>
      <c r="N141" s="87">
        <v>150</v>
      </c>
      <c r="O141" s="88">
        <v>150</v>
      </c>
      <c r="P141" s="88">
        <v>150</v>
      </c>
      <c r="Q141" s="511">
        <f t="shared" si="41"/>
        <v>276.14999999999998</v>
      </c>
      <c r="R141" s="512">
        <f t="shared" si="32"/>
        <v>-6.7407339449541359E-2</v>
      </c>
      <c r="S141" s="512">
        <f t="shared" si="33"/>
        <v>-4.9975700934579481E-2</v>
      </c>
      <c r="T141" s="89" t="s">
        <v>336</v>
      </c>
      <c r="U141" s="90">
        <v>6.8960000000000002E-3</v>
      </c>
      <c r="V141" s="90">
        <f>0.85%+0.113%</f>
        <v>9.6299999999999997E-3</v>
      </c>
      <c r="W141" s="512">
        <f t="shared" si="34"/>
        <v>1.6525999999999999E-2</v>
      </c>
      <c r="X141" s="513">
        <f t="shared" si="35"/>
        <v>2.4788999999999999</v>
      </c>
      <c r="Y141" s="513">
        <f t="shared" si="36"/>
        <v>2.4788999999999999</v>
      </c>
      <c r="Z141" s="89"/>
      <c r="AA141" s="89"/>
      <c r="AB141" s="87">
        <v>-0.19900000000000001</v>
      </c>
      <c r="AC141" s="87">
        <v>149.80099999999999</v>
      </c>
      <c r="AD141" s="87">
        <v>152.14400000000001</v>
      </c>
      <c r="AE141" s="91"/>
      <c r="AF141" s="45"/>
      <c r="AG141" s="60" t="s">
        <v>363</v>
      </c>
      <c r="AH141" s="27"/>
      <c r="AI141" s="614"/>
      <c r="AJ141" s="47" t="str">
        <f t="shared" si="37"/>
        <v>Please complete all cells in row</v>
      </c>
      <c r="AK141" s="614"/>
      <c r="AL141" s="613"/>
      <c r="AM141" s="613"/>
      <c r="AN141" s="613"/>
      <c r="AO141" s="613"/>
      <c r="AP141" s="613"/>
      <c r="AQ141" s="613"/>
      <c r="AR141" s="613"/>
      <c r="AS141" s="48">
        <f t="shared" si="38"/>
        <v>0</v>
      </c>
      <c r="AT141" s="48">
        <f t="shared" si="38"/>
        <v>1</v>
      </c>
      <c r="AU141" s="48">
        <f t="shared" si="38"/>
        <v>0</v>
      </c>
      <c r="AV141" s="48">
        <f t="shared" si="38"/>
        <v>0</v>
      </c>
      <c r="AW141" s="48">
        <f t="shared" si="38"/>
        <v>0</v>
      </c>
      <c r="AX141" s="48">
        <f t="shared" si="38"/>
        <v>0</v>
      </c>
      <c r="AY141" s="48">
        <f t="shared" si="38"/>
        <v>0</v>
      </c>
      <c r="AZ141" s="49"/>
      <c r="BA141" s="49"/>
      <c r="BB141" s="49"/>
      <c r="BC141" s="613"/>
      <c r="BD141" s="48">
        <f t="shared" si="39"/>
        <v>0</v>
      </c>
      <c r="BE141" s="48">
        <f t="shared" si="39"/>
        <v>0</v>
      </c>
      <c r="BF141" s="613"/>
      <c r="BG141" s="49"/>
      <c r="BH141" s="49"/>
      <c r="BI141" s="48">
        <f t="shared" si="40"/>
        <v>1</v>
      </c>
      <c r="BJ141" s="48">
        <f t="shared" si="40"/>
        <v>1</v>
      </c>
      <c r="BK141" s="48">
        <f t="shared" si="40"/>
        <v>0</v>
      </c>
      <c r="BL141" s="48">
        <f t="shared" si="40"/>
        <v>0</v>
      </c>
      <c r="BM141" s="48">
        <f t="shared" si="40"/>
        <v>0</v>
      </c>
      <c r="BN141" s="48">
        <f t="shared" si="40"/>
        <v>1</v>
      </c>
      <c r="BO141" s="614"/>
      <c r="BP141" s="613"/>
      <c r="BQ141" s="613"/>
      <c r="BR141" s="612"/>
      <c r="BS141" s="612"/>
      <c r="BT141" s="612"/>
    </row>
    <row r="142" spans="1:72" s="10" customFormat="1" ht="15.75" customHeight="1" outlineLevel="1">
      <c r="A142" s="612"/>
      <c r="B142" s="66" t="s">
        <v>364</v>
      </c>
      <c r="C142" s="50" t="s">
        <v>157</v>
      </c>
      <c r="D142" s="51" t="s">
        <v>158</v>
      </c>
      <c r="E142" s="51" t="s">
        <v>74</v>
      </c>
      <c r="F142" s="50"/>
      <c r="G142" s="51" t="s">
        <v>68</v>
      </c>
      <c r="H142" s="52"/>
      <c r="I142" s="50" t="s">
        <v>70</v>
      </c>
      <c r="J142" s="53">
        <v>43640</v>
      </c>
      <c r="K142" s="62"/>
      <c r="L142" s="53">
        <v>45467</v>
      </c>
      <c r="M142" s="86">
        <v>2.2360000000000002</v>
      </c>
      <c r="N142" s="87">
        <v>125</v>
      </c>
      <c r="O142" s="88">
        <v>125</v>
      </c>
      <c r="P142" s="88">
        <v>125</v>
      </c>
      <c r="Q142" s="511">
        <f t="shared" si="41"/>
        <v>279.5</v>
      </c>
      <c r="R142" s="512">
        <f t="shared" si="32"/>
        <v>-6.4599999999999991E-2</v>
      </c>
      <c r="S142" s="512">
        <f t="shared" si="33"/>
        <v>-4.7115887850467275E-2</v>
      </c>
      <c r="T142" s="89" t="s">
        <v>336</v>
      </c>
      <c r="U142" s="90">
        <v>6.8960000000000002E-3</v>
      </c>
      <c r="V142" s="90">
        <f>1.05%+0.219%</f>
        <v>1.269E-2</v>
      </c>
      <c r="W142" s="512">
        <f t="shared" si="34"/>
        <v>1.9585999999999999E-2</v>
      </c>
      <c r="X142" s="513">
        <f t="shared" si="35"/>
        <v>2.4482499999999998</v>
      </c>
      <c r="Y142" s="513">
        <f t="shared" si="36"/>
        <v>2.4482499999999998</v>
      </c>
      <c r="Z142" s="89"/>
      <c r="AA142" s="89"/>
      <c r="AB142" s="87">
        <v>-0.28100000000000003</v>
      </c>
      <c r="AC142" s="87">
        <v>124.71899999999999</v>
      </c>
      <c r="AD142" s="87">
        <v>127.732</v>
      </c>
      <c r="AE142" s="91"/>
      <c r="AF142" s="45"/>
      <c r="AG142" s="60" t="s">
        <v>365</v>
      </c>
      <c r="AH142" s="27"/>
      <c r="AI142" s="614"/>
      <c r="AJ142" s="47" t="str">
        <f t="shared" si="37"/>
        <v>Please complete all cells in row</v>
      </c>
      <c r="AK142" s="614"/>
      <c r="AL142" s="613"/>
      <c r="AM142" s="613"/>
      <c r="AN142" s="613"/>
      <c r="AO142" s="613"/>
      <c r="AP142" s="613"/>
      <c r="AQ142" s="613"/>
      <c r="AR142" s="613"/>
      <c r="AS142" s="48">
        <f t="shared" si="38"/>
        <v>0</v>
      </c>
      <c r="AT142" s="48">
        <f t="shared" si="38"/>
        <v>1</v>
      </c>
      <c r="AU142" s="48">
        <f t="shared" si="38"/>
        <v>0</v>
      </c>
      <c r="AV142" s="48">
        <f t="shared" si="38"/>
        <v>0</v>
      </c>
      <c r="AW142" s="48">
        <f t="shared" si="38"/>
        <v>0</v>
      </c>
      <c r="AX142" s="48">
        <f t="shared" si="38"/>
        <v>0</v>
      </c>
      <c r="AY142" s="48">
        <f t="shared" si="38"/>
        <v>0</v>
      </c>
      <c r="AZ142" s="49"/>
      <c r="BA142" s="49"/>
      <c r="BB142" s="49"/>
      <c r="BC142" s="613"/>
      <c r="BD142" s="48">
        <f t="shared" si="39"/>
        <v>0</v>
      </c>
      <c r="BE142" s="48">
        <f t="shared" si="39"/>
        <v>0</v>
      </c>
      <c r="BF142" s="613"/>
      <c r="BG142" s="49"/>
      <c r="BH142" s="49"/>
      <c r="BI142" s="48">
        <f t="shared" si="40"/>
        <v>1</v>
      </c>
      <c r="BJ142" s="48">
        <f t="shared" si="40"/>
        <v>1</v>
      </c>
      <c r="BK142" s="48">
        <f t="shared" si="40"/>
        <v>0</v>
      </c>
      <c r="BL142" s="48">
        <f t="shared" si="40"/>
        <v>0</v>
      </c>
      <c r="BM142" s="48">
        <f t="shared" si="40"/>
        <v>0</v>
      </c>
      <c r="BN142" s="48">
        <f t="shared" si="40"/>
        <v>1</v>
      </c>
      <c r="BO142" s="614"/>
      <c r="BP142" s="613"/>
      <c r="BQ142" s="613"/>
      <c r="BR142" s="612"/>
      <c r="BS142" s="612"/>
      <c r="BT142" s="612"/>
    </row>
    <row r="143" spans="1:72" s="10" customFormat="1" ht="15.75" customHeight="1" outlineLevel="1">
      <c r="A143" s="612"/>
      <c r="B143" s="66" t="s">
        <v>366</v>
      </c>
      <c r="C143" s="50" t="s">
        <v>157</v>
      </c>
      <c r="D143" s="51" t="s">
        <v>158</v>
      </c>
      <c r="E143" s="51" t="s">
        <v>74</v>
      </c>
      <c r="F143" s="50"/>
      <c r="G143" s="51" t="s">
        <v>68</v>
      </c>
      <c r="H143" s="52"/>
      <c r="I143" s="50" t="s">
        <v>70</v>
      </c>
      <c r="J143" s="53">
        <v>43640</v>
      </c>
      <c r="K143" s="62"/>
      <c r="L143" s="53">
        <v>44705</v>
      </c>
      <c r="M143" s="86">
        <v>0.14799999999999999</v>
      </c>
      <c r="N143" s="87">
        <v>50</v>
      </c>
      <c r="O143" s="88">
        <v>50</v>
      </c>
      <c r="P143" s="88">
        <v>50</v>
      </c>
      <c r="Q143" s="511">
        <f t="shared" si="41"/>
        <v>7.3999999999999995</v>
      </c>
      <c r="R143" s="512">
        <f t="shared" si="32"/>
        <v>-7.0884128440366956E-2</v>
      </c>
      <c r="S143" s="512">
        <f t="shared" si="33"/>
        <v>-5.3517476635514094E-2</v>
      </c>
      <c r="T143" s="89" t="s">
        <v>342</v>
      </c>
      <c r="U143" s="90">
        <v>4.7362999999999997E-3</v>
      </c>
      <c r="V143" s="90">
        <v>8.0000000000000002E-3</v>
      </c>
      <c r="W143" s="512">
        <f t="shared" si="34"/>
        <v>1.2736299999999999E-2</v>
      </c>
      <c r="X143" s="513">
        <f t="shared" si="35"/>
        <v>0.63681499999999991</v>
      </c>
      <c r="Y143" s="513">
        <f t="shared" si="36"/>
        <v>0.63681499999999991</v>
      </c>
      <c r="Z143" s="89"/>
      <c r="AA143" s="89"/>
      <c r="AB143" s="87">
        <v>-8.0000000000000002E-3</v>
      </c>
      <c r="AC143" s="87">
        <v>49.991999999999997</v>
      </c>
      <c r="AD143" s="87">
        <v>50.177</v>
      </c>
      <c r="AE143" s="91"/>
      <c r="AF143" s="45"/>
      <c r="AG143" s="60" t="s">
        <v>367</v>
      </c>
      <c r="AH143" s="27"/>
      <c r="AI143" s="614"/>
      <c r="AJ143" s="47" t="str">
        <f t="shared" si="37"/>
        <v>Please complete all cells in row</v>
      </c>
      <c r="AK143" s="614"/>
      <c r="AL143" s="613"/>
      <c r="AM143" s="613"/>
      <c r="AN143" s="613"/>
      <c r="AO143" s="613"/>
      <c r="AP143" s="613"/>
      <c r="AQ143" s="613"/>
      <c r="AR143" s="613"/>
      <c r="AS143" s="48">
        <f t="shared" si="38"/>
        <v>0</v>
      </c>
      <c r="AT143" s="48">
        <f t="shared" si="38"/>
        <v>1</v>
      </c>
      <c r="AU143" s="48">
        <f t="shared" si="38"/>
        <v>0</v>
      </c>
      <c r="AV143" s="48">
        <f t="shared" si="38"/>
        <v>0</v>
      </c>
      <c r="AW143" s="48">
        <f t="shared" si="38"/>
        <v>0</v>
      </c>
      <c r="AX143" s="48">
        <f t="shared" si="38"/>
        <v>0</v>
      </c>
      <c r="AY143" s="48">
        <f t="shared" si="38"/>
        <v>0</v>
      </c>
      <c r="AZ143" s="49"/>
      <c r="BA143" s="49"/>
      <c r="BB143" s="49"/>
      <c r="BC143" s="613"/>
      <c r="BD143" s="48">
        <f t="shared" si="39"/>
        <v>0</v>
      </c>
      <c r="BE143" s="48">
        <f t="shared" si="39"/>
        <v>0</v>
      </c>
      <c r="BF143" s="613"/>
      <c r="BG143" s="49"/>
      <c r="BH143" s="49"/>
      <c r="BI143" s="48">
        <f t="shared" si="40"/>
        <v>1</v>
      </c>
      <c r="BJ143" s="48">
        <f t="shared" si="40"/>
        <v>1</v>
      </c>
      <c r="BK143" s="48">
        <f t="shared" si="40"/>
        <v>0</v>
      </c>
      <c r="BL143" s="48">
        <f t="shared" si="40"/>
        <v>0</v>
      </c>
      <c r="BM143" s="48">
        <f t="shared" si="40"/>
        <v>0</v>
      </c>
      <c r="BN143" s="48">
        <f t="shared" si="40"/>
        <v>1</v>
      </c>
      <c r="BO143" s="614"/>
      <c r="BP143" s="613"/>
      <c r="BQ143" s="613"/>
      <c r="BR143" s="612"/>
      <c r="BS143" s="612"/>
      <c r="BT143" s="612"/>
    </row>
    <row r="144" spans="1:72" s="10" customFormat="1" ht="15.75" customHeight="1" outlineLevel="1">
      <c r="A144" s="612"/>
      <c r="B144" s="66" t="s">
        <v>368</v>
      </c>
      <c r="C144" s="50" t="s">
        <v>157</v>
      </c>
      <c r="D144" s="51" t="s">
        <v>158</v>
      </c>
      <c r="E144" s="51" t="s">
        <v>74</v>
      </c>
      <c r="F144" s="50"/>
      <c r="G144" s="51" t="s">
        <v>68</v>
      </c>
      <c r="H144" s="52"/>
      <c r="I144" s="50" t="s">
        <v>70</v>
      </c>
      <c r="J144" s="53">
        <v>43788</v>
      </c>
      <c r="K144" s="62"/>
      <c r="L144" s="53">
        <v>46475</v>
      </c>
      <c r="M144" s="86">
        <v>4.9969999999999999</v>
      </c>
      <c r="N144" s="87">
        <v>63.06</v>
      </c>
      <c r="O144" s="88">
        <v>63.06</v>
      </c>
      <c r="P144" s="88">
        <v>63.06</v>
      </c>
      <c r="Q144" s="511">
        <f t="shared" si="41"/>
        <v>315.11081999999999</v>
      </c>
      <c r="R144" s="512">
        <f t="shared" si="32"/>
        <v>-6.1352293577981776E-2</v>
      </c>
      <c r="S144" s="512">
        <f t="shared" si="33"/>
        <v>-4.3807476635514098E-2</v>
      </c>
      <c r="T144" s="89" t="s">
        <v>336</v>
      </c>
      <c r="U144" s="90">
        <v>6.8960000000000002E-3</v>
      </c>
      <c r="V144" s="90">
        <f>1.37%+0.253%</f>
        <v>1.6230000000000001E-2</v>
      </c>
      <c r="W144" s="512">
        <f t="shared" si="34"/>
        <v>2.3126000000000001E-2</v>
      </c>
      <c r="X144" s="513">
        <f t="shared" si="35"/>
        <v>1.45832556</v>
      </c>
      <c r="Y144" s="513">
        <f t="shared" si="36"/>
        <v>1.45832556</v>
      </c>
      <c r="Z144" s="89"/>
      <c r="AA144" s="89"/>
      <c r="AB144" s="87">
        <v>-0.11600000000000001</v>
      </c>
      <c r="AC144" s="87">
        <v>62.944000000000003</v>
      </c>
      <c r="AD144" s="87">
        <v>65.707999999999998</v>
      </c>
      <c r="AE144" s="91"/>
      <c r="AF144" s="45"/>
      <c r="AG144" s="60" t="s">
        <v>369</v>
      </c>
      <c r="AH144" s="27"/>
      <c r="AI144" s="614"/>
      <c r="AJ144" s="47" t="str">
        <f t="shared" si="37"/>
        <v>Please complete all cells in row</v>
      </c>
      <c r="AK144" s="614"/>
      <c r="AL144" s="613"/>
      <c r="AM144" s="613"/>
      <c r="AN144" s="613"/>
      <c r="AO144" s="613"/>
      <c r="AP144" s="613"/>
      <c r="AQ144" s="613"/>
      <c r="AR144" s="613"/>
      <c r="AS144" s="48">
        <f t="shared" si="38"/>
        <v>0</v>
      </c>
      <c r="AT144" s="48">
        <f t="shared" si="38"/>
        <v>1</v>
      </c>
      <c r="AU144" s="48">
        <f t="shared" si="38"/>
        <v>0</v>
      </c>
      <c r="AV144" s="48">
        <f t="shared" si="38"/>
        <v>0</v>
      </c>
      <c r="AW144" s="48">
        <f t="shared" si="38"/>
        <v>0</v>
      </c>
      <c r="AX144" s="48">
        <f t="shared" si="38"/>
        <v>0</v>
      </c>
      <c r="AY144" s="48">
        <f t="shared" si="38"/>
        <v>0</v>
      </c>
      <c r="AZ144" s="49"/>
      <c r="BA144" s="49"/>
      <c r="BB144" s="49"/>
      <c r="BC144" s="613"/>
      <c r="BD144" s="48">
        <f t="shared" si="39"/>
        <v>0</v>
      </c>
      <c r="BE144" s="48">
        <f t="shared" si="39"/>
        <v>0</v>
      </c>
      <c r="BF144" s="613"/>
      <c r="BG144" s="49"/>
      <c r="BH144" s="49"/>
      <c r="BI144" s="48">
        <f t="shared" si="40"/>
        <v>1</v>
      </c>
      <c r="BJ144" s="48">
        <f t="shared" si="40"/>
        <v>1</v>
      </c>
      <c r="BK144" s="48">
        <f t="shared" si="40"/>
        <v>0</v>
      </c>
      <c r="BL144" s="48">
        <f t="shared" si="40"/>
        <v>0</v>
      </c>
      <c r="BM144" s="48">
        <f t="shared" si="40"/>
        <v>0</v>
      </c>
      <c r="BN144" s="48">
        <f t="shared" si="40"/>
        <v>1</v>
      </c>
      <c r="BO144" s="614"/>
      <c r="BP144" s="613"/>
      <c r="BQ144" s="613"/>
      <c r="BR144" s="612"/>
      <c r="BS144" s="612"/>
      <c r="BT144" s="612"/>
    </row>
    <row r="145" spans="1:72" s="10" customFormat="1" ht="15.75" customHeight="1" outlineLevel="1">
      <c r="A145" s="612"/>
      <c r="B145" s="66" t="s">
        <v>370</v>
      </c>
      <c r="C145" s="50" t="s">
        <v>157</v>
      </c>
      <c r="D145" s="51" t="s">
        <v>158</v>
      </c>
      <c r="E145" s="51" t="s">
        <v>74</v>
      </c>
      <c r="F145" s="50"/>
      <c r="G145" s="51" t="s">
        <v>68</v>
      </c>
      <c r="H145" s="52"/>
      <c r="I145" s="50" t="s">
        <v>70</v>
      </c>
      <c r="J145" s="53">
        <v>43788</v>
      </c>
      <c r="K145" s="62"/>
      <c r="L145" s="53">
        <v>47206</v>
      </c>
      <c r="M145" s="86">
        <v>7</v>
      </c>
      <c r="N145" s="87">
        <v>63.06</v>
      </c>
      <c r="O145" s="88">
        <v>63.06</v>
      </c>
      <c r="P145" s="88">
        <v>63.06</v>
      </c>
      <c r="Q145" s="511">
        <f t="shared" si="41"/>
        <v>441.42</v>
      </c>
      <c r="R145" s="512">
        <f t="shared" si="32"/>
        <v>-6.038899082568816E-2</v>
      </c>
      <c r="S145" s="512">
        <f t="shared" si="33"/>
        <v>-4.2826168224299188E-2</v>
      </c>
      <c r="T145" s="89" t="s">
        <v>336</v>
      </c>
      <c r="U145" s="90">
        <v>6.8960000000000002E-3</v>
      </c>
      <c r="V145" s="90">
        <f>1.47%+0.258%</f>
        <v>1.728E-2</v>
      </c>
      <c r="W145" s="512">
        <f t="shared" si="34"/>
        <v>2.4176E-2</v>
      </c>
      <c r="X145" s="513">
        <f t="shared" si="35"/>
        <v>1.5245385600000001</v>
      </c>
      <c r="Y145" s="513">
        <f t="shared" si="36"/>
        <v>1.5245385600000001</v>
      </c>
      <c r="Z145" s="89"/>
      <c r="AA145" s="89"/>
      <c r="AB145" s="87">
        <v>-0.15</v>
      </c>
      <c r="AC145" s="87">
        <v>62.91</v>
      </c>
      <c r="AD145" s="87">
        <v>66.039000000000001</v>
      </c>
      <c r="AE145" s="91"/>
      <c r="AF145" s="45"/>
      <c r="AG145" s="60" t="s">
        <v>371</v>
      </c>
      <c r="AH145" s="27"/>
      <c r="AI145" s="614"/>
      <c r="AJ145" s="47" t="str">
        <f t="shared" si="37"/>
        <v>Please complete all cells in row</v>
      </c>
      <c r="AK145" s="614"/>
      <c r="AL145" s="613"/>
      <c r="AM145" s="613"/>
      <c r="AN145" s="613"/>
      <c r="AO145" s="613"/>
      <c r="AP145" s="613"/>
      <c r="AQ145" s="613"/>
      <c r="AR145" s="613"/>
      <c r="AS145" s="48">
        <f t="shared" si="38"/>
        <v>0</v>
      </c>
      <c r="AT145" s="48">
        <f t="shared" si="38"/>
        <v>1</v>
      </c>
      <c r="AU145" s="48">
        <f t="shared" si="38"/>
        <v>0</v>
      </c>
      <c r="AV145" s="48">
        <f t="shared" si="38"/>
        <v>0</v>
      </c>
      <c r="AW145" s="48">
        <f t="shared" si="38"/>
        <v>0</v>
      </c>
      <c r="AX145" s="48">
        <f t="shared" si="38"/>
        <v>0</v>
      </c>
      <c r="AY145" s="48">
        <f t="shared" si="38"/>
        <v>0</v>
      </c>
      <c r="AZ145" s="49"/>
      <c r="BA145" s="49"/>
      <c r="BB145" s="49"/>
      <c r="BC145" s="613"/>
      <c r="BD145" s="48">
        <f t="shared" si="39"/>
        <v>0</v>
      </c>
      <c r="BE145" s="48">
        <f t="shared" si="39"/>
        <v>0</v>
      </c>
      <c r="BF145" s="613"/>
      <c r="BG145" s="49"/>
      <c r="BH145" s="49"/>
      <c r="BI145" s="48">
        <f t="shared" si="40"/>
        <v>1</v>
      </c>
      <c r="BJ145" s="48">
        <f t="shared" si="40"/>
        <v>1</v>
      </c>
      <c r="BK145" s="48">
        <f t="shared" si="40"/>
        <v>0</v>
      </c>
      <c r="BL145" s="48">
        <f t="shared" si="40"/>
        <v>0</v>
      </c>
      <c r="BM145" s="48">
        <f t="shared" si="40"/>
        <v>0</v>
      </c>
      <c r="BN145" s="48">
        <f t="shared" si="40"/>
        <v>1</v>
      </c>
      <c r="BO145" s="614"/>
      <c r="BP145" s="613"/>
      <c r="BQ145" s="613"/>
      <c r="BR145" s="612"/>
      <c r="BS145" s="612"/>
      <c r="BT145" s="612"/>
    </row>
    <row r="146" spans="1:72" s="10" customFormat="1" ht="15.75" customHeight="1" outlineLevel="1">
      <c r="A146" s="612"/>
      <c r="B146" s="66" t="s">
        <v>372</v>
      </c>
      <c r="C146" s="50" t="s">
        <v>157</v>
      </c>
      <c r="D146" s="51" t="s">
        <v>158</v>
      </c>
      <c r="E146" s="51" t="s">
        <v>74</v>
      </c>
      <c r="F146" s="50"/>
      <c r="G146" s="51" t="s">
        <v>68</v>
      </c>
      <c r="H146" s="52"/>
      <c r="I146" s="50" t="s">
        <v>70</v>
      </c>
      <c r="J146" s="53">
        <v>43788</v>
      </c>
      <c r="K146" s="62"/>
      <c r="L146" s="53">
        <v>47938</v>
      </c>
      <c r="M146" s="86">
        <v>9.0050000000000008</v>
      </c>
      <c r="N146" s="87">
        <v>63.06</v>
      </c>
      <c r="O146" s="88">
        <v>63.06</v>
      </c>
      <c r="P146" s="88">
        <v>63.06</v>
      </c>
      <c r="Q146" s="511">
        <f t="shared" si="41"/>
        <v>567.85530000000006</v>
      </c>
      <c r="R146" s="512">
        <f t="shared" si="32"/>
        <v>-5.9434862385321252E-2</v>
      </c>
      <c r="S146" s="512">
        <f t="shared" si="33"/>
        <v>-4.1854205607476769E-2</v>
      </c>
      <c r="T146" s="89" t="s">
        <v>336</v>
      </c>
      <c r="U146" s="90">
        <v>6.8960000000000002E-3</v>
      </c>
      <c r="V146" s="90">
        <f>1.57%+0.262%</f>
        <v>1.8320000000000003E-2</v>
      </c>
      <c r="W146" s="512">
        <f t="shared" si="34"/>
        <v>2.5216000000000002E-2</v>
      </c>
      <c r="X146" s="513">
        <f t="shared" si="35"/>
        <v>1.5901209600000001</v>
      </c>
      <c r="Y146" s="513">
        <f t="shared" si="36"/>
        <v>1.5901209600000001</v>
      </c>
      <c r="Z146" s="89"/>
      <c r="AA146" s="89"/>
      <c r="AB146" s="87">
        <v>-0.20300000000000001</v>
      </c>
      <c r="AC146" s="87">
        <v>62.856999999999999</v>
      </c>
      <c r="AD146" s="87">
        <v>66.387</v>
      </c>
      <c r="AE146" s="91"/>
      <c r="AF146" s="45"/>
      <c r="AG146" s="60" t="s">
        <v>373</v>
      </c>
      <c r="AH146" s="27"/>
      <c r="AI146" s="614"/>
      <c r="AJ146" s="47" t="str">
        <f t="shared" si="37"/>
        <v>Please complete all cells in row</v>
      </c>
      <c r="AK146" s="614"/>
      <c r="AL146" s="613"/>
      <c r="AM146" s="613"/>
      <c r="AN146" s="613"/>
      <c r="AO146" s="613"/>
      <c r="AP146" s="613"/>
      <c r="AQ146" s="613"/>
      <c r="AR146" s="613"/>
      <c r="AS146" s="48">
        <f t="shared" si="38"/>
        <v>0</v>
      </c>
      <c r="AT146" s="48">
        <f t="shared" si="38"/>
        <v>1</v>
      </c>
      <c r="AU146" s="48">
        <f t="shared" si="38"/>
        <v>0</v>
      </c>
      <c r="AV146" s="48">
        <f t="shared" si="38"/>
        <v>0</v>
      </c>
      <c r="AW146" s="48">
        <f t="shared" si="38"/>
        <v>0</v>
      </c>
      <c r="AX146" s="48">
        <f t="shared" si="38"/>
        <v>0</v>
      </c>
      <c r="AY146" s="48">
        <f t="shared" si="38"/>
        <v>0</v>
      </c>
      <c r="AZ146" s="49"/>
      <c r="BA146" s="49"/>
      <c r="BB146" s="49"/>
      <c r="BC146" s="613"/>
      <c r="BD146" s="48">
        <f t="shared" si="39"/>
        <v>0</v>
      </c>
      <c r="BE146" s="48">
        <f t="shared" si="39"/>
        <v>0</v>
      </c>
      <c r="BF146" s="613"/>
      <c r="BG146" s="49"/>
      <c r="BH146" s="49"/>
      <c r="BI146" s="48">
        <f t="shared" si="40"/>
        <v>1</v>
      </c>
      <c r="BJ146" s="48">
        <f t="shared" si="40"/>
        <v>1</v>
      </c>
      <c r="BK146" s="48">
        <f t="shared" si="40"/>
        <v>0</v>
      </c>
      <c r="BL146" s="48">
        <f t="shared" si="40"/>
        <v>0</v>
      </c>
      <c r="BM146" s="48">
        <f t="shared" si="40"/>
        <v>0</v>
      </c>
      <c r="BN146" s="48">
        <f t="shared" si="40"/>
        <v>1</v>
      </c>
      <c r="BO146" s="614"/>
      <c r="BP146" s="613"/>
      <c r="BQ146" s="613"/>
      <c r="BR146" s="612"/>
      <c r="BS146" s="612"/>
      <c r="BT146" s="612"/>
    </row>
    <row r="147" spans="1:72" s="10" customFormat="1" ht="15.75" customHeight="1" outlineLevel="1">
      <c r="A147" s="612"/>
      <c r="B147" s="66" t="s">
        <v>374</v>
      </c>
      <c r="C147" s="50" t="s">
        <v>157</v>
      </c>
      <c r="D147" s="51" t="s">
        <v>180</v>
      </c>
      <c r="E147" s="51" t="s">
        <v>74</v>
      </c>
      <c r="F147" s="50"/>
      <c r="G147" s="51" t="s">
        <v>181</v>
      </c>
      <c r="H147" s="52"/>
      <c r="I147" s="50" t="s">
        <v>70</v>
      </c>
      <c r="J147" s="53">
        <v>42460</v>
      </c>
      <c r="K147" s="62"/>
      <c r="L147" s="53">
        <v>46112</v>
      </c>
      <c r="M147" s="86">
        <v>4.0030000000000001</v>
      </c>
      <c r="N147" s="87">
        <v>-10</v>
      </c>
      <c r="O147" s="88">
        <v>-10</v>
      </c>
      <c r="P147" s="88">
        <v>-10</v>
      </c>
      <c r="Q147" s="511">
        <f t="shared" si="41"/>
        <v>-40.03</v>
      </c>
      <c r="R147" s="512">
        <f t="shared" si="32"/>
        <v>-5.1667889908256992E-2</v>
      </c>
      <c r="S147" s="512">
        <f t="shared" si="33"/>
        <v>-3.3942056074766414E-2</v>
      </c>
      <c r="T147" s="89" t="s">
        <v>336</v>
      </c>
      <c r="U147" s="90">
        <v>6.8960000000000002E-3</v>
      </c>
      <c r="V147" s="90">
        <f>2.4%+0.2786%</f>
        <v>2.6786000000000001E-2</v>
      </c>
      <c r="W147" s="512">
        <f t="shared" si="34"/>
        <v>3.3682000000000004E-2</v>
      </c>
      <c r="X147" s="513">
        <f t="shared" si="35"/>
        <v>-0.33682000000000001</v>
      </c>
      <c r="Y147" s="513">
        <f t="shared" si="36"/>
        <v>-0.33682000000000001</v>
      </c>
      <c r="Z147" s="89"/>
      <c r="AA147" s="89"/>
      <c r="AB147" s="87">
        <v>0</v>
      </c>
      <c r="AC147" s="87">
        <v>-10</v>
      </c>
      <c r="AD147" s="87">
        <v>0</v>
      </c>
      <c r="AE147" s="91"/>
      <c r="AF147" s="45"/>
      <c r="AG147" s="60" t="s">
        <v>375</v>
      </c>
      <c r="AH147" s="27"/>
      <c r="AI147" s="614"/>
      <c r="AJ147" s="47" t="str">
        <f t="shared" si="37"/>
        <v>Please complete all cells in row</v>
      </c>
      <c r="AK147" s="614"/>
      <c r="AL147" s="613"/>
      <c r="AM147" s="613"/>
      <c r="AN147" s="613"/>
      <c r="AO147" s="613"/>
      <c r="AP147" s="613"/>
      <c r="AQ147" s="613"/>
      <c r="AR147" s="613"/>
      <c r="AS147" s="48">
        <f t="shared" si="38"/>
        <v>0</v>
      </c>
      <c r="AT147" s="48">
        <f t="shared" si="38"/>
        <v>1</v>
      </c>
      <c r="AU147" s="48">
        <f t="shared" si="38"/>
        <v>0</v>
      </c>
      <c r="AV147" s="48">
        <f t="shared" si="38"/>
        <v>0</v>
      </c>
      <c r="AW147" s="48">
        <f t="shared" si="38"/>
        <v>0</v>
      </c>
      <c r="AX147" s="48">
        <f t="shared" si="38"/>
        <v>0</v>
      </c>
      <c r="AY147" s="48">
        <f t="shared" si="38"/>
        <v>0</v>
      </c>
      <c r="AZ147" s="49"/>
      <c r="BA147" s="49"/>
      <c r="BB147" s="49"/>
      <c r="BC147" s="613"/>
      <c r="BD147" s="48">
        <f t="shared" si="39"/>
        <v>0</v>
      </c>
      <c r="BE147" s="48">
        <f t="shared" si="39"/>
        <v>0</v>
      </c>
      <c r="BF147" s="613"/>
      <c r="BG147" s="49"/>
      <c r="BH147" s="49"/>
      <c r="BI147" s="48">
        <f t="shared" si="40"/>
        <v>1</v>
      </c>
      <c r="BJ147" s="48">
        <f t="shared" si="40"/>
        <v>1</v>
      </c>
      <c r="BK147" s="48">
        <f t="shared" si="40"/>
        <v>0</v>
      </c>
      <c r="BL147" s="48">
        <f t="shared" si="40"/>
        <v>0</v>
      </c>
      <c r="BM147" s="48">
        <f t="shared" si="40"/>
        <v>0</v>
      </c>
      <c r="BN147" s="48">
        <f t="shared" si="40"/>
        <v>1</v>
      </c>
      <c r="BO147" s="614"/>
      <c r="BP147" s="613"/>
      <c r="BQ147" s="613"/>
      <c r="BR147" s="612"/>
      <c r="BS147" s="612"/>
      <c r="BT147" s="612"/>
    </row>
    <row r="148" spans="1:72" s="10" customFormat="1" ht="15.75" customHeight="1" outlineLevel="1">
      <c r="A148" s="612"/>
      <c r="B148" s="66" t="s">
        <v>374</v>
      </c>
      <c r="C148" s="50" t="s">
        <v>157</v>
      </c>
      <c r="D148" s="51" t="s">
        <v>180</v>
      </c>
      <c r="E148" s="51" t="s">
        <v>74</v>
      </c>
      <c r="F148" s="50"/>
      <c r="G148" s="51" t="s">
        <v>181</v>
      </c>
      <c r="H148" s="52"/>
      <c r="I148" s="50" t="s">
        <v>70</v>
      </c>
      <c r="J148" s="53">
        <v>42460</v>
      </c>
      <c r="K148" s="62"/>
      <c r="L148" s="53">
        <v>46112</v>
      </c>
      <c r="M148" s="86">
        <v>4.0030000000000001</v>
      </c>
      <c r="N148" s="87">
        <v>-10</v>
      </c>
      <c r="O148" s="88">
        <v>-10</v>
      </c>
      <c r="P148" s="88">
        <v>-10</v>
      </c>
      <c r="Q148" s="511">
        <f t="shared" si="41"/>
        <v>-40.03</v>
      </c>
      <c r="R148" s="512">
        <f t="shared" si="32"/>
        <v>-5.1686238532110074E-2</v>
      </c>
      <c r="S148" s="512">
        <f t="shared" si="33"/>
        <v>-3.3960747663551394E-2</v>
      </c>
      <c r="T148" s="89" t="s">
        <v>336</v>
      </c>
      <c r="U148" s="90">
        <v>6.8960000000000002E-3</v>
      </c>
      <c r="V148" s="90">
        <f>2.4%+0.2766%</f>
        <v>2.6766000000000002E-2</v>
      </c>
      <c r="W148" s="512">
        <f t="shared" si="34"/>
        <v>3.3662000000000004E-2</v>
      </c>
      <c r="X148" s="513">
        <f t="shared" si="35"/>
        <v>-0.33662000000000003</v>
      </c>
      <c r="Y148" s="513">
        <f t="shared" si="36"/>
        <v>-0.33662000000000003</v>
      </c>
      <c r="Z148" s="89"/>
      <c r="AA148" s="89"/>
      <c r="AB148" s="87">
        <v>0</v>
      </c>
      <c r="AC148" s="87">
        <v>-10</v>
      </c>
      <c r="AD148" s="87">
        <v>0</v>
      </c>
      <c r="AE148" s="91"/>
      <c r="AF148" s="45"/>
      <c r="AG148" s="60" t="s">
        <v>376</v>
      </c>
      <c r="AH148" s="27"/>
      <c r="AI148" s="614"/>
      <c r="AJ148" s="47" t="str">
        <f t="shared" si="37"/>
        <v>Please complete all cells in row</v>
      </c>
      <c r="AK148" s="614"/>
      <c r="AL148" s="613"/>
      <c r="AM148" s="613"/>
      <c r="AN148" s="613"/>
      <c r="AO148" s="613"/>
      <c r="AP148" s="613"/>
      <c r="AQ148" s="613"/>
      <c r="AR148" s="613"/>
      <c r="AS148" s="48">
        <f t="shared" si="38"/>
        <v>0</v>
      </c>
      <c r="AT148" s="48">
        <f t="shared" si="38"/>
        <v>1</v>
      </c>
      <c r="AU148" s="48">
        <f t="shared" si="38"/>
        <v>0</v>
      </c>
      <c r="AV148" s="48">
        <f t="shared" si="38"/>
        <v>0</v>
      </c>
      <c r="AW148" s="48">
        <f t="shared" si="38"/>
        <v>0</v>
      </c>
      <c r="AX148" s="48">
        <f t="shared" si="38"/>
        <v>0</v>
      </c>
      <c r="AY148" s="48">
        <f t="shared" si="38"/>
        <v>0</v>
      </c>
      <c r="AZ148" s="49"/>
      <c r="BA148" s="49"/>
      <c r="BB148" s="49"/>
      <c r="BC148" s="613"/>
      <c r="BD148" s="48">
        <f t="shared" si="39"/>
        <v>0</v>
      </c>
      <c r="BE148" s="48">
        <f t="shared" si="39"/>
        <v>0</v>
      </c>
      <c r="BF148" s="613"/>
      <c r="BG148" s="49"/>
      <c r="BH148" s="49"/>
      <c r="BI148" s="48">
        <f t="shared" si="40"/>
        <v>1</v>
      </c>
      <c r="BJ148" s="48">
        <f t="shared" si="40"/>
        <v>1</v>
      </c>
      <c r="BK148" s="48">
        <f t="shared" si="40"/>
        <v>0</v>
      </c>
      <c r="BL148" s="48">
        <f t="shared" si="40"/>
        <v>0</v>
      </c>
      <c r="BM148" s="48">
        <f t="shared" si="40"/>
        <v>0</v>
      </c>
      <c r="BN148" s="48">
        <f t="shared" si="40"/>
        <v>1</v>
      </c>
      <c r="BO148" s="614"/>
      <c r="BP148" s="613"/>
      <c r="BQ148" s="613"/>
      <c r="BR148" s="612"/>
      <c r="BS148" s="612"/>
      <c r="BT148" s="612"/>
    </row>
    <row r="149" spans="1:72" s="10" customFormat="1" ht="15.75" customHeight="1" outlineLevel="1">
      <c r="A149" s="612"/>
      <c r="B149" s="66" t="s">
        <v>377</v>
      </c>
      <c r="C149" s="50" t="s">
        <v>157</v>
      </c>
      <c r="D149" s="51" t="s">
        <v>255</v>
      </c>
      <c r="E149" s="51" t="s">
        <v>74</v>
      </c>
      <c r="F149" s="50"/>
      <c r="G149" s="51" t="s">
        <v>181</v>
      </c>
      <c r="H149" s="52"/>
      <c r="I149" s="50" t="s">
        <v>70</v>
      </c>
      <c r="J149" s="53">
        <v>42759</v>
      </c>
      <c r="K149" s="62"/>
      <c r="L149" s="53">
        <v>48237</v>
      </c>
      <c r="M149" s="86">
        <v>9.8249999999999993</v>
      </c>
      <c r="N149" s="87">
        <v>200</v>
      </c>
      <c r="O149" s="88">
        <v>200</v>
      </c>
      <c r="P149" s="88">
        <v>200</v>
      </c>
      <c r="Q149" s="511">
        <f t="shared" si="41"/>
        <v>1964.9999999999998</v>
      </c>
      <c r="R149" s="512">
        <f t="shared" si="32"/>
        <v>-7.3704587155963286E-2</v>
      </c>
      <c r="S149" s="512">
        <f t="shared" si="33"/>
        <v>-5.6390654205607516E-2</v>
      </c>
      <c r="T149" s="89" t="s">
        <v>336</v>
      </c>
      <c r="U149" s="90">
        <v>6.8960000000000002E-3</v>
      </c>
      <c r="V149" s="90">
        <v>2.7659999999999998E-3</v>
      </c>
      <c r="W149" s="512">
        <f t="shared" si="34"/>
        <v>9.6620000000000004E-3</v>
      </c>
      <c r="X149" s="513">
        <f t="shared" si="35"/>
        <v>1.9324000000000001</v>
      </c>
      <c r="Y149" s="513">
        <f t="shared" si="36"/>
        <v>1.9324000000000001</v>
      </c>
      <c r="Z149" s="89"/>
      <c r="AA149" s="89"/>
      <c r="AB149" s="87">
        <v>0</v>
      </c>
      <c r="AC149" s="87">
        <v>200</v>
      </c>
      <c r="AD149" s="87">
        <v>14.629</v>
      </c>
      <c r="AE149" s="91"/>
      <c r="AF149" s="45"/>
      <c r="AG149" s="60" t="s">
        <v>378</v>
      </c>
      <c r="AH149" s="27"/>
      <c r="AI149" s="614"/>
      <c r="AJ149" s="47" t="str">
        <f t="shared" si="37"/>
        <v>Please complete all cells in row</v>
      </c>
      <c r="AK149" s="614"/>
      <c r="AL149" s="613"/>
      <c r="AM149" s="613"/>
      <c r="AN149" s="613"/>
      <c r="AO149" s="613"/>
      <c r="AP149" s="613"/>
      <c r="AQ149" s="613"/>
      <c r="AR149" s="613"/>
      <c r="AS149" s="48">
        <f t="shared" si="38"/>
        <v>0</v>
      </c>
      <c r="AT149" s="48">
        <f t="shared" si="38"/>
        <v>1</v>
      </c>
      <c r="AU149" s="48">
        <f t="shared" si="38"/>
        <v>0</v>
      </c>
      <c r="AV149" s="48">
        <f t="shared" si="38"/>
        <v>0</v>
      </c>
      <c r="AW149" s="48">
        <f t="shared" si="38"/>
        <v>0</v>
      </c>
      <c r="AX149" s="48">
        <f t="shared" si="38"/>
        <v>0</v>
      </c>
      <c r="AY149" s="48">
        <f t="shared" si="38"/>
        <v>0</v>
      </c>
      <c r="AZ149" s="49"/>
      <c r="BA149" s="49"/>
      <c r="BB149" s="49"/>
      <c r="BC149" s="613"/>
      <c r="BD149" s="48">
        <f t="shared" si="39"/>
        <v>0</v>
      </c>
      <c r="BE149" s="48">
        <f t="shared" si="39"/>
        <v>0</v>
      </c>
      <c r="BF149" s="613"/>
      <c r="BG149" s="49"/>
      <c r="BH149" s="49"/>
      <c r="BI149" s="48">
        <f t="shared" si="40"/>
        <v>1</v>
      </c>
      <c r="BJ149" s="48">
        <f t="shared" si="40"/>
        <v>1</v>
      </c>
      <c r="BK149" s="48">
        <f t="shared" si="40"/>
        <v>0</v>
      </c>
      <c r="BL149" s="48">
        <f t="shared" si="40"/>
        <v>0</v>
      </c>
      <c r="BM149" s="48">
        <f t="shared" si="40"/>
        <v>0</v>
      </c>
      <c r="BN149" s="48">
        <f t="shared" si="40"/>
        <v>1</v>
      </c>
      <c r="BO149" s="614"/>
      <c r="BP149" s="613"/>
      <c r="BQ149" s="613"/>
      <c r="BR149" s="612"/>
      <c r="BS149" s="612"/>
      <c r="BT149" s="612"/>
    </row>
    <row r="150" spans="1:72" s="10" customFormat="1" ht="15.75" customHeight="1" outlineLevel="1">
      <c r="A150" s="612"/>
      <c r="B150" s="66" t="s">
        <v>379</v>
      </c>
      <c r="C150" s="50" t="s">
        <v>157</v>
      </c>
      <c r="D150" s="51" t="s">
        <v>255</v>
      </c>
      <c r="E150" s="51" t="s">
        <v>74</v>
      </c>
      <c r="F150" s="50"/>
      <c r="G150" s="51" t="s">
        <v>181</v>
      </c>
      <c r="H150" s="52"/>
      <c r="I150" s="50" t="s">
        <v>70</v>
      </c>
      <c r="J150" s="53">
        <v>42759</v>
      </c>
      <c r="K150" s="62"/>
      <c r="L150" s="53">
        <v>45315</v>
      </c>
      <c r="M150" s="86">
        <v>1.819</v>
      </c>
      <c r="N150" s="87">
        <v>100</v>
      </c>
      <c r="O150" s="88">
        <v>100</v>
      </c>
      <c r="P150" s="88">
        <v>100</v>
      </c>
      <c r="Q150" s="511">
        <f t="shared" si="41"/>
        <v>181.9</v>
      </c>
      <c r="R150" s="512">
        <f t="shared" si="32"/>
        <v>-7.3704587155963286E-2</v>
      </c>
      <c r="S150" s="512">
        <f t="shared" si="33"/>
        <v>-5.6390654205607516E-2</v>
      </c>
      <c r="T150" s="89" t="s">
        <v>336</v>
      </c>
      <c r="U150" s="90">
        <v>6.8960000000000002E-3</v>
      </c>
      <c r="V150" s="90">
        <v>2.7659999999999998E-3</v>
      </c>
      <c r="W150" s="512">
        <f t="shared" si="34"/>
        <v>9.6620000000000004E-3</v>
      </c>
      <c r="X150" s="513">
        <f t="shared" si="35"/>
        <v>0.96620000000000006</v>
      </c>
      <c r="Y150" s="513">
        <f t="shared" si="36"/>
        <v>0.96620000000000006</v>
      </c>
      <c r="Z150" s="89"/>
      <c r="AA150" s="89"/>
      <c r="AB150" s="87">
        <v>0</v>
      </c>
      <c r="AC150" s="87">
        <v>100</v>
      </c>
      <c r="AD150" s="87">
        <v>6.7679999999999998</v>
      </c>
      <c r="AE150" s="91"/>
      <c r="AF150" s="45"/>
      <c r="AG150" s="60" t="s">
        <v>380</v>
      </c>
      <c r="AH150" s="27"/>
      <c r="AI150" s="614"/>
      <c r="AJ150" s="47" t="str">
        <f t="shared" si="37"/>
        <v>Please complete all cells in row</v>
      </c>
      <c r="AK150" s="614"/>
      <c r="AL150" s="613"/>
      <c r="AM150" s="613"/>
      <c r="AN150" s="613"/>
      <c r="AO150" s="613"/>
      <c r="AP150" s="613"/>
      <c r="AQ150" s="613"/>
      <c r="AR150" s="613"/>
      <c r="AS150" s="48">
        <f t="shared" si="38"/>
        <v>0</v>
      </c>
      <c r="AT150" s="48">
        <f t="shared" si="38"/>
        <v>1</v>
      </c>
      <c r="AU150" s="48">
        <f t="shared" si="38"/>
        <v>0</v>
      </c>
      <c r="AV150" s="48">
        <f t="shared" si="38"/>
        <v>0</v>
      </c>
      <c r="AW150" s="48">
        <f t="shared" si="38"/>
        <v>0</v>
      </c>
      <c r="AX150" s="48">
        <f t="shared" si="38"/>
        <v>0</v>
      </c>
      <c r="AY150" s="48">
        <f t="shared" si="38"/>
        <v>0</v>
      </c>
      <c r="AZ150" s="49"/>
      <c r="BA150" s="49"/>
      <c r="BB150" s="49"/>
      <c r="BC150" s="613"/>
      <c r="BD150" s="48">
        <f t="shared" si="39"/>
        <v>0</v>
      </c>
      <c r="BE150" s="48">
        <f t="shared" si="39"/>
        <v>0</v>
      </c>
      <c r="BF150" s="613"/>
      <c r="BG150" s="49"/>
      <c r="BH150" s="49"/>
      <c r="BI150" s="48">
        <f t="shared" si="40"/>
        <v>1</v>
      </c>
      <c r="BJ150" s="48">
        <f t="shared" si="40"/>
        <v>1</v>
      </c>
      <c r="BK150" s="48">
        <f t="shared" si="40"/>
        <v>0</v>
      </c>
      <c r="BL150" s="48">
        <f t="shared" si="40"/>
        <v>0</v>
      </c>
      <c r="BM150" s="48">
        <f t="shared" si="40"/>
        <v>0</v>
      </c>
      <c r="BN150" s="48">
        <f t="shared" si="40"/>
        <v>1</v>
      </c>
      <c r="BO150" s="614"/>
      <c r="BP150" s="613"/>
      <c r="BQ150" s="613"/>
      <c r="BR150" s="612"/>
      <c r="BS150" s="612"/>
      <c r="BT150" s="612"/>
    </row>
    <row r="151" spans="1:72" s="10" customFormat="1" ht="15.75" customHeight="1" outlineLevel="1">
      <c r="A151" s="612"/>
      <c r="B151" s="66" t="s">
        <v>381</v>
      </c>
      <c r="C151" s="50" t="s">
        <v>157</v>
      </c>
      <c r="D151" s="51" t="s">
        <v>255</v>
      </c>
      <c r="E151" s="51" t="s">
        <v>74</v>
      </c>
      <c r="F151" s="50"/>
      <c r="G151" s="51" t="s">
        <v>181</v>
      </c>
      <c r="H151" s="52"/>
      <c r="I151" s="50" t="s">
        <v>70</v>
      </c>
      <c r="J151" s="53">
        <v>42759</v>
      </c>
      <c r="K151" s="62"/>
      <c r="L151" s="53">
        <v>48237</v>
      </c>
      <c r="M151" s="86">
        <v>9.8249999999999993</v>
      </c>
      <c r="N151" s="87">
        <v>50</v>
      </c>
      <c r="O151" s="88">
        <v>50</v>
      </c>
      <c r="P151" s="88">
        <v>50</v>
      </c>
      <c r="Q151" s="511">
        <f t="shared" si="41"/>
        <v>491.24999999999994</v>
      </c>
      <c r="R151" s="512">
        <f t="shared" si="32"/>
        <v>-7.3704587155963286E-2</v>
      </c>
      <c r="S151" s="512">
        <f t="shared" si="33"/>
        <v>-5.6390654205607516E-2</v>
      </c>
      <c r="T151" s="89" t="s">
        <v>336</v>
      </c>
      <c r="U151" s="90">
        <v>6.8960000000000002E-3</v>
      </c>
      <c r="V151" s="90">
        <v>2.7659999999999998E-3</v>
      </c>
      <c r="W151" s="512">
        <f t="shared" si="34"/>
        <v>9.6620000000000004E-3</v>
      </c>
      <c r="X151" s="513">
        <f t="shared" si="35"/>
        <v>0.48310000000000003</v>
      </c>
      <c r="Y151" s="513">
        <f t="shared" si="36"/>
        <v>0.48310000000000003</v>
      </c>
      <c r="Z151" s="89"/>
      <c r="AA151" s="89"/>
      <c r="AB151" s="87">
        <v>0</v>
      </c>
      <c r="AC151" s="87">
        <v>50</v>
      </c>
      <c r="AD151" s="87">
        <v>3.3839999999999999</v>
      </c>
      <c r="AE151" s="91"/>
      <c r="AF151" s="45"/>
      <c r="AG151" s="60" t="s">
        <v>382</v>
      </c>
      <c r="AH151" s="27"/>
      <c r="AI151" s="614"/>
      <c r="AJ151" s="47" t="str">
        <f t="shared" si="37"/>
        <v>Please complete all cells in row</v>
      </c>
      <c r="AK151" s="614"/>
      <c r="AL151" s="613"/>
      <c r="AM151" s="613"/>
      <c r="AN151" s="613"/>
      <c r="AO151" s="613"/>
      <c r="AP151" s="613"/>
      <c r="AQ151" s="613"/>
      <c r="AR151" s="613"/>
      <c r="AS151" s="48">
        <f t="shared" si="38"/>
        <v>0</v>
      </c>
      <c r="AT151" s="48">
        <f t="shared" si="38"/>
        <v>1</v>
      </c>
      <c r="AU151" s="48">
        <f t="shared" si="38"/>
        <v>0</v>
      </c>
      <c r="AV151" s="48">
        <f t="shared" si="38"/>
        <v>0</v>
      </c>
      <c r="AW151" s="48">
        <f t="shared" si="38"/>
        <v>0</v>
      </c>
      <c r="AX151" s="48">
        <f t="shared" si="38"/>
        <v>0</v>
      </c>
      <c r="AY151" s="48">
        <f t="shared" si="38"/>
        <v>0</v>
      </c>
      <c r="AZ151" s="49"/>
      <c r="BA151" s="49"/>
      <c r="BB151" s="49"/>
      <c r="BC151" s="613"/>
      <c r="BD151" s="48">
        <f t="shared" si="39"/>
        <v>0</v>
      </c>
      <c r="BE151" s="48">
        <f t="shared" si="39"/>
        <v>0</v>
      </c>
      <c r="BF151" s="613"/>
      <c r="BG151" s="49"/>
      <c r="BH151" s="49"/>
      <c r="BI151" s="48">
        <f t="shared" si="40"/>
        <v>1</v>
      </c>
      <c r="BJ151" s="48">
        <f t="shared" si="40"/>
        <v>1</v>
      </c>
      <c r="BK151" s="48">
        <f t="shared" si="40"/>
        <v>0</v>
      </c>
      <c r="BL151" s="48">
        <f t="shared" si="40"/>
        <v>0</v>
      </c>
      <c r="BM151" s="48">
        <f t="shared" si="40"/>
        <v>0</v>
      </c>
      <c r="BN151" s="48">
        <f t="shared" si="40"/>
        <v>1</v>
      </c>
      <c r="BO151" s="614"/>
      <c r="BP151" s="613"/>
      <c r="BQ151" s="613"/>
      <c r="BR151" s="612"/>
      <c r="BS151" s="612"/>
      <c r="BT151" s="612"/>
    </row>
    <row r="152" spans="1:72" s="10" customFormat="1" ht="15.75" customHeight="1" outlineLevel="1">
      <c r="A152" s="612"/>
      <c r="B152" s="66" t="s">
        <v>383</v>
      </c>
      <c r="C152" s="50" t="s">
        <v>157</v>
      </c>
      <c r="D152" s="51" t="s">
        <v>255</v>
      </c>
      <c r="E152" s="51" t="s">
        <v>74</v>
      </c>
      <c r="F152" s="50"/>
      <c r="G152" s="51" t="s">
        <v>181</v>
      </c>
      <c r="H152" s="52"/>
      <c r="I152" s="50" t="s">
        <v>70</v>
      </c>
      <c r="J152" s="53">
        <v>42759</v>
      </c>
      <c r="K152" s="62"/>
      <c r="L152" s="53">
        <v>45315</v>
      </c>
      <c r="M152" s="86">
        <v>1.819</v>
      </c>
      <c r="N152" s="87">
        <v>150</v>
      </c>
      <c r="O152" s="88">
        <v>150</v>
      </c>
      <c r="P152" s="88">
        <v>150</v>
      </c>
      <c r="Q152" s="511">
        <f t="shared" si="41"/>
        <v>272.84999999999997</v>
      </c>
      <c r="R152" s="512">
        <f t="shared" si="32"/>
        <v>-7.3704587155963286E-2</v>
      </c>
      <c r="S152" s="512">
        <f t="shared" si="33"/>
        <v>-5.6390654205607516E-2</v>
      </c>
      <c r="T152" s="89" t="s">
        <v>336</v>
      </c>
      <c r="U152" s="90">
        <v>6.8960000000000002E-3</v>
      </c>
      <c r="V152" s="90">
        <v>2.7659999999999998E-3</v>
      </c>
      <c r="W152" s="512">
        <f t="shared" si="34"/>
        <v>9.6620000000000004E-3</v>
      </c>
      <c r="X152" s="513">
        <f t="shared" si="35"/>
        <v>1.4493</v>
      </c>
      <c r="Y152" s="513">
        <f t="shared" si="36"/>
        <v>1.4493</v>
      </c>
      <c r="Z152" s="89"/>
      <c r="AA152" s="89"/>
      <c r="AB152" s="87">
        <v>0</v>
      </c>
      <c r="AC152" s="87">
        <v>150</v>
      </c>
      <c r="AD152" s="87">
        <v>10.15</v>
      </c>
      <c r="AE152" s="91"/>
      <c r="AF152" s="45"/>
      <c r="AG152" s="60" t="s">
        <v>384</v>
      </c>
      <c r="AH152" s="27"/>
      <c r="AI152" s="614"/>
      <c r="AJ152" s="47" t="str">
        <f t="shared" si="37"/>
        <v>Please complete all cells in row</v>
      </c>
      <c r="AK152" s="614"/>
      <c r="AL152" s="613"/>
      <c r="AM152" s="613"/>
      <c r="AN152" s="613"/>
      <c r="AO152" s="613"/>
      <c r="AP152" s="613"/>
      <c r="AQ152" s="613"/>
      <c r="AR152" s="613"/>
      <c r="AS152" s="48">
        <f t="shared" si="38"/>
        <v>0</v>
      </c>
      <c r="AT152" s="48">
        <f t="shared" si="38"/>
        <v>1</v>
      </c>
      <c r="AU152" s="48">
        <f t="shared" si="38"/>
        <v>0</v>
      </c>
      <c r="AV152" s="48">
        <f t="shared" si="38"/>
        <v>0</v>
      </c>
      <c r="AW152" s="48">
        <f t="shared" si="38"/>
        <v>0</v>
      </c>
      <c r="AX152" s="48">
        <f t="shared" si="38"/>
        <v>0</v>
      </c>
      <c r="AY152" s="48">
        <f t="shared" si="38"/>
        <v>0</v>
      </c>
      <c r="AZ152" s="49"/>
      <c r="BA152" s="49"/>
      <c r="BB152" s="49"/>
      <c r="BC152" s="613"/>
      <c r="BD152" s="48">
        <f t="shared" si="39"/>
        <v>0</v>
      </c>
      <c r="BE152" s="48">
        <f t="shared" si="39"/>
        <v>0</v>
      </c>
      <c r="BF152" s="613"/>
      <c r="BG152" s="49"/>
      <c r="BH152" s="49"/>
      <c r="BI152" s="48">
        <f t="shared" si="40"/>
        <v>1</v>
      </c>
      <c r="BJ152" s="48">
        <f t="shared" si="40"/>
        <v>1</v>
      </c>
      <c r="BK152" s="48">
        <f t="shared" si="40"/>
        <v>0</v>
      </c>
      <c r="BL152" s="48">
        <f t="shared" si="40"/>
        <v>0</v>
      </c>
      <c r="BM152" s="48">
        <f t="shared" si="40"/>
        <v>0</v>
      </c>
      <c r="BN152" s="48">
        <f t="shared" si="40"/>
        <v>1</v>
      </c>
      <c r="BO152" s="614"/>
      <c r="BP152" s="613"/>
      <c r="BQ152" s="613"/>
      <c r="BR152" s="612"/>
      <c r="BS152" s="612"/>
      <c r="BT152" s="612"/>
    </row>
    <row r="153" spans="1:72" s="10" customFormat="1" ht="15.75" customHeight="1" outlineLevel="1">
      <c r="A153" s="612"/>
      <c r="B153" s="66" t="s">
        <v>385</v>
      </c>
      <c r="C153" s="50" t="s">
        <v>157</v>
      </c>
      <c r="D153" s="51" t="s">
        <v>255</v>
      </c>
      <c r="E153" s="51" t="s">
        <v>74</v>
      </c>
      <c r="F153" s="50"/>
      <c r="G153" s="51" t="s">
        <v>181</v>
      </c>
      <c r="H153" s="52"/>
      <c r="I153" s="50" t="s">
        <v>70</v>
      </c>
      <c r="J153" s="53">
        <v>42858</v>
      </c>
      <c r="K153" s="62"/>
      <c r="L153" s="53">
        <v>46510</v>
      </c>
      <c r="M153" s="86">
        <v>5.093</v>
      </c>
      <c r="N153" s="87">
        <v>250</v>
      </c>
      <c r="O153" s="88">
        <v>250</v>
      </c>
      <c r="P153" s="88">
        <v>250</v>
      </c>
      <c r="Q153" s="511">
        <f t="shared" si="41"/>
        <v>1273.25</v>
      </c>
      <c r="R153" s="512">
        <f t="shared" si="32"/>
        <v>-7.3704587155963286E-2</v>
      </c>
      <c r="S153" s="512">
        <f t="shared" si="33"/>
        <v>-5.6390654205607516E-2</v>
      </c>
      <c r="T153" s="89" t="s">
        <v>336</v>
      </c>
      <c r="U153" s="90">
        <v>6.8960000000000002E-3</v>
      </c>
      <c r="V153" s="90">
        <v>2.7659999999999998E-3</v>
      </c>
      <c r="W153" s="512">
        <f t="shared" si="34"/>
        <v>9.6620000000000004E-3</v>
      </c>
      <c r="X153" s="513">
        <f t="shared" si="35"/>
        <v>2.4155000000000002</v>
      </c>
      <c r="Y153" s="513">
        <f t="shared" si="36"/>
        <v>2.4155000000000002</v>
      </c>
      <c r="Z153" s="89"/>
      <c r="AA153" s="89"/>
      <c r="AB153" s="87">
        <v>0</v>
      </c>
      <c r="AC153" s="87">
        <v>250</v>
      </c>
      <c r="AD153" s="87">
        <v>17.835999999999999</v>
      </c>
      <c r="AE153" s="91"/>
      <c r="AF153" s="45"/>
      <c r="AG153" s="60" t="s">
        <v>386</v>
      </c>
      <c r="AH153" s="27"/>
      <c r="AI153" s="614"/>
      <c r="AJ153" s="47" t="str">
        <f t="shared" si="37"/>
        <v>Please complete all cells in row</v>
      </c>
      <c r="AK153" s="614"/>
      <c r="AL153" s="613"/>
      <c r="AM153" s="613"/>
      <c r="AN153" s="613"/>
      <c r="AO153" s="613"/>
      <c r="AP153" s="613"/>
      <c r="AQ153" s="613"/>
      <c r="AR153" s="613"/>
      <c r="AS153" s="48">
        <f t="shared" si="38"/>
        <v>0</v>
      </c>
      <c r="AT153" s="48">
        <f t="shared" si="38"/>
        <v>1</v>
      </c>
      <c r="AU153" s="48">
        <f t="shared" si="38"/>
        <v>0</v>
      </c>
      <c r="AV153" s="48">
        <f t="shared" si="38"/>
        <v>0</v>
      </c>
      <c r="AW153" s="48">
        <f t="shared" si="38"/>
        <v>0</v>
      </c>
      <c r="AX153" s="48">
        <f t="shared" si="38"/>
        <v>0</v>
      </c>
      <c r="AY153" s="48">
        <f t="shared" si="38"/>
        <v>0</v>
      </c>
      <c r="AZ153" s="49"/>
      <c r="BA153" s="49"/>
      <c r="BB153" s="49"/>
      <c r="BC153" s="613"/>
      <c r="BD153" s="48">
        <f t="shared" si="39"/>
        <v>0</v>
      </c>
      <c r="BE153" s="48">
        <f t="shared" si="39"/>
        <v>0</v>
      </c>
      <c r="BF153" s="613"/>
      <c r="BG153" s="49"/>
      <c r="BH153" s="49"/>
      <c r="BI153" s="48">
        <f t="shared" si="40"/>
        <v>1</v>
      </c>
      <c r="BJ153" s="48">
        <f t="shared" si="40"/>
        <v>1</v>
      </c>
      <c r="BK153" s="48">
        <f t="shared" si="40"/>
        <v>0</v>
      </c>
      <c r="BL153" s="48">
        <f t="shared" si="40"/>
        <v>0</v>
      </c>
      <c r="BM153" s="48">
        <f t="shared" si="40"/>
        <v>0</v>
      </c>
      <c r="BN153" s="48">
        <f t="shared" si="40"/>
        <v>1</v>
      </c>
      <c r="BO153" s="614"/>
      <c r="BP153" s="613"/>
      <c r="BQ153" s="613"/>
      <c r="BR153" s="612"/>
      <c r="BS153" s="612"/>
      <c r="BT153" s="612"/>
    </row>
    <row r="154" spans="1:72" s="10" customFormat="1" ht="15.75" customHeight="1" outlineLevel="1">
      <c r="A154" s="612"/>
      <c r="B154" s="66" t="s">
        <v>377</v>
      </c>
      <c r="C154" s="50" t="s">
        <v>157</v>
      </c>
      <c r="D154" s="51" t="s">
        <v>255</v>
      </c>
      <c r="E154" s="51" t="s">
        <v>74</v>
      </c>
      <c r="F154" s="50"/>
      <c r="G154" s="51" t="s">
        <v>181</v>
      </c>
      <c r="H154" s="52"/>
      <c r="I154" s="50" t="s">
        <v>70</v>
      </c>
      <c r="J154" s="53">
        <v>42933</v>
      </c>
      <c r="K154" s="62"/>
      <c r="L154" s="53">
        <v>45049</v>
      </c>
      <c r="M154" s="86">
        <v>1.0900000000000001</v>
      </c>
      <c r="N154" s="87">
        <v>200</v>
      </c>
      <c r="O154" s="88">
        <v>200</v>
      </c>
      <c r="P154" s="88">
        <v>200</v>
      </c>
      <c r="Q154" s="511">
        <f t="shared" si="41"/>
        <v>218.00000000000003</v>
      </c>
      <c r="R154" s="512">
        <f t="shared" si="32"/>
        <v>-7.3704587155963286E-2</v>
      </c>
      <c r="S154" s="512">
        <f t="shared" si="33"/>
        <v>-5.6390654205607516E-2</v>
      </c>
      <c r="T154" s="89" t="s">
        <v>336</v>
      </c>
      <c r="U154" s="90">
        <v>6.8960000000000002E-3</v>
      </c>
      <c r="V154" s="90">
        <v>2.7659999999999998E-3</v>
      </c>
      <c r="W154" s="512">
        <f t="shared" si="34"/>
        <v>9.6620000000000004E-3</v>
      </c>
      <c r="X154" s="513">
        <f t="shared" si="35"/>
        <v>1.9324000000000001</v>
      </c>
      <c r="Y154" s="513">
        <f t="shared" si="36"/>
        <v>1.9324000000000001</v>
      </c>
      <c r="Z154" s="89"/>
      <c r="AA154" s="89"/>
      <c r="AB154" s="87">
        <v>0</v>
      </c>
      <c r="AC154" s="87">
        <v>200</v>
      </c>
      <c r="AD154" s="87">
        <v>14.819000000000001</v>
      </c>
      <c r="AE154" s="91"/>
      <c r="AF154" s="45"/>
      <c r="AG154" s="60" t="s">
        <v>387</v>
      </c>
      <c r="AH154" s="27"/>
      <c r="AI154" s="614"/>
      <c r="AJ154" s="47" t="str">
        <f t="shared" si="37"/>
        <v>Please complete all cells in row</v>
      </c>
      <c r="AK154" s="614"/>
      <c r="AL154" s="613"/>
      <c r="AM154" s="613"/>
      <c r="AN154" s="613"/>
      <c r="AO154" s="613"/>
      <c r="AP154" s="613"/>
      <c r="AQ154" s="613"/>
      <c r="AR154" s="613"/>
      <c r="AS154" s="48">
        <f t="shared" si="38"/>
        <v>0</v>
      </c>
      <c r="AT154" s="48">
        <f t="shared" si="38"/>
        <v>1</v>
      </c>
      <c r="AU154" s="48">
        <f t="shared" si="38"/>
        <v>0</v>
      </c>
      <c r="AV154" s="48">
        <f t="shared" si="38"/>
        <v>0</v>
      </c>
      <c r="AW154" s="48">
        <f t="shared" si="38"/>
        <v>0</v>
      </c>
      <c r="AX154" s="48">
        <f t="shared" si="38"/>
        <v>0</v>
      </c>
      <c r="AY154" s="48">
        <f t="shared" si="38"/>
        <v>0</v>
      </c>
      <c r="AZ154" s="49"/>
      <c r="BA154" s="49"/>
      <c r="BB154" s="49"/>
      <c r="BC154" s="613"/>
      <c r="BD154" s="48">
        <f t="shared" si="39"/>
        <v>0</v>
      </c>
      <c r="BE154" s="48">
        <f t="shared" si="39"/>
        <v>0</v>
      </c>
      <c r="BF154" s="613"/>
      <c r="BG154" s="49"/>
      <c r="BH154" s="49"/>
      <c r="BI154" s="48">
        <f t="shared" si="40"/>
        <v>1</v>
      </c>
      <c r="BJ154" s="48">
        <f t="shared" si="40"/>
        <v>1</v>
      </c>
      <c r="BK154" s="48">
        <f t="shared" si="40"/>
        <v>0</v>
      </c>
      <c r="BL154" s="48">
        <f t="shared" si="40"/>
        <v>0</v>
      </c>
      <c r="BM154" s="48">
        <f t="shared" si="40"/>
        <v>0</v>
      </c>
      <c r="BN154" s="48">
        <f t="shared" si="40"/>
        <v>1</v>
      </c>
      <c r="BO154" s="614"/>
      <c r="BP154" s="613"/>
      <c r="BQ154" s="613"/>
      <c r="BR154" s="612"/>
      <c r="BS154" s="612"/>
      <c r="BT154" s="612"/>
    </row>
    <row r="155" spans="1:72" s="10" customFormat="1" ht="15.75" customHeight="1" outlineLevel="1">
      <c r="A155" s="612"/>
      <c r="B155" s="66" t="s">
        <v>379</v>
      </c>
      <c r="C155" s="50" t="s">
        <v>157</v>
      </c>
      <c r="D155" s="51" t="s">
        <v>255</v>
      </c>
      <c r="E155" s="51" t="s">
        <v>74</v>
      </c>
      <c r="F155" s="50"/>
      <c r="G155" s="51" t="s">
        <v>181</v>
      </c>
      <c r="H155" s="52"/>
      <c r="I155" s="50" t="s">
        <v>70</v>
      </c>
      <c r="J155" s="53">
        <v>42933</v>
      </c>
      <c r="K155" s="62"/>
      <c r="L155" s="53">
        <v>45049</v>
      </c>
      <c r="M155" s="86">
        <v>1.0900000000000001</v>
      </c>
      <c r="N155" s="87">
        <v>100</v>
      </c>
      <c r="O155" s="88">
        <v>100</v>
      </c>
      <c r="P155" s="88">
        <v>100</v>
      </c>
      <c r="Q155" s="511">
        <f t="shared" si="41"/>
        <v>109.00000000000001</v>
      </c>
      <c r="R155" s="512">
        <f t="shared" si="32"/>
        <v>-7.3704587155963286E-2</v>
      </c>
      <c r="S155" s="512">
        <f t="shared" si="33"/>
        <v>-5.6390654205607516E-2</v>
      </c>
      <c r="T155" s="89" t="s">
        <v>336</v>
      </c>
      <c r="U155" s="90">
        <v>6.8960000000000002E-3</v>
      </c>
      <c r="V155" s="90">
        <v>2.7659999999999998E-3</v>
      </c>
      <c r="W155" s="512">
        <f t="shared" si="34"/>
        <v>9.6620000000000004E-3</v>
      </c>
      <c r="X155" s="513">
        <f t="shared" si="35"/>
        <v>0.96620000000000006</v>
      </c>
      <c r="Y155" s="513">
        <f t="shared" si="36"/>
        <v>0.96620000000000006</v>
      </c>
      <c r="Z155" s="89"/>
      <c r="AA155" s="89"/>
      <c r="AB155" s="87">
        <v>0</v>
      </c>
      <c r="AC155" s="87">
        <v>100</v>
      </c>
      <c r="AD155" s="87">
        <v>6.9619999999999997</v>
      </c>
      <c r="AE155" s="91"/>
      <c r="AF155" s="45"/>
      <c r="AG155" s="60" t="s">
        <v>388</v>
      </c>
      <c r="AH155" s="27"/>
      <c r="AI155" s="614"/>
      <c r="AJ155" s="47" t="str">
        <f t="shared" si="37"/>
        <v>Please complete all cells in row</v>
      </c>
      <c r="AK155" s="614"/>
      <c r="AL155" s="613"/>
      <c r="AM155" s="613"/>
      <c r="AN155" s="613"/>
      <c r="AO155" s="613"/>
      <c r="AP155" s="613"/>
      <c r="AQ155" s="613"/>
      <c r="AR155" s="613"/>
      <c r="AS155" s="48">
        <f t="shared" si="38"/>
        <v>0</v>
      </c>
      <c r="AT155" s="48">
        <f t="shared" si="38"/>
        <v>1</v>
      </c>
      <c r="AU155" s="48">
        <f t="shared" si="38"/>
        <v>0</v>
      </c>
      <c r="AV155" s="48">
        <f t="shared" si="38"/>
        <v>0</v>
      </c>
      <c r="AW155" s="48">
        <f t="shared" si="38"/>
        <v>0</v>
      </c>
      <c r="AX155" s="48">
        <f t="shared" si="38"/>
        <v>0</v>
      </c>
      <c r="AY155" s="48">
        <f t="shared" si="38"/>
        <v>0</v>
      </c>
      <c r="AZ155" s="49"/>
      <c r="BA155" s="49"/>
      <c r="BB155" s="49"/>
      <c r="BC155" s="613"/>
      <c r="BD155" s="48">
        <f t="shared" si="39"/>
        <v>0</v>
      </c>
      <c r="BE155" s="48">
        <f t="shared" si="39"/>
        <v>0</v>
      </c>
      <c r="BF155" s="613"/>
      <c r="BG155" s="49"/>
      <c r="BH155" s="49"/>
      <c r="BI155" s="48">
        <f t="shared" si="40"/>
        <v>1</v>
      </c>
      <c r="BJ155" s="48">
        <f t="shared" si="40"/>
        <v>1</v>
      </c>
      <c r="BK155" s="48">
        <f t="shared" si="40"/>
        <v>0</v>
      </c>
      <c r="BL155" s="48">
        <f t="shared" si="40"/>
        <v>0</v>
      </c>
      <c r="BM155" s="48">
        <f t="shared" si="40"/>
        <v>0</v>
      </c>
      <c r="BN155" s="48">
        <f t="shared" si="40"/>
        <v>1</v>
      </c>
      <c r="BO155" s="614"/>
      <c r="BP155" s="613"/>
      <c r="BQ155" s="613"/>
      <c r="BR155" s="612"/>
      <c r="BS155" s="612"/>
      <c r="BT155" s="612"/>
    </row>
    <row r="156" spans="1:72" s="10" customFormat="1" ht="15.75" customHeight="1" outlineLevel="1">
      <c r="A156" s="612"/>
      <c r="B156" s="66" t="s">
        <v>379</v>
      </c>
      <c r="C156" s="50" t="s">
        <v>157</v>
      </c>
      <c r="D156" s="51" t="s">
        <v>255</v>
      </c>
      <c r="E156" s="51" t="s">
        <v>74</v>
      </c>
      <c r="F156" s="50"/>
      <c r="G156" s="51" t="s">
        <v>181</v>
      </c>
      <c r="H156" s="52"/>
      <c r="I156" s="50" t="s">
        <v>70</v>
      </c>
      <c r="J156" s="53">
        <v>43081</v>
      </c>
      <c r="K156" s="62"/>
      <c r="L156" s="53">
        <v>47556</v>
      </c>
      <c r="M156" s="86">
        <v>7.9589999999999996</v>
      </c>
      <c r="N156" s="87">
        <v>100</v>
      </c>
      <c r="O156" s="88">
        <v>100</v>
      </c>
      <c r="P156" s="88">
        <v>100</v>
      </c>
      <c r="Q156" s="511">
        <f t="shared" si="41"/>
        <v>795.9</v>
      </c>
      <c r="R156" s="512">
        <f t="shared" si="32"/>
        <v>-7.3704587155963286E-2</v>
      </c>
      <c r="S156" s="512">
        <f t="shared" si="33"/>
        <v>-5.6390654205607516E-2</v>
      </c>
      <c r="T156" s="89" t="s">
        <v>336</v>
      </c>
      <c r="U156" s="90">
        <v>6.8960000000000002E-3</v>
      </c>
      <c r="V156" s="90">
        <v>2.7659999999999998E-3</v>
      </c>
      <c r="W156" s="512">
        <f t="shared" si="34"/>
        <v>9.6620000000000004E-3</v>
      </c>
      <c r="X156" s="513">
        <f t="shared" si="35"/>
        <v>0.96620000000000006</v>
      </c>
      <c r="Y156" s="513">
        <f t="shared" si="36"/>
        <v>0.96620000000000006</v>
      </c>
      <c r="Z156" s="89"/>
      <c r="AA156" s="89"/>
      <c r="AB156" s="87">
        <v>0</v>
      </c>
      <c r="AC156" s="87">
        <v>100</v>
      </c>
      <c r="AD156" s="87">
        <v>6.14</v>
      </c>
      <c r="AE156" s="91"/>
      <c r="AF156" s="45"/>
      <c r="AG156" s="60" t="s">
        <v>389</v>
      </c>
      <c r="AH156" s="27"/>
      <c r="AI156" s="614"/>
      <c r="AJ156" s="47" t="str">
        <f t="shared" si="37"/>
        <v>Please complete all cells in row</v>
      </c>
      <c r="AK156" s="614"/>
      <c r="AL156" s="613"/>
      <c r="AM156" s="613"/>
      <c r="AN156" s="613"/>
      <c r="AO156" s="613"/>
      <c r="AP156" s="613"/>
      <c r="AQ156" s="613"/>
      <c r="AR156" s="613"/>
      <c r="AS156" s="48">
        <f t="shared" si="38"/>
        <v>0</v>
      </c>
      <c r="AT156" s="48">
        <f t="shared" si="38"/>
        <v>1</v>
      </c>
      <c r="AU156" s="48">
        <f t="shared" si="38"/>
        <v>0</v>
      </c>
      <c r="AV156" s="48">
        <f t="shared" si="38"/>
        <v>0</v>
      </c>
      <c r="AW156" s="48">
        <f t="shared" si="38"/>
        <v>0</v>
      </c>
      <c r="AX156" s="48">
        <f t="shared" si="38"/>
        <v>0</v>
      </c>
      <c r="AY156" s="48">
        <f t="shared" si="38"/>
        <v>0</v>
      </c>
      <c r="AZ156" s="49"/>
      <c r="BA156" s="49"/>
      <c r="BB156" s="49"/>
      <c r="BC156" s="613"/>
      <c r="BD156" s="48">
        <f t="shared" si="39"/>
        <v>0</v>
      </c>
      <c r="BE156" s="48">
        <f t="shared" si="39"/>
        <v>0</v>
      </c>
      <c r="BF156" s="613"/>
      <c r="BG156" s="49"/>
      <c r="BH156" s="49"/>
      <c r="BI156" s="48">
        <f t="shared" si="40"/>
        <v>1</v>
      </c>
      <c r="BJ156" s="48">
        <f t="shared" si="40"/>
        <v>1</v>
      </c>
      <c r="BK156" s="48">
        <f t="shared" si="40"/>
        <v>0</v>
      </c>
      <c r="BL156" s="48">
        <f t="shared" si="40"/>
        <v>0</v>
      </c>
      <c r="BM156" s="48">
        <f t="shared" si="40"/>
        <v>0</v>
      </c>
      <c r="BN156" s="48">
        <f t="shared" si="40"/>
        <v>1</v>
      </c>
      <c r="BO156" s="614"/>
      <c r="BP156" s="613"/>
      <c r="BQ156" s="613"/>
      <c r="BR156" s="612"/>
      <c r="BS156" s="612"/>
      <c r="BT156" s="612"/>
    </row>
    <row r="157" spans="1:72" s="10" customFormat="1" ht="15.75" customHeight="1" outlineLevel="1">
      <c r="A157" s="612"/>
      <c r="B157" s="66" t="s">
        <v>379</v>
      </c>
      <c r="C157" s="50" t="s">
        <v>157</v>
      </c>
      <c r="D157" s="51" t="s">
        <v>255</v>
      </c>
      <c r="E157" s="51" t="s">
        <v>74</v>
      </c>
      <c r="F157" s="50"/>
      <c r="G157" s="51" t="s">
        <v>181</v>
      </c>
      <c r="H157" s="52"/>
      <c r="I157" s="50" t="s">
        <v>70</v>
      </c>
      <c r="J157" s="53">
        <v>43181</v>
      </c>
      <c r="K157" s="62"/>
      <c r="L157" s="53">
        <v>45738</v>
      </c>
      <c r="M157" s="86">
        <v>2.9780000000000002</v>
      </c>
      <c r="N157" s="87">
        <v>100</v>
      </c>
      <c r="O157" s="88">
        <v>100</v>
      </c>
      <c r="P157" s="88">
        <v>100</v>
      </c>
      <c r="Q157" s="511">
        <f t="shared" si="41"/>
        <v>297.8</v>
      </c>
      <c r="R157" s="512">
        <f t="shared" si="32"/>
        <v>-7.3704587155963286E-2</v>
      </c>
      <c r="S157" s="512">
        <f t="shared" si="33"/>
        <v>-5.6390654205607516E-2</v>
      </c>
      <c r="T157" s="89" t="s">
        <v>336</v>
      </c>
      <c r="U157" s="90">
        <v>6.8960000000000002E-3</v>
      </c>
      <c r="V157" s="90">
        <v>2.7659999999999998E-3</v>
      </c>
      <c r="W157" s="512">
        <f t="shared" si="34"/>
        <v>9.6620000000000004E-3</v>
      </c>
      <c r="X157" s="513">
        <f t="shared" si="35"/>
        <v>0.96620000000000006</v>
      </c>
      <c r="Y157" s="513">
        <f t="shared" si="36"/>
        <v>0.96620000000000006</v>
      </c>
      <c r="Z157" s="89"/>
      <c r="AA157" s="89"/>
      <c r="AB157" s="87">
        <v>0</v>
      </c>
      <c r="AC157" s="87">
        <v>100</v>
      </c>
      <c r="AD157" s="87">
        <v>6.5149999999999997</v>
      </c>
      <c r="AE157" s="91"/>
      <c r="AF157" s="45"/>
      <c r="AG157" s="60" t="s">
        <v>390</v>
      </c>
      <c r="AH157" s="27"/>
      <c r="AI157" s="614"/>
      <c r="AJ157" s="47" t="str">
        <f t="shared" si="37"/>
        <v>Please complete all cells in row</v>
      </c>
      <c r="AK157" s="614"/>
      <c r="AL157" s="613"/>
      <c r="AM157" s="613"/>
      <c r="AN157" s="613"/>
      <c r="AO157" s="613"/>
      <c r="AP157" s="613"/>
      <c r="AQ157" s="613"/>
      <c r="AR157" s="613"/>
      <c r="AS157" s="48">
        <f t="shared" si="38"/>
        <v>0</v>
      </c>
      <c r="AT157" s="48">
        <f t="shared" si="38"/>
        <v>1</v>
      </c>
      <c r="AU157" s="48">
        <f t="shared" si="38"/>
        <v>0</v>
      </c>
      <c r="AV157" s="48">
        <f t="shared" si="38"/>
        <v>0</v>
      </c>
      <c r="AW157" s="48">
        <f t="shared" si="38"/>
        <v>0</v>
      </c>
      <c r="AX157" s="48">
        <f t="shared" si="38"/>
        <v>0</v>
      </c>
      <c r="AY157" s="48">
        <f t="shared" si="38"/>
        <v>0</v>
      </c>
      <c r="AZ157" s="49"/>
      <c r="BA157" s="49"/>
      <c r="BB157" s="49"/>
      <c r="BC157" s="613"/>
      <c r="BD157" s="48">
        <f t="shared" si="39"/>
        <v>0</v>
      </c>
      <c r="BE157" s="48">
        <f t="shared" si="39"/>
        <v>0</v>
      </c>
      <c r="BF157" s="613"/>
      <c r="BG157" s="49"/>
      <c r="BH157" s="49"/>
      <c r="BI157" s="48">
        <f t="shared" si="40"/>
        <v>1</v>
      </c>
      <c r="BJ157" s="48">
        <f t="shared" si="40"/>
        <v>1</v>
      </c>
      <c r="BK157" s="48">
        <f t="shared" si="40"/>
        <v>0</v>
      </c>
      <c r="BL157" s="48">
        <f t="shared" si="40"/>
        <v>0</v>
      </c>
      <c r="BM157" s="48">
        <f t="shared" si="40"/>
        <v>0</v>
      </c>
      <c r="BN157" s="48">
        <f t="shared" si="40"/>
        <v>1</v>
      </c>
      <c r="BO157" s="614"/>
      <c r="BP157" s="613"/>
      <c r="BQ157" s="613"/>
      <c r="BR157" s="612"/>
      <c r="BS157" s="612"/>
      <c r="BT157" s="612"/>
    </row>
    <row r="158" spans="1:72" s="10" customFormat="1" ht="15.75" customHeight="1" outlineLevel="1">
      <c r="A158" s="612"/>
      <c r="B158" s="66" t="s">
        <v>391</v>
      </c>
      <c r="C158" s="50" t="s">
        <v>157</v>
      </c>
      <c r="D158" s="51" t="s">
        <v>255</v>
      </c>
      <c r="E158" s="51" t="s">
        <v>74</v>
      </c>
      <c r="F158" s="50"/>
      <c r="G158" s="51" t="s">
        <v>181</v>
      </c>
      <c r="H158" s="52"/>
      <c r="I158" s="50" t="s">
        <v>70</v>
      </c>
      <c r="J158" s="53">
        <v>43081</v>
      </c>
      <c r="K158" s="62"/>
      <c r="L158" s="53">
        <v>47556</v>
      </c>
      <c r="M158" s="86">
        <v>7.9589999999999996</v>
      </c>
      <c r="N158" s="87">
        <v>43.554000000000002</v>
      </c>
      <c r="O158" s="88">
        <v>43.554000000000002</v>
      </c>
      <c r="P158" s="88">
        <v>43.554000000000002</v>
      </c>
      <c r="Q158" s="511">
        <f t="shared" si="41"/>
        <v>346.64628599999998</v>
      </c>
      <c r="R158" s="512">
        <f t="shared" si="32"/>
        <v>-7.3704587155963286E-2</v>
      </c>
      <c r="S158" s="512">
        <f t="shared" si="33"/>
        <v>-5.6390654205607516E-2</v>
      </c>
      <c r="T158" s="89" t="s">
        <v>336</v>
      </c>
      <c r="U158" s="90">
        <v>6.8960000000000002E-3</v>
      </c>
      <c r="V158" s="90">
        <v>2.7659999999999998E-3</v>
      </c>
      <c r="W158" s="512">
        <f t="shared" si="34"/>
        <v>9.6620000000000004E-3</v>
      </c>
      <c r="X158" s="513">
        <f t="shared" si="35"/>
        <v>0.42081874800000002</v>
      </c>
      <c r="Y158" s="513">
        <f t="shared" si="36"/>
        <v>0.42081874800000002</v>
      </c>
      <c r="Z158" s="89"/>
      <c r="AA158" s="89"/>
      <c r="AB158" s="87">
        <v>0</v>
      </c>
      <c r="AC158" s="87">
        <v>43.554000000000002</v>
      </c>
      <c r="AD158" s="87">
        <v>2.7170000000000001</v>
      </c>
      <c r="AE158" s="91"/>
      <c r="AF158" s="45"/>
      <c r="AG158" s="60" t="s">
        <v>392</v>
      </c>
      <c r="AH158" s="27"/>
      <c r="AI158" s="614"/>
      <c r="AJ158" s="47" t="str">
        <f t="shared" si="37"/>
        <v>Please complete all cells in row</v>
      </c>
      <c r="AK158" s="614"/>
      <c r="AL158" s="613"/>
      <c r="AM158" s="613"/>
      <c r="AN158" s="613"/>
      <c r="AO158" s="613"/>
      <c r="AP158" s="613"/>
      <c r="AQ158" s="613"/>
      <c r="AR158" s="613"/>
      <c r="AS158" s="48">
        <f t="shared" si="38"/>
        <v>0</v>
      </c>
      <c r="AT158" s="48">
        <f t="shared" si="38"/>
        <v>1</v>
      </c>
      <c r="AU158" s="48">
        <f t="shared" si="38"/>
        <v>0</v>
      </c>
      <c r="AV158" s="48">
        <f t="shared" si="38"/>
        <v>0</v>
      </c>
      <c r="AW158" s="48">
        <f t="shared" si="38"/>
        <v>0</v>
      </c>
      <c r="AX158" s="48">
        <f t="shared" si="38"/>
        <v>0</v>
      </c>
      <c r="AY158" s="48">
        <f t="shared" si="38"/>
        <v>0</v>
      </c>
      <c r="AZ158" s="49"/>
      <c r="BA158" s="49"/>
      <c r="BB158" s="49"/>
      <c r="BC158" s="613"/>
      <c r="BD158" s="48">
        <f t="shared" si="39"/>
        <v>0</v>
      </c>
      <c r="BE158" s="48">
        <f t="shared" si="39"/>
        <v>0</v>
      </c>
      <c r="BF158" s="613"/>
      <c r="BG158" s="49"/>
      <c r="BH158" s="49"/>
      <c r="BI158" s="48">
        <f t="shared" si="40"/>
        <v>1</v>
      </c>
      <c r="BJ158" s="48">
        <f t="shared" si="40"/>
        <v>1</v>
      </c>
      <c r="BK158" s="48">
        <f t="shared" si="40"/>
        <v>0</v>
      </c>
      <c r="BL158" s="48">
        <f t="shared" si="40"/>
        <v>0</v>
      </c>
      <c r="BM158" s="48">
        <f t="shared" si="40"/>
        <v>0</v>
      </c>
      <c r="BN158" s="48">
        <f t="shared" si="40"/>
        <v>1</v>
      </c>
      <c r="BO158" s="614"/>
      <c r="BP158" s="613"/>
      <c r="BQ158" s="613"/>
      <c r="BR158" s="612"/>
      <c r="BS158" s="612"/>
      <c r="BT158" s="612"/>
    </row>
    <row r="159" spans="1:72" s="10" customFormat="1" ht="15.75" customHeight="1" outlineLevel="1">
      <c r="A159" s="612"/>
      <c r="B159" s="66" t="s">
        <v>379</v>
      </c>
      <c r="C159" s="50" t="s">
        <v>157</v>
      </c>
      <c r="D159" s="51" t="s">
        <v>255</v>
      </c>
      <c r="E159" s="51" t="s">
        <v>74</v>
      </c>
      <c r="F159" s="50"/>
      <c r="G159" s="51" t="s">
        <v>181</v>
      </c>
      <c r="H159" s="52"/>
      <c r="I159" s="50" t="s">
        <v>70</v>
      </c>
      <c r="J159" s="53">
        <v>43181</v>
      </c>
      <c r="K159" s="62"/>
      <c r="L159" s="53">
        <v>45738</v>
      </c>
      <c r="M159" s="86">
        <v>2.9780000000000002</v>
      </c>
      <c r="N159" s="87">
        <v>100</v>
      </c>
      <c r="O159" s="88">
        <v>100</v>
      </c>
      <c r="P159" s="88">
        <v>100</v>
      </c>
      <c r="Q159" s="511">
        <f t="shared" si="41"/>
        <v>297.8</v>
      </c>
      <c r="R159" s="512">
        <f t="shared" si="32"/>
        <v>-7.3704587155963286E-2</v>
      </c>
      <c r="S159" s="512">
        <f t="shared" si="33"/>
        <v>-5.6390654205607516E-2</v>
      </c>
      <c r="T159" s="89" t="s">
        <v>336</v>
      </c>
      <c r="U159" s="90">
        <v>6.8960000000000002E-3</v>
      </c>
      <c r="V159" s="90">
        <v>2.7659999999999998E-3</v>
      </c>
      <c r="W159" s="512">
        <f t="shared" si="34"/>
        <v>9.6620000000000004E-3</v>
      </c>
      <c r="X159" s="513">
        <f t="shared" si="35"/>
        <v>0.96620000000000006</v>
      </c>
      <c r="Y159" s="513">
        <f t="shared" si="36"/>
        <v>0.96620000000000006</v>
      </c>
      <c r="Z159" s="89"/>
      <c r="AA159" s="89"/>
      <c r="AB159" s="87">
        <v>0</v>
      </c>
      <c r="AC159" s="87">
        <v>100</v>
      </c>
      <c r="AD159" s="87">
        <v>5.9939999999999998</v>
      </c>
      <c r="AE159" s="91"/>
      <c r="AF159" s="45"/>
      <c r="AG159" s="60" t="s">
        <v>393</v>
      </c>
      <c r="AH159" s="27"/>
      <c r="AI159" s="614"/>
      <c r="AJ159" s="47" t="str">
        <f t="shared" si="37"/>
        <v>Please complete all cells in row</v>
      </c>
      <c r="AK159" s="614"/>
      <c r="AL159" s="613"/>
      <c r="AM159" s="613"/>
      <c r="AN159" s="613"/>
      <c r="AO159" s="613"/>
      <c r="AP159" s="613"/>
      <c r="AQ159" s="613"/>
      <c r="AR159" s="613"/>
      <c r="AS159" s="48">
        <f t="shared" si="38"/>
        <v>0</v>
      </c>
      <c r="AT159" s="48">
        <f t="shared" si="38"/>
        <v>1</v>
      </c>
      <c r="AU159" s="48">
        <f t="shared" si="38"/>
        <v>0</v>
      </c>
      <c r="AV159" s="48">
        <f t="shared" si="38"/>
        <v>0</v>
      </c>
      <c r="AW159" s="48">
        <f t="shared" si="38"/>
        <v>0</v>
      </c>
      <c r="AX159" s="48">
        <f t="shared" si="38"/>
        <v>0</v>
      </c>
      <c r="AY159" s="48">
        <f t="shared" si="38"/>
        <v>0</v>
      </c>
      <c r="AZ159" s="49"/>
      <c r="BA159" s="49"/>
      <c r="BB159" s="49"/>
      <c r="BC159" s="613"/>
      <c r="BD159" s="48">
        <f t="shared" si="39"/>
        <v>0</v>
      </c>
      <c r="BE159" s="48">
        <f t="shared" si="39"/>
        <v>0</v>
      </c>
      <c r="BF159" s="613"/>
      <c r="BG159" s="49"/>
      <c r="BH159" s="49"/>
      <c r="BI159" s="48">
        <f t="shared" si="40"/>
        <v>1</v>
      </c>
      <c r="BJ159" s="48">
        <f t="shared" si="40"/>
        <v>1</v>
      </c>
      <c r="BK159" s="48">
        <f t="shared" si="40"/>
        <v>0</v>
      </c>
      <c r="BL159" s="48">
        <f t="shared" si="40"/>
        <v>0</v>
      </c>
      <c r="BM159" s="48">
        <f t="shared" si="40"/>
        <v>0</v>
      </c>
      <c r="BN159" s="48">
        <f t="shared" si="40"/>
        <v>1</v>
      </c>
      <c r="BO159" s="614"/>
      <c r="BP159" s="613"/>
      <c r="BQ159" s="613"/>
      <c r="BR159" s="612"/>
      <c r="BS159" s="612"/>
      <c r="BT159" s="612"/>
    </row>
    <row r="160" spans="1:72" s="10" customFormat="1" ht="15.75" customHeight="1" outlineLevel="1">
      <c r="A160" s="612"/>
      <c r="B160" s="66" t="s">
        <v>394</v>
      </c>
      <c r="C160" s="50" t="s">
        <v>157</v>
      </c>
      <c r="D160" s="51" t="s">
        <v>255</v>
      </c>
      <c r="E160" s="51" t="s">
        <v>74</v>
      </c>
      <c r="F160" s="50"/>
      <c r="G160" s="51" t="s">
        <v>181</v>
      </c>
      <c r="H160" s="52"/>
      <c r="I160" s="50" t="s">
        <v>70</v>
      </c>
      <c r="J160" s="53">
        <v>43181</v>
      </c>
      <c r="K160" s="62"/>
      <c r="L160" s="53">
        <v>46865</v>
      </c>
      <c r="M160" s="86">
        <v>6.0659999999999998</v>
      </c>
      <c r="N160" s="87">
        <v>60</v>
      </c>
      <c r="O160" s="88">
        <v>60</v>
      </c>
      <c r="P160" s="88">
        <v>60</v>
      </c>
      <c r="Q160" s="511">
        <f t="shared" si="41"/>
        <v>363.96</v>
      </c>
      <c r="R160" s="512">
        <f t="shared" si="32"/>
        <v>-7.3698165137614846E-2</v>
      </c>
      <c r="S160" s="512">
        <f t="shared" si="33"/>
        <v>-5.6384112149532872E-2</v>
      </c>
      <c r="T160" s="89" t="s">
        <v>336</v>
      </c>
      <c r="U160" s="90">
        <v>6.8960000000000002E-3</v>
      </c>
      <c r="V160" s="90">
        <v>2.7729999999999999E-3</v>
      </c>
      <c r="W160" s="512">
        <f t="shared" si="34"/>
        <v>9.6690000000000005E-3</v>
      </c>
      <c r="X160" s="513">
        <f t="shared" si="35"/>
        <v>0.58013999999999999</v>
      </c>
      <c r="Y160" s="513">
        <f t="shared" si="36"/>
        <v>0.58013999999999999</v>
      </c>
      <c r="Z160" s="89"/>
      <c r="AA160" s="89"/>
      <c r="AB160" s="87">
        <v>0</v>
      </c>
      <c r="AC160" s="87">
        <v>60</v>
      </c>
      <c r="AD160" s="87">
        <v>2.9860000000000002</v>
      </c>
      <c r="AE160" s="91"/>
      <c r="AF160" s="45"/>
      <c r="AG160" s="60" t="s">
        <v>395</v>
      </c>
      <c r="AH160" s="27"/>
      <c r="AI160" s="614"/>
      <c r="AJ160" s="47" t="str">
        <f t="shared" si="37"/>
        <v>Please complete all cells in row</v>
      </c>
      <c r="AK160" s="614"/>
      <c r="AL160" s="613"/>
      <c r="AM160" s="613"/>
      <c r="AN160" s="613"/>
      <c r="AO160" s="613"/>
      <c r="AP160" s="613"/>
      <c r="AQ160" s="613"/>
      <c r="AR160" s="613"/>
      <c r="AS160" s="48">
        <f t="shared" si="38"/>
        <v>0</v>
      </c>
      <c r="AT160" s="48">
        <f t="shared" si="38"/>
        <v>1</v>
      </c>
      <c r="AU160" s="48">
        <f t="shared" si="38"/>
        <v>0</v>
      </c>
      <c r="AV160" s="48">
        <f t="shared" si="38"/>
        <v>0</v>
      </c>
      <c r="AW160" s="48">
        <f t="shared" si="38"/>
        <v>0</v>
      </c>
      <c r="AX160" s="48">
        <f t="shared" si="38"/>
        <v>0</v>
      </c>
      <c r="AY160" s="48">
        <f t="shared" si="38"/>
        <v>0</v>
      </c>
      <c r="AZ160" s="49"/>
      <c r="BA160" s="49"/>
      <c r="BB160" s="49"/>
      <c r="BC160" s="613"/>
      <c r="BD160" s="48">
        <f t="shared" si="39"/>
        <v>0</v>
      </c>
      <c r="BE160" s="48">
        <f t="shared" si="39"/>
        <v>0</v>
      </c>
      <c r="BF160" s="613"/>
      <c r="BG160" s="49"/>
      <c r="BH160" s="49"/>
      <c r="BI160" s="48">
        <f t="shared" si="40"/>
        <v>1</v>
      </c>
      <c r="BJ160" s="48">
        <f t="shared" si="40"/>
        <v>1</v>
      </c>
      <c r="BK160" s="48">
        <f t="shared" si="40"/>
        <v>0</v>
      </c>
      <c r="BL160" s="48">
        <f t="shared" si="40"/>
        <v>0</v>
      </c>
      <c r="BM160" s="48">
        <f t="shared" si="40"/>
        <v>0</v>
      </c>
      <c r="BN160" s="48">
        <f t="shared" si="40"/>
        <v>1</v>
      </c>
      <c r="BO160" s="614"/>
      <c r="BP160" s="613"/>
      <c r="BQ160" s="613"/>
      <c r="BR160" s="612"/>
      <c r="BS160" s="612"/>
      <c r="BT160" s="612"/>
    </row>
    <row r="161" spans="1:72" s="10" customFormat="1" ht="15.75" customHeight="1" outlineLevel="1">
      <c r="A161" s="612"/>
      <c r="B161" s="66" t="s">
        <v>396</v>
      </c>
      <c r="C161" s="50" t="s">
        <v>157</v>
      </c>
      <c r="D161" s="51" t="s">
        <v>255</v>
      </c>
      <c r="E161" s="51" t="s">
        <v>74</v>
      </c>
      <c r="F161" s="50"/>
      <c r="G161" s="51" t="s">
        <v>181</v>
      </c>
      <c r="H161" s="52"/>
      <c r="I161" s="50" t="s">
        <v>70</v>
      </c>
      <c r="J161" s="53">
        <v>43181</v>
      </c>
      <c r="K161" s="62"/>
      <c r="L161" s="53">
        <v>48660</v>
      </c>
      <c r="M161" s="86">
        <v>10.984</v>
      </c>
      <c r="N161" s="87">
        <v>40</v>
      </c>
      <c r="O161" s="88">
        <v>40</v>
      </c>
      <c r="P161" s="88">
        <v>40</v>
      </c>
      <c r="Q161" s="511">
        <f t="shared" si="41"/>
        <v>439.36</v>
      </c>
      <c r="R161" s="512">
        <f t="shared" si="32"/>
        <v>-7.3698165137614846E-2</v>
      </c>
      <c r="S161" s="512">
        <f t="shared" si="33"/>
        <v>-5.6384112149532872E-2</v>
      </c>
      <c r="T161" s="89" t="s">
        <v>336</v>
      </c>
      <c r="U161" s="90">
        <v>6.8960000000000002E-3</v>
      </c>
      <c r="V161" s="90">
        <v>2.7729999999999999E-3</v>
      </c>
      <c r="W161" s="512">
        <f t="shared" si="34"/>
        <v>9.6690000000000005E-3</v>
      </c>
      <c r="X161" s="513">
        <f t="shared" si="35"/>
        <v>0.38675999999999999</v>
      </c>
      <c r="Y161" s="513">
        <f t="shared" si="36"/>
        <v>0.38675999999999999</v>
      </c>
      <c r="Z161" s="89"/>
      <c r="AA161" s="89"/>
      <c r="AB161" s="87">
        <v>0</v>
      </c>
      <c r="AC161" s="87">
        <v>40</v>
      </c>
      <c r="AD161" s="87">
        <v>1.9910000000000001</v>
      </c>
      <c r="AE161" s="91"/>
      <c r="AF161" s="45"/>
      <c r="AG161" s="60" t="s">
        <v>397</v>
      </c>
      <c r="AH161" s="27"/>
      <c r="AI161" s="614"/>
      <c r="AJ161" s="47" t="str">
        <f t="shared" si="37"/>
        <v>Please complete all cells in row</v>
      </c>
      <c r="AK161" s="614"/>
      <c r="AL161" s="613"/>
      <c r="AM161" s="613"/>
      <c r="AN161" s="613"/>
      <c r="AO161" s="613"/>
      <c r="AP161" s="613"/>
      <c r="AQ161" s="613"/>
      <c r="AR161" s="613"/>
      <c r="AS161" s="48">
        <f t="shared" si="38"/>
        <v>0</v>
      </c>
      <c r="AT161" s="48">
        <f t="shared" si="38"/>
        <v>1</v>
      </c>
      <c r="AU161" s="48">
        <f t="shared" si="38"/>
        <v>0</v>
      </c>
      <c r="AV161" s="48">
        <f t="shared" si="38"/>
        <v>0</v>
      </c>
      <c r="AW161" s="48">
        <f t="shared" si="38"/>
        <v>0</v>
      </c>
      <c r="AX161" s="48">
        <f t="shared" si="38"/>
        <v>0</v>
      </c>
      <c r="AY161" s="48">
        <f t="shared" si="38"/>
        <v>0</v>
      </c>
      <c r="AZ161" s="49"/>
      <c r="BA161" s="49"/>
      <c r="BB161" s="49"/>
      <c r="BC161" s="613"/>
      <c r="BD161" s="48">
        <f t="shared" si="39"/>
        <v>0</v>
      </c>
      <c r="BE161" s="48">
        <f t="shared" si="39"/>
        <v>0</v>
      </c>
      <c r="BF161" s="613"/>
      <c r="BG161" s="49"/>
      <c r="BH161" s="49"/>
      <c r="BI161" s="48">
        <f t="shared" si="40"/>
        <v>1</v>
      </c>
      <c r="BJ161" s="48">
        <f t="shared" si="40"/>
        <v>1</v>
      </c>
      <c r="BK161" s="48">
        <f t="shared" si="40"/>
        <v>0</v>
      </c>
      <c r="BL161" s="48">
        <f t="shared" si="40"/>
        <v>0</v>
      </c>
      <c r="BM161" s="48">
        <f t="shared" si="40"/>
        <v>0</v>
      </c>
      <c r="BN161" s="48">
        <f t="shared" si="40"/>
        <v>1</v>
      </c>
      <c r="BO161" s="614"/>
      <c r="BP161" s="613"/>
      <c r="BQ161" s="613"/>
      <c r="BR161" s="612"/>
      <c r="BS161" s="612"/>
      <c r="BT161" s="612"/>
    </row>
    <row r="162" spans="1:72" s="10" customFormat="1" ht="15.75" customHeight="1" outlineLevel="1">
      <c r="A162" s="612"/>
      <c r="B162" s="66" t="s">
        <v>381</v>
      </c>
      <c r="C162" s="50" t="s">
        <v>157</v>
      </c>
      <c r="D162" s="51" t="s">
        <v>255</v>
      </c>
      <c r="E162" s="51" t="s">
        <v>74</v>
      </c>
      <c r="F162" s="50"/>
      <c r="G162" s="51" t="s">
        <v>181</v>
      </c>
      <c r="H162" s="52"/>
      <c r="I162" s="50" t="s">
        <v>70</v>
      </c>
      <c r="J162" s="53">
        <v>43181</v>
      </c>
      <c r="K162" s="62"/>
      <c r="L162" s="53">
        <v>47564</v>
      </c>
      <c r="M162" s="86">
        <v>7.9809999999999999</v>
      </c>
      <c r="N162" s="87">
        <v>50</v>
      </c>
      <c r="O162" s="88">
        <v>50</v>
      </c>
      <c r="P162" s="88">
        <v>50</v>
      </c>
      <c r="Q162" s="511">
        <f t="shared" si="41"/>
        <v>399.05</v>
      </c>
      <c r="R162" s="512">
        <f t="shared" si="32"/>
        <v>-7.3698165137614846E-2</v>
      </c>
      <c r="S162" s="512">
        <f t="shared" si="33"/>
        <v>-5.6384112149532872E-2</v>
      </c>
      <c r="T162" s="89" t="s">
        <v>336</v>
      </c>
      <c r="U162" s="90">
        <v>6.8960000000000002E-3</v>
      </c>
      <c r="V162" s="90">
        <v>2.7729999999999999E-3</v>
      </c>
      <c r="W162" s="512">
        <f t="shared" si="34"/>
        <v>9.6690000000000005E-3</v>
      </c>
      <c r="X162" s="513">
        <f t="shared" si="35"/>
        <v>0.48345000000000005</v>
      </c>
      <c r="Y162" s="513">
        <f t="shared" si="36"/>
        <v>0.48345000000000005</v>
      </c>
      <c r="Z162" s="89"/>
      <c r="AA162" s="89"/>
      <c r="AB162" s="87">
        <v>0</v>
      </c>
      <c r="AC162" s="87">
        <v>50</v>
      </c>
      <c r="AD162" s="87">
        <v>2.4889999999999999</v>
      </c>
      <c r="AE162" s="91"/>
      <c r="AF162" s="45"/>
      <c r="AG162" s="60" t="s">
        <v>398</v>
      </c>
      <c r="AH162" s="27"/>
      <c r="AI162" s="614"/>
      <c r="AJ162" s="47" t="str">
        <f t="shared" si="37"/>
        <v>Please complete all cells in row</v>
      </c>
      <c r="AK162" s="614"/>
      <c r="AL162" s="613"/>
      <c r="AM162" s="613"/>
      <c r="AN162" s="613"/>
      <c r="AO162" s="613"/>
      <c r="AP162" s="613"/>
      <c r="AQ162" s="613"/>
      <c r="AR162" s="613"/>
      <c r="AS162" s="48">
        <f t="shared" si="38"/>
        <v>0</v>
      </c>
      <c r="AT162" s="48">
        <f t="shared" si="38"/>
        <v>1</v>
      </c>
      <c r="AU162" s="48">
        <f t="shared" si="38"/>
        <v>0</v>
      </c>
      <c r="AV162" s="48">
        <f t="shared" si="38"/>
        <v>0</v>
      </c>
      <c r="AW162" s="48">
        <f t="shared" si="38"/>
        <v>0</v>
      </c>
      <c r="AX162" s="48">
        <f t="shared" si="38"/>
        <v>0</v>
      </c>
      <c r="AY162" s="48">
        <f t="shared" si="38"/>
        <v>0</v>
      </c>
      <c r="AZ162" s="49"/>
      <c r="BA162" s="49"/>
      <c r="BB162" s="49"/>
      <c r="BC162" s="613"/>
      <c r="BD162" s="48">
        <f t="shared" si="39"/>
        <v>0</v>
      </c>
      <c r="BE162" s="48">
        <f t="shared" si="39"/>
        <v>0</v>
      </c>
      <c r="BF162" s="613"/>
      <c r="BG162" s="49"/>
      <c r="BH162" s="49"/>
      <c r="BI162" s="48">
        <f t="shared" si="40"/>
        <v>1</v>
      </c>
      <c r="BJ162" s="48">
        <f t="shared" si="40"/>
        <v>1</v>
      </c>
      <c r="BK162" s="48">
        <f t="shared" si="40"/>
        <v>0</v>
      </c>
      <c r="BL162" s="48">
        <f t="shared" si="40"/>
        <v>0</v>
      </c>
      <c r="BM162" s="48">
        <f t="shared" si="40"/>
        <v>0</v>
      </c>
      <c r="BN162" s="48">
        <f t="shared" si="40"/>
        <v>1</v>
      </c>
      <c r="BO162" s="614"/>
      <c r="BP162" s="613"/>
      <c r="BQ162" s="613"/>
      <c r="BR162" s="612"/>
      <c r="BS162" s="612"/>
      <c r="BT162" s="612"/>
    </row>
    <row r="163" spans="1:72" s="10" customFormat="1" ht="15.75" customHeight="1" outlineLevel="1">
      <c r="A163" s="612"/>
      <c r="B163" s="66" t="s">
        <v>383</v>
      </c>
      <c r="C163" s="50" t="s">
        <v>157</v>
      </c>
      <c r="D163" s="51" t="s">
        <v>255</v>
      </c>
      <c r="E163" s="51" t="s">
        <v>74</v>
      </c>
      <c r="F163" s="50"/>
      <c r="G163" s="51" t="s">
        <v>181</v>
      </c>
      <c r="H163" s="52"/>
      <c r="I163" s="50" t="s">
        <v>70</v>
      </c>
      <c r="J163" s="53">
        <v>43181</v>
      </c>
      <c r="K163" s="62"/>
      <c r="L163" s="53">
        <v>46865</v>
      </c>
      <c r="M163" s="86">
        <v>6.0659999999999998</v>
      </c>
      <c r="N163" s="87">
        <v>150</v>
      </c>
      <c r="O163" s="88">
        <v>150</v>
      </c>
      <c r="P163" s="88">
        <v>150</v>
      </c>
      <c r="Q163" s="511">
        <f t="shared" si="41"/>
        <v>909.9</v>
      </c>
      <c r="R163" s="512">
        <f t="shared" ref="R163:R194" si="42">IF(W163=0,0,((1+W163)/(1+$C$297))-1)</f>
        <v>-7.3704587155963286E-2</v>
      </c>
      <c r="S163" s="512">
        <f t="shared" ref="S163:S194" si="43">IF(W163=0,0,((1+W163)/(1+$C$298))-1)</f>
        <v>-5.6390654205607516E-2</v>
      </c>
      <c r="T163" s="89" t="s">
        <v>336</v>
      </c>
      <c r="U163" s="90">
        <v>6.8960000000000002E-3</v>
      </c>
      <c r="V163" s="90">
        <v>2.7659999999999998E-3</v>
      </c>
      <c r="W163" s="512">
        <f t="shared" si="34"/>
        <v>9.6620000000000004E-3</v>
      </c>
      <c r="X163" s="513">
        <f t="shared" si="35"/>
        <v>1.4493</v>
      </c>
      <c r="Y163" s="513">
        <f t="shared" si="36"/>
        <v>1.4493</v>
      </c>
      <c r="Z163" s="89"/>
      <c r="AA163" s="89"/>
      <c r="AB163" s="87">
        <v>0</v>
      </c>
      <c r="AC163" s="87">
        <v>150</v>
      </c>
      <c r="AD163" s="87">
        <v>7.8529999999999998</v>
      </c>
      <c r="AE163" s="91"/>
      <c r="AF163" s="45"/>
      <c r="AG163" s="60" t="s">
        <v>399</v>
      </c>
      <c r="AH163" s="27"/>
      <c r="AI163" s="614"/>
      <c r="AJ163" s="47" t="str">
        <f t="shared" si="37"/>
        <v>Please complete all cells in row</v>
      </c>
      <c r="AK163" s="614"/>
      <c r="AL163" s="613"/>
      <c r="AM163" s="613"/>
      <c r="AN163" s="613"/>
      <c r="AO163" s="613"/>
      <c r="AP163" s="613"/>
      <c r="AQ163" s="613"/>
      <c r="AR163" s="613"/>
      <c r="AS163" s="48">
        <f t="shared" si="38"/>
        <v>0</v>
      </c>
      <c r="AT163" s="48">
        <f t="shared" si="38"/>
        <v>1</v>
      </c>
      <c r="AU163" s="48">
        <f t="shared" si="38"/>
        <v>0</v>
      </c>
      <c r="AV163" s="48">
        <f t="shared" si="38"/>
        <v>0</v>
      </c>
      <c r="AW163" s="48">
        <f t="shared" si="38"/>
        <v>0</v>
      </c>
      <c r="AX163" s="48">
        <f t="shared" si="38"/>
        <v>0</v>
      </c>
      <c r="AY163" s="48">
        <f t="shared" si="38"/>
        <v>0</v>
      </c>
      <c r="AZ163" s="49"/>
      <c r="BA163" s="49"/>
      <c r="BB163" s="49"/>
      <c r="BC163" s="613"/>
      <c r="BD163" s="48">
        <f t="shared" si="39"/>
        <v>0</v>
      </c>
      <c r="BE163" s="48">
        <f t="shared" si="39"/>
        <v>0</v>
      </c>
      <c r="BF163" s="613"/>
      <c r="BG163" s="49"/>
      <c r="BH163" s="49"/>
      <c r="BI163" s="48">
        <f t="shared" si="40"/>
        <v>1</v>
      </c>
      <c r="BJ163" s="48">
        <f t="shared" si="40"/>
        <v>1</v>
      </c>
      <c r="BK163" s="48">
        <f t="shared" si="40"/>
        <v>0</v>
      </c>
      <c r="BL163" s="48">
        <f t="shared" si="40"/>
        <v>0</v>
      </c>
      <c r="BM163" s="48">
        <f t="shared" si="40"/>
        <v>0</v>
      </c>
      <c r="BN163" s="48">
        <f t="shared" si="40"/>
        <v>1</v>
      </c>
      <c r="BO163" s="614"/>
      <c r="BP163" s="613"/>
      <c r="BQ163" s="613"/>
      <c r="BR163" s="612"/>
      <c r="BS163" s="612"/>
      <c r="BT163" s="612"/>
    </row>
    <row r="164" spans="1:72" s="10" customFormat="1" ht="15.75" customHeight="1" outlineLevel="1">
      <c r="A164" s="612"/>
      <c r="B164" s="66" t="s">
        <v>400</v>
      </c>
      <c r="C164" s="50" t="s">
        <v>157</v>
      </c>
      <c r="D164" s="51" t="s">
        <v>255</v>
      </c>
      <c r="E164" s="51" t="s">
        <v>74</v>
      </c>
      <c r="F164" s="50"/>
      <c r="G164" s="51" t="s">
        <v>181</v>
      </c>
      <c r="H164" s="52"/>
      <c r="I164" s="50" t="s">
        <v>70</v>
      </c>
      <c r="J164" s="53">
        <v>43538</v>
      </c>
      <c r="K164" s="62"/>
      <c r="L164" s="53">
        <v>46123</v>
      </c>
      <c r="M164" s="86">
        <v>4.0330000000000004</v>
      </c>
      <c r="N164" s="87">
        <v>81.98</v>
      </c>
      <c r="O164" s="88">
        <v>81.98</v>
      </c>
      <c r="P164" s="88">
        <v>81.98</v>
      </c>
      <c r="Q164" s="511">
        <f t="shared" si="41"/>
        <v>330.62534000000005</v>
      </c>
      <c r="R164" s="512">
        <f t="shared" si="42"/>
        <v>-7.3704587155963286E-2</v>
      </c>
      <c r="S164" s="512">
        <f t="shared" si="43"/>
        <v>-5.6390654205607516E-2</v>
      </c>
      <c r="T164" s="89" t="s">
        <v>336</v>
      </c>
      <c r="U164" s="90">
        <v>6.8960000000000002E-3</v>
      </c>
      <c r="V164" s="90">
        <v>2.7659999999999998E-3</v>
      </c>
      <c r="W164" s="512">
        <f t="shared" si="34"/>
        <v>9.6620000000000004E-3</v>
      </c>
      <c r="X164" s="513">
        <f t="shared" si="35"/>
        <v>0.79209076000000012</v>
      </c>
      <c r="Y164" s="513">
        <f t="shared" si="36"/>
        <v>0.79209076000000012</v>
      </c>
      <c r="Z164" s="89"/>
      <c r="AA164" s="89"/>
      <c r="AB164" s="87">
        <v>0</v>
      </c>
      <c r="AC164" s="87">
        <v>81.98</v>
      </c>
      <c r="AD164" s="87">
        <v>4.343</v>
      </c>
      <c r="AE164" s="91"/>
      <c r="AF164" s="45"/>
      <c r="AG164" s="60" t="s">
        <v>401</v>
      </c>
      <c r="AH164" s="27"/>
      <c r="AI164" s="614"/>
      <c r="AJ164" s="47" t="str">
        <f t="shared" si="37"/>
        <v>Please complete all cells in row</v>
      </c>
      <c r="AK164" s="614"/>
      <c r="AL164" s="613"/>
      <c r="AM164" s="613"/>
      <c r="AN164" s="613"/>
      <c r="AO164" s="613"/>
      <c r="AP164" s="613"/>
      <c r="AQ164" s="613"/>
      <c r="AR164" s="613"/>
      <c r="AS164" s="48">
        <f t="shared" si="38"/>
        <v>0</v>
      </c>
      <c r="AT164" s="48">
        <f t="shared" si="38"/>
        <v>1</v>
      </c>
      <c r="AU164" s="48">
        <f t="shared" si="38"/>
        <v>0</v>
      </c>
      <c r="AV164" s="48">
        <f t="shared" si="38"/>
        <v>0</v>
      </c>
      <c r="AW164" s="48">
        <f t="shared" si="38"/>
        <v>0</v>
      </c>
      <c r="AX164" s="48">
        <f t="shared" si="38"/>
        <v>0</v>
      </c>
      <c r="AY164" s="48">
        <f t="shared" si="38"/>
        <v>0</v>
      </c>
      <c r="AZ164" s="49"/>
      <c r="BA164" s="49"/>
      <c r="BB164" s="49"/>
      <c r="BC164" s="613"/>
      <c r="BD164" s="48">
        <f t="shared" si="39"/>
        <v>0</v>
      </c>
      <c r="BE164" s="48">
        <f t="shared" si="39"/>
        <v>0</v>
      </c>
      <c r="BF164" s="613"/>
      <c r="BG164" s="49"/>
      <c r="BH164" s="49"/>
      <c r="BI164" s="48">
        <f t="shared" si="40"/>
        <v>1</v>
      </c>
      <c r="BJ164" s="48">
        <f t="shared" si="40"/>
        <v>1</v>
      </c>
      <c r="BK164" s="48">
        <f t="shared" si="40"/>
        <v>0</v>
      </c>
      <c r="BL164" s="48">
        <f t="shared" si="40"/>
        <v>0</v>
      </c>
      <c r="BM164" s="48">
        <f t="shared" si="40"/>
        <v>0</v>
      </c>
      <c r="BN164" s="48">
        <f t="shared" si="40"/>
        <v>1</v>
      </c>
      <c r="BO164" s="614"/>
      <c r="BP164" s="613"/>
      <c r="BQ164" s="613"/>
      <c r="BR164" s="612"/>
      <c r="BS164" s="612"/>
      <c r="BT164" s="612"/>
    </row>
    <row r="165" spans="1:72" s="10" customFormat="1" ht="15.75" customHeight="1" outlineLevel="1">
      <c r="A165" s="612"/>
      <c r="B165" s="66" t="s">
        <v>402</v>
      </c>
      <c r="C165" s="50" t="s">
        <v>157</v>
      </c>
      <c r="D165" s="51" t="s">
        <v>255</v>
      </c>
      <c r="E165" s="51" t="s">
        <v>74</v>
      </c>
      <c r="F165" s="50"/>
      <c r="G165" s="51" t="s">
        <v>181</v>
      </c>
      <c r="H165" s="52"/>
      <c r="I165" s="50" t="s">
        <v>70</v>
      </c>
      <c r="J165" s="53">
        <v>43538</v>
      </c>
      <c r="K165" s="62"/>
      <c r="L165" s="53">
        <v>47219</v>
      </c>
      <c r="M165" s="86">
        <v>7.0359999999999996</v>
      </c>
      <c r="N165" s="87">
        <v>101.315</v>
      </c>
      <c r="O165" s="88">
        <v>101.315</v>
      </c>
      <c r="P165" s="88">
        <v>101.315</v>
      </c>
      <c r="Q165" s="511">
        <f t="shared" si="41"/>
        <v>712.85233999999991</v>
      </c>
      <c r="R165" s="512">
        <f t="shared" si="42"/>
        <v>-7.3704587155963286E-2</v>
      </c>
      <c r="S165" s="512">
        <f t="shared" si="43"/>
        <v>-5.6390654205607516E-2</v>
      </c>
      <c r="T165" s="89" t="s">
        <v>336</v>
      </c>
      <c r="U165" s="90">
        <v>6.8960000000000002E-3</v>
      </c>
      <c r="V165" s="90">
        <v>2.7659999999999998E-3</v>
      </c>
      <c r="W165" s="512">
        <f t="shared" si="34"/>
        <v>9.6620000000000004E-3</v>
      </c>
      <c r="X165" s="513">
        <f t="shared" si="35"/>
        <v>0.97890553000000002</v>
      </c>
      <c r="Y165" s="513">
        <f t="shared" si="36"/>
        <v>0.97890553000000002</v>
      </c>
      <c r="Z165" s="89"/>
      <c r="AA165" s="89"/>
      <c r="AB165" s="87">
        <v>0</v>
      </c>
      <c r="AC165" s="87">
        <v>101.315</v>
      </c>
      <c r="AD165" s="87">
        <v>5.367</v>
      </c>
      <c r="AE165" s="91"/>
      <c r="AF165" s="45"/>
      <c r="AG165" s="60" t="s">
        <v>403</v>
      </c>
      <c r="AH165" s="27"/>
      <c r="AI165" s="614"/>
      <c r="AJ165" s="47" t="str">
        <f t="shared" si="37"/>
        <v>Please complete all cells in row</v>
      </c>
      <c r="AK165" s="614"/>
      <c r="AL165" s="613"/>
      <c r="AM165" s="613"/>
      <c r="AN165" s="613"/>
      <c r="AO165" s="613"/>
      <c r="AP165" s="613"/>
      <c r="AQ165" s="613"/>
      <c r="AR165" s="613"/>
      <c r="AS165" s="48">
        <f t="shared" si="38"/>
        <v>0</v>
      </c>
      <c r="AT165" s="48">
        <f t="shared" si="38"/>
        <v>1</v>
      </c>
      <c r="AU165" s="48">
        <f t="shared" si="38"/>
        <v>0</v>
      </c>
      <c r="AV165" s="48">
        <f t="shared" si="38"/>
        <v>0</v>
      </c>
      <c r="AW165" s="48">
        <f t="shared" si="38"/>
        <v>0</v>
      </c>
      <c r="AX165" s="48">
        <f t="shared" si="38"/>
        <v>0</v>
      </c>
      <c r="AY165" s="48">
        <f t="shared" si="38"/>
        <v>0</v>
      </c>
      <c r="AZ165" s="49"/>
      <c r="BA165" s="49"/>
      <c r="BB165" s="49"/>
      <c r="BC165" s="613"/>
      <c r="BD165" s="48">
        <f t="shared" si="39"/>
        <v>0</v>
      </c>
      <c r="BE165" s="48">
        <f t="shared" si="39"/>
        <v>0</v>
      </c>
      <c r="BF165" s="613"/>
      <c r="BG165" s="49"/>
      <c r="BH165" s="49"/>
      <c r="BI165" s="48">
        <f t="shared" si="40"/>
        <v>1</v>
      </c>
      <c r="BJ165" s="48">
        <f t="shared" si="40"/>
        <v>1</v>
      </c>
      <c r="BK165" s="48">
        <f t="shared" si="40"/>
        <v>0</v>
      </c>
      <c r="BL165" s="48">
        <f t="shared" si="40"/>
        <v>0</v>
      </c>
      <c r="BM165" s="48">
        <f t="shared" si="40"/>
        <v>0</v>
      </c>
      <c r="BN165" s="48">
        <f t="shared" si="40"/>
        <v>1</v>
      </c>
      <c r="BO165" s="614"/>
      <c r="BP165" s="613"/>
      <c r="BQ165" s="613"/>
      <c r="BR165" s="612"/>
      <c r="BS165" s="612"/>
      <c r="BT165" s="612"/>
    </row>
    <row r="166" spans="1:72" s="10" customFormat="1" ht="15.75" customHeight="1" outlineLevel="1">
      <c r="A166" s="612"/>
      <c r="B166" s="66" t="s">
        <v>404</v>
      </c>
      <c r="C166" s="50" t="s">
        <v>157</v>
      </c>
      <c r="D166" s="51" t="s">
        <v>255</v>
      </c>
      <c r="E166" s="51" t="s">
        <v>74</v>
      </c>
      <c r="F166" s="50"/>
      <c r="G166" s="51" t="s">
        <v>181</v>
      </c>
      <c r="H166" s="52"/>
      <c r="I166" s="50" t="s">
        <v>70</v>
      </c>
      <c r="J166" s="53">
        <v>43538</v>
      </c>
      <c r="K166" s="62"/>
      <c r="L166" s="53">
        <v>47584</v>
      </c>
      <c r="M166" s="86">
        <v>8.0359999999999996</v>
      </c>
      <c r="N166" s="87">
        <v>44.052999999999997</v>
      </c>
      <c r="O166" s="88">
        <v>44.052999999999997</v>
      </c>
      <c r="P166" s="88">
        <v>44.052999999999997</v>
      </c>
      <c r="Q166" s="511">
        <f t="shared" si="41"/>
        <v>354.00990799999994</v>
      </c>
      <c r="R166" s="512">
        <f t="shared" si="42"/>
        <v>-7.3704587155963286E-2</v>
      </c>
      <c r="S166" s="512">
        <f t="shared" si="43"/>
        <v>-5.6390654205607516E-2</v>
      </c>
      <c r="T166" s="89" t="s">
        <v>336</v>
      </c>
      <c r="U166" s="90">
        <v>6.8960000000000002E-3</v>
      </c>
      <c r="V166" s="90">
        <v>2.7659999999999998E-3</v>
      </c>
      <c r="W166" s="512">
        <f t="shared" si="34"/>
        <v>9.6620000000000004E-3</v>
      </c>
      <c r="X166" s="513">
        <f t="shared" si="35"/>
        <v>0.42564008599999997</v>
      </c>
      <c r="Y166" s="513">
        <f t="shared" si="36"/>
        <v>0.42564008599999997</v>
      </c>
      <c r="Z166" s="89"/>
      <c r="AA166" s="89"/>
      <c r="AB166" s="87">
        <v>0</v>
      </c>
      <c r="AC166" s="87">
        <v>44.052999999999997</v>
      </c>
      <c r="AD166" s="87">
        <v>2.3340000000000001</v>
      </c>
      <c r="AE166" s="91"/>
      <c r="AF166" s="45"/>
      <c r="AG166" s="60" t="s">
        <v>405</v>
      </c>
      <c r="AH166" s="27"/>
      <c r="AI166" s="614"/>
      <c r="AJ166" s="47" t="str">
        <f t="shared" si="37"/>
        <v>Please complete all cells in row</v>
      </c>
      <c r="AK166" s="614"/>
      <c r="AL166" s="613"/>
      <c r="AM166" s="613"/>
      <c r="AN166" s="613"/>
      <c r="AO166" s="613"/>
      <c r="AP166" s="613"/>
      <c r="AQ166" s="613"/>
      <c r="AR166" s="613"/>
      <c r="AS166" s="48">
        <f t="shared" si="38"/>
        <v>0</v>
      </c>
      <c r="AT166" s="48">
        <f t="shared" si="38"/>
        <v>1</v>
      </c>
      <c r="AU166" s="48">
        <f t="shared" si="38"/>
        <v>0</v>
      </c>
      <c r="AV166" s="48">
        <f t="shared" si="38"/>
        <v>0</v>
      </c>
      <c r="AW166" s="48">
        <f t="shared" si="38"/>
        <v>0</v>
      </c>
      <c r="AX166" s="48">
        <f t="shared" si="38"/>
        <v>0</v>
      </c>
      <c r="AY166" s="48">
        <f t="shared" si="38"/>
        <v>0</v>
      </c>
      <c r="AZ166" s="49"/>
      <c r="BA166" s="49"/>
      <c r="BB166" s="49"/>
      <c r="BC166" s="613"/>
      <c r="BD166" s="48">
        <f t="shared" si="39"/>
        <v>0</v>
      </c>
      <c r="BE166" s="48">
        <f t="shared" si="39"/>
        <v>0</v>
      </c>
      <c r="BF166" s="613"/>
      <c r="BG166" s="49"/>
      <c r="BH166" s="49"/>
      <c r="BI166" s="48">
        <f t="shared" si="40"/>
        <v>1</v>
      </c>
      <c r="BJ166" s="48">
        <f t="shared" si="40"/>
        <v>1</v>
      </c>
      <c r="BK166" s="48">
        <f t="shared" si="40"/>
        <v>0</v>
      </c>
      <c r="BL166" s="48">
        <f t="shared" si="40"/>
        <v>0</v>
      </c>
      <c r="BM166" s="48">
        <f t="shared" si="40"/>
        <v>0</v>
      </c>
      <c r="BN166" s="48">
        <f t="shared" si="40"/>
        <v>1</v>
      </c>
      <c r="BO166" s="614"/>
      <c r="BP166" s="613"/>
      <c r="BQ166" s="613"/>
      <c r="BR166" s="612"/>
      <c r="BS166" s="612"/>
      <c r="BT166" s="612"/>
    </row>
    <row r="167" spans="1:72" s="10" customFormat="1" ht="15.75" customHeight="1" outlineLevel="1">
      <c r="A167" s="612"/>
      <c r="B167" s="66" t="s">
        <v>406</v>
      </c>
      <c r="C167" s="50" t="s">
        <v>157</v>
      </c>
      <c r="D167" s="51" t="s">
        <v>180</v>
      </c>
      <c r="E167" s="51" t="s">
        <v>74</v>
      </c>
      <c r="F167" s="50"/>
      <c r="G167" s="51" t="s">
        <v>181</v>
      </c>
      <c r="H167" s="52"/>
      <c r="I167" s="50" t="s">
        <v>70</v>
      </c>
      <c r="J167" s="53">
        <v>42626</v>
      </c>
      <c r="K167" s="62"/>
      <c r="L167" s="53">
        <v>45315</v>
      </c>
      <c r="M167" s="86">
        <v>1.819</v>
      </c>
      <c r="N167" s="87">
        <v>-150</v>
      </c>
      <c r="O167" s="88">
        <v>-150</v>
      </c>
      <c r="P167" s="88">
        <v>-150</v>
      </c>
      <c r="Q167" s="511">
        <f t="shared" si="41"/>
        <v>-272.84999999999997</v>
      </c>
      <c r="R167" s="512">
        <f t="shared" si="42"/>
        <v>-7.3704587155963286E-2</v>
      </c>
      <c r="S167" s="512">
        <f t="shared" si="43"/>
        <v>-5.6390654205607516E-2</v>
      </c>
      <c r="T167" s="89" t="s">
        <v>336</v>
      </c>
      <c r="U167" s="90">
        <v>6.8960000000000002E-3</v>
      </c>
      <c r="V167" s="90">
        <v>2.7659999999999998E-3</v>
      </c>
      <c r="W167" s="512">
        <f t="shared" si="34"/>
        <v>9.6620000000000004E-3</v>
      </c>
      <c r="X167" s="513">
        <f t="shared" si="35"/>
        <v>-1.4493</v>
      </c>
      <c r="Y167" s="513">
        <f t="shared" si="36"/>
        <v>-1.4493</v>
      </c>
      <c r="Z167" s="89"/>
      <c r="AA167" s="89"/>
      <c r="AB167" s="87">
        <v>0</v>
      </c>
      <c r="AC167" s="87">
        <v>-150</v>
      </c>
      <c r="AD167" s="87">
        <v>-6.9480000000000004</v>
      </c>
      <c r="AE167" s="91"/>
      <c r="AF167" s="45"/>
      <c r="AG167" s="60" t="s">
        <v>407</v>
      </c>
      <c r="AH167" s="27"/>
      <c r="AI167" s="614"/>
      <c r="AJ167" s="47" t="str">
        <f t="shared" si="37"/>
        <v>Please complete all cells in row</v>
      </c>
      <c r="AK167" s="614"/>
      <c r="AL167" s="613"/>
      <c r="AM167" s="613"/>
      <c r="AN167" s="613"/>
      <c r="AO167" s="613"/>
      <c r="AP167" s="613"/>
      <c r="AQ167" s="613"/>
      <c r="AR167" s="613"/>
      <c r="AS167" s="48">
        <f t="shared" si="38"/>
        <v>0</v>
      </c>
      <c r="AT167" s="48">
        <f t="shared" si="38"/>
        <v>1</v>
      </c>
      <c r="AU167" s="48">
        <f t="shared" si="38"/>
        <v>0</v>
      </c>
      <c r="AV167" s="48">
        <f t="shared" ref="AV167:AY217" si="44" xml:space="preserve"> IF( ISNUMBER(M167 ), 0, 1 )</f>
        <v>0</v>
      </c>
      <c r="AW167" s="48">
        <f t="shared" si="44"/>
        <v>0</v>
      </c>
      <c r="AX167" s="48">
        <f t="shared" si="44"/>
        <v>0</v>
      </c>
      <c r="AY167" s="48">
        <f t="shared" si="44"/>
        <v>0</v>
      </c>
      <c r="AZ167" s="49"/>
      <c r="BA167" s="49"/>
      <c r="BB167" s="49"/>
      <c r="BC167" s="613"/>
      <c r="BD167" s="48">
        <f t="shared" si="39"/>
        <v>0</v>
      </c>
      <c r="BE167" s="48">
        <f t="shared" si="39"/>
        <v>0</v>
      </c>
      <c r="BF167" s="613"/>
      <c r="BG167" s="49"/>
      <c r="BH167" s="49"/>
      <c r="BI167" s="48">
        <f t="shared" si="40"/>
        <v>1</v>
      </c>
      <c r="BJ167" s="48">
        <f t="shared" si="40"/>
        <v>1</v>
      </c>
      <c r="BK167" s="48">
        <f t="shared" si="40"/>
        <v>0</v>
      </c>
      <c r="BL167" s="48">
        <f t="shared" si="40"/>
        <v>0</v>
      </c>
      <c r="BM167" s="48">
        <f t="shared" si="40"/>
        <v>0</v>
      </c>
      <c r="BN167" s="48">
        <f t="shared" si="40"/>
        <v>1</v>
      </c>
      <c r="BO167" s="614"/>
      <c r="BP167" s="613"/>
      <c r="BQ167" s="613"/>
      <c r="BR167" s="612"/>
      <c r="BS167" s="612"/>
      <c r="BT167" s="612"/>
    </row>
    <row r="168" spans="1:72" s="10" customFormat="1" ht="15.75" customHeight="1" outlineLevel="1">
      <c r="A168" s="612"/>
      <c r="B168" s="66" t="s">
        <v>406</v>
      </c>
      <c r="C168" s="50" t="s">
        <v>157</v>
      </c>
      <c r="D168" s="51" t="s">
        <v>180</v>
      </c>
      <c r="E168" s="51" t="s">
        <v>74</v>
      </c>
      <c r="F168" s="50"/>
      <c r="G168" s="51" t="s">
        <v>181</v>
      </c>
      <c r="H168" s="52"/>
      <c r="I168" s="50" t="s">
        <v>70</v>
      </c>
      <c r="J168" s="53">
        <v>43175</v>
      </c>
      <c r="K168" s="62"/>
      <c r="L168" s="53">
        <v>46865</v>
      </c>
      <c r="M168" s="86">
        <v>6.0659999999999998</v>
      </c>
      <c r="N168" s="87">
        <v>-150</v>
      </c>
      <c r="O168" s="88">
        <v>-150</v>
      </c>
      <c r="P168" s="88">
        <v>-150</v>
      </c>
      <c r="Q168" s="511">
        <f t="shared" si="41"/>
        <v>-909.9</v>
      </c>
      <c r="R168" s="512">
        <f t="shared" si="42"/>
        <v>-7.3704587155963286E-2</v>
      </c>
      <c r="S168" s="512">
        <f t="shared" si="43"/>
        <v>-5.6390654205607516E-2</v>
      </c>
      <c r="T168" s="89" t="s">
        <v>336</v>
      </c>
      <c r="U168" s="90">
        <v>6.8960000000000002E-3</v>
      </c>
      <c r="V168" s="90">
        <v>2.7659999999999998E-3</v>
      </c>
      <c r="W168" s="512">
        <f t="shared" si="34"/>
        <v>9.6620000000000004E-3</v>
      </c>
      <c r="X168" s="513">
        <f t="shared" si="35"/>
        <v>-1.4493</v>
      </c>
      <c r="Y168" s="513">
        <f t="shared" si="36"/>
        <v>-1.4493</v>
      </c>
      <c r="Z168" s="89"/>
      <c r="AA168" s="89"/>
      <c r="AB168" s="87">
        <v>0</v>
      </c>
      <c r="AC168" s="87">
        <v>-150</v>
      </c>
      <c r="AD168" s="87">
        <v>0</v>
      </c>
      <c r="AE168" s="91"/>
      <c r="AF168" s="45"/>
      <c r="AG168" s="60" t="s">
        <v>408</v>
      </c>
      <c r="AH168" s="27"/>
      <c r="AI168" s="614"/>
      <c r="AJ168" s="47" t="str">
        <f t="shared" si="37"/>
        <v>Please complete all cells in row</v>
      </c>
      <c r="AK168" s="614"/>
      <c r="AL168" s="613"/>
      <c r="AM168" s="613"/>
      <c r="AN168" s="613"/>
      <c r="AO168" s="613"/>
      <c r="AP168" s="613"/>
      <c r="AQ168" s="613"/>
      <c r="AR168" s="613"/>
      <c r="AS168" s="48">
        <f t="shared" ref="AS168:AU217" si="45" xml:space="preserve"> IF( ISNUMBER(J168 ), 0, 1 )</f>
        <v>0</v>
      </c>
      <c r="AT168" s="48">
        <f t="shared" si="45"/>
        <v>1</v>
      </c>
      <c r="AU168" s="48">
        <f t="shared" si="45"/>
        <v>0</v>
      </c>
      <c r="AV168" s="48">
        <f t="shared" si="44"/>
        <v>0</v>
      </c>
      <c r="AW168" s="48">
        <f t="shared" si="44"/>
        <v>0</v>
      </c>
      <c r="AX168" s="48">
        <f t="shared" si="44"/>
        <v>0</v>
      </c>
      <c r="AY168" s="48">
        <f t="shared" si="44"/>
        <v>0</v>
      </c>
      <c r="AZ168" s="49"/>
      <c r="BA168" s="49"/>
      <c r="BB168" s="49"/>
      <c r="BC168" s="613"/>
      <c r="BD168" s="48">
        <f t="shared" si="39"/>
        <v>0</v>
      </c>
      <c r="BE168" s="48">
        <f t="shared" si="39"/>
        <v>0</v>
      </c>
      <c r="BF168" s="613"/>
      <c r="BG168" s="49"/>
      <c r="BH168" s="49"/>
      <c r="BI168" s="48">
        <f t="shared" si="40"/>
        <v>1</v>
      </c>
      <c r="BJ168" s="48">
        <f t="shared" si="40"/>
        <v>1</v>
      </c>
      <c r="BK168" s="48">
        <f t="shared" si="40"/>
        <v>0</v>
      </c>
      <c r="BL168" s="48">
        <f t="shared" si="40"/>
        <v>0</v>
      </c>
      <c r="BM168" s="48">
        <f t="shared" si="40"/>
        <v>0</v>
      </c>
      <c r="BN168" s="48">
        <f t="shared" si="40"/>
        <v>1</v>
      </c>
      <c r="BO168" s="614"/>
      <c r="BP168" s="613"/>
      <c r="BQ168" s="613"/>
      <c r="BR168" s="612"/>
      <c r="BS168" s="612"/>
      <c r="BT168" s="612"/>
    </row>
    <row r="169" spans="1:72" s="10" customFormat="1" ht="15.75" customHeight="1" outlineLevel="1">
      <c r="A169" s="612"/>
      <c r="B169" s="66" t="s">
        <v>409</v>
      </c>
      <c r="C169" s="50" t="s">
        <v>157</v>
      </c>
      <c r="D169" s="51" t="s">
        <v>180</v>
      </c>
      <c r="E169" s="51" t="s">
        <v>74</v>
      </c>
      <c r="F169" s="50"/>
      <c r="G169" s="51" t="s">
        <v>181</v>
      </c>
      <c r="H169" s="52"/>
      <c r="I169" s="50" t="s">
        <v>70</v>
      </c>
      <c r="J169" s="53">
        <v>42626</v>
      </c>
      <c r="K169" s="62"/>
      <c r="L169" s="53">
        <v>45315</v>
      </c>
      <c r="M169" s="86">
        <v>1.819</v>
      </c>
      <c r="N169" s="87">
        <v>-50</v>
      </c>
      <c r="O169" s="88">
        <v>-50</v>
      </c>
      <c r="P169" s="88">
        <v>-50</v>
      </c>
      <c r="Q169" s="511">
        <f t="shared" si="41"/>
        <v>-90.95</v>
      </c>
      <c r="R169" s="512">
        <f t="shared" si="42"/>
        <v>-7.3700917431192781E-2</v>
      </c>
      <c r="S169" s="512">
        <f t="shared" si="43"/>
        <v>-5.6386915887850608E-2</v>
      </c>
      <c r="T169" s="89" t="s">
        <v>336</v>
      </c>
      <c r="U169" s="90">
        <v>6.8960000000000002E-3</v>
      </c>
      <c r="V169" s="90">
        <v>2.7699999999999999E-3</v>
      </c>
      <c r="W169" s="512">
        <f t="shared" si="34"/>
        <v>9.666000000000001E-3</v>
      </c>
      <c r="X169" s="513">
        <f t="shared" si="35"/>
        <v>-0.48330000000000006</v>
      </c>
      <c r="Y169" s="513">
        <f t="shared" si="36"/>
        <v>-0.48330000000000006</v>
      </c>
      <c r="Z169" s="89"/>
      <c r="AA169" s="89"/>
      <c r="AB169" s="87">
        <v>0</v>
      </c>
      <c r="AC169" s="87">
        <v>-50</v>
      </c>
      <c r="AD169" s="87">
        <v>-2.0369999999999999</v>
      </c>
      <c r="AE169" s="91"/>
      <c r="AF169" s="45"/>
      <c r="AG169" s="60" t="s">
        <v>410</v>
      </c>
      <c r="AH169" s="27"/>
      <c r="AI169" s="614"/>
      <c r="AJ169" s="47" t="str">
        <f t="shared" si="37"/>
        <v>Please complete all cells in row</v>
      </c>
      <c r="AK169" s="614"/>
      <c r="AL169" s="613"/>
      <c r="AM169" s="613"/>
      <c r="AN169" s="613"/>
      <c r="AO169" s="613"/>
      <c r="AP169" s="613"/>
      <c r="AQ169" s="613"/>
      <c r="AR169" s="613"/>
      <c r="AS169" s="48">
        <f t="shared" si="45"/>
        <v>0</v>
      </c>
      <c r="AT169" s="48">
        <f t="shared" si="45"/>
        <v>1</v>
      </c>
      <c r="AU169" s="48">
        <f t="shared" si="45"/>
        <v>0</v>
      </c>
      <c r="AV169" s="48">
        <f t="shared" si="44"/>
        <v>0</v>
      </c>
      <c r="AW169" s="48">
        <f t="shared" si="44"/>
        <v>0</v>
      </c>
      <c r="AX169" s="48">
        <f t="shared" si="44"/>
        <v>0</v>
      </c>
      <c r="AY169" s="48">
        <f t="shared" si="44"/>
        <v>0</v>
      </c>
      <c r="AZ169" s="49"/>
      <c r="BA169" s="49"/>
      <c r="BB169" s="49"/>
      <c r="BC169" s="613"/>
      <c r="BD169" s="48">
        <f t="shared" si="39"/>
        <v>0</v>
      </c>
      <c r="BE169" s="48">
        <f t="shared" si="39"/>
        <v>0</v>
      </c>
      <c r="BF169" s="613"/>
      <c r="BG169" s="49"/>
      <c r="BH169" s="49"/>
      <c r="BI169" s="48">
        <f t="shared" si="40"/>
        <v>1</v>
      </c>
      <c r="BJ169" s="48">
        <f t="shared" si="40"/>
        <v>1</v>
      </c>
      <c r="BK169" s="48">
        <f t="shared" si="40"/>
        <v>0</v>
      </c>
      <c r="BL169" s="48">
        <f t="shared" si="40"/>
        <v>0</v>
      </c>
      <c r="BM169" s="48">
        <f t="shared" si="40"/>
        <v>0</v>
      </c>
      <c r="BN169" s="48">
        <f t="shared" si="40"/>
        <v>1</v>
      </c>
      <c r="BO169" s="614"/>
      <c r="BP169" s="613"/>
      <c r="BQ169" s="613"/>
      <c r="BR169" s="612"/>
      <c r="BS169" s="612"/>
      <c r="BT169" s="612"/>
    </row>
    <row r="170" spans="1:72" s="10" customFormat="1" ht="15.75" customHeight="1" outlineLevel="1">
      <c r="A170" s="612"/>
      <c r="B170" s="66" t="s">
        <v>409</v>
      </c>
      <c r="C170" s="50" t="s">
        <v>157</v>
      </c>
      <c r="D170" s="51" t="s">
        <v>180</v>
      </c>
      <c r="E170" s="51" t="s">
        <v>74</v>
      </c>
      <c r="F170" s="50"/>
      <c r="G170" s="51" t="s">
        <v>181</v>
      </c>
      <c r="H170" s="52"/>
      <c r="I170" s="50" t="s">
        <v>70</v>
      </c>
      <c r="J170" s="53">
        <v>42626</v>
      </c>
      <c r="K170" s="62"/>
      <c r="L170" s="53">
        <v>48237</v>
      </c>
      <c r="M170" s="86">
        <v>9.8249999999999993</v>
      </c>
      <c r="N170" s="87">
        <v>-50</v>
      </c>
      <c r="O170" s="88">
        <v>-50</v>
      </c>
      <c r="P170" s="88">
        <v>-50</v>
      </c>
      <c r="Q170" s="511">
        <f t="shared" si="41"/>
        <v>-491.24999999999994</v>
      </c>
      <c r="R170" s="512">
        <f t="shared" si="42"/>
        <v>-7.3700917431192781E-2</v>
      </c>
      <c r="S170" s="512">
        <f t="shared" si="43"/>
        <v>-5.6386915887850608E-2</v>
      </c>
      <c r="T170" s="89" t="s">
        <v>336</v>
      </c>
      <c r="U170" s="90">
        <v>6.8960000000000002E-3</v>
      </c>
      <c r="V170" s="90">
        <v>2.7699999999999999E-3</v>
      </c>
      <c r="W170" s="512">
        <f t="shared" si="34"/>
        <v>9.666000000000001E-3</v>
      </c>
      <c r="X170" s="513">
        <f t="shared" si="35"/>
        <v>-0.48330000000000006</v>
      </c>
      <c r="Y170" s="513">
        <f t="shared" si="36"/>
        <v>-0.48330000000000006</v>
      </c>
      <c r="Z170" s="89"/>
      <c r="AA170" s="89"/>
      <c r="AB170" s="87">
        <v>0</v>
      </c>
      <c r="AC170" s="87">
        <v>-50</v>
      </c>
      <c r="AD170" s="87">
        <v>-2.0369999999999999</v>
      </c>
      <c r="AE170" s="91"/>
      <c r="AF170" s="45"/>
      <c r="AG170" s="60" t="s">
        <v>411</v>
      </c>
      <c r="AH170" s="27"/>
      <c r="AI170" s="614"/>
      <c r="AJ170" s="47" t="str">
        <f t="shared" si="37"/>
        <v>Please complete all cells in row</v>
      </c>
      <c r="AK170" s="614"/>
      <c r="AL170" s="613"/>
      <c r="AM170" s="613"/>
      <c r="AN170" s="613"/>
      <c r="AO170" s="613"/>
      <c r="AP170" s="613"/>
      <c r="AQ170" s="613"/>
      <c r="AR170" s="613"/>
      <c r="AS170" s="48">
        <f t="shared" si="45"/>
        <v>0</v>
      </c>
      <c r="AT170" s="48">
        <f t="shared" si="45"/>
        <v>1</v>
      </c>
      <c r="AU170" s="48">
        <f t="shared" si="45"/>
        <v>0</v>
      </c>
      <c r="AV170" s="48">
        <f t="shared" si="44"/>
        <v>0</v>
      </c>
      <c r="AW170" s="48">
        <f t="shared" si="44"/>
        <v>0</v>
      </c>
      <c r="AX170" s="48">
        <f t="shared" si="44"/>
        <v>0</v>
      </c>
      <c r="AY170" s="48">
        <f t="shared" si="44"/>
        <v>0</v>
      </c>
      <c r="AZ170" s="49"/>
      <c r="BA170" s="49"/>
      <c r="BB170" s="49"/>
      <c r="BC170" s="613"/>
      <c r="BD170" s="48">
        <f t="shared" si="39"/>
        <v>0</v>
      </c>
      <c r="BE170" s="48">
        <f t="shared" si="39"/>
        <v>0</v>
      </c>
      <c r="BF170" s="613"/>
      <c r="BG170" s="49"/>
      <c r="BH170" s="49"/>
      <c r="BI170" s="48">
        <f t="shared" si="40"/>
        <v>1</v>
      </c>
      <c r="BJ170" s="48">
        <f t="shared" si="40"/>
        <v>1</v>
      </c>
      <c r="BK170" s="48">
        <f t="shared" si="40"/>
        <v>0</v>
      </c>
      <c r="BL170" s="48">
        <f t="shared" si="40"/>
        <v>0</v>
      </c>
      <c r="BM170" s="48">
        <f t="shared" si="40"/>
        <v>0</v>
      </c>
      <c r="BN170" s="48">
        <f t="shared" si="40"/>
        <v>1</v>
      </c>
      <c r="BO170" s="614"/>
      <c r="BP170" s="613"/>
      <c r="BQ170" s="613"/>
      <c r="BR170" s="612"/>
      <c r="BS170" s="612"/>
      <c r="BT170" s="612"/>
    </row>
    <row r="171" spans="1:72" s="10" customFormat="1" ht="15.75" customHeight="1" outlineLevel="1">
      <c r="A171" s="612"/>
      <c r="B171" s="66" t="s">
        <v>412</v>
      </c>
      <c r="C171" s="50" t="s">
        <v>157</v>
      </c>
      <c r="D171" s="51" t="s">
        <v>180</v>
      </c>
      <c r="E171" s="51" t="s">
        <v>74</v>
      </c>
      <c r="F171" s="50"/>
      <c r="G171" s="51" t="s">
        <v>181</v>
      </c>
      <c r="H171" s="52"/>
      <c r="I171" s="50" t="s">
        <v>70</v>
      </c>
      <c r="J171" s="53">
        <v>42626</v>
      </c>
      <c r="K171" s="62"/>
      <c r="L171" s="53">
        <v>48237</v>
      </c>
      <c r="M171" s="86">
        <v>9.8249999999999993</v>
      </c>
      <c r="N171" s="87">
        <v>-200</v>
      </c>
      <c r="O171" s="88">
        <v>-200</v>
      </c>
      <c r="P171" s="88">
        <v>-200</v>
      </c>
      <c r="Q171" s="511">
        <f t="shared" si="41"/>
        <v>-1964.9999999999998</v>
      </c>
      <c r="R171" s="512">
        <f t="shared" si="42"/>
        <v>-7.3700917431192781E-2</v>
      </c>
      <c r="S171" s="512">
        <f t="shared" si="43"/>
        <v>-5.6386915887850608E-2</v>
      </c>
      <c r="T171" s="89" t="s">
        <v>336</v>
      </c>
      <c r="U171" s="90">
        <v>6.8960000000000002E-3</v>
      </c>
      <c r="V171" s="90">
        <v>2.7699999999999999E-3</v>
      </c>
      <c r="W171" s="512">
        <f t="shared" si="34"/>
        <v>9.666000000000001E-3</v>
      </c>
      <c r="X171" s="513">
        <f t="shared" si="35"/>
        <v>-1.9332000000000003</v>
      </c>
      <c r="Y171" s="513">
        <f t="shared" si="36"/>
        <v>-1.9332000000000003</v>
      </c>
      <c r="Z171" s="89"/>
      <c r="AA171" s="89"/>
      <c r="AB171" s="87">
        <v>0</v>
      </c>
      <c r="AC171" s="87">
        <v>-200</v>
      </c>
      <c r="AD171" s="87">
        <v>-8.1489999999999991</v>
      </c>
      <c r="AE171" s="91"/>
      <c r="AF171" s="45"/>
      <c r="AG171" s="60" t="s">
        <v>413</v>
      </c>
      <c r="AH171" s="27"/>
      <c r="AI171" s="614"/>
      <c r="AJ171" s="47" t="str">
        <f t="shared" si="37"/>
        <v>Please complete all cells in row</v>
      </c>
      <c r="AK171" s="614"/>
      <c r="AL171" s="613"/>
      <c r="AM171" s="613"/>
      <c r="AN171" s="613"/>
      <c r="AO171" s="613"/>
      <c r="AP171" s="613"/>
      <c r="AQ171" s="613"/>
      <c r="AR171" s="613"/>
      <c r="AS171" s="48">
        <f t="shared" si="45"/>
        <v>0</v>
      </c>
      <c r="AT171" s="48">
        <f t="shared" si="45"/>
        <v>1</v>
      </c>
      <c r="AU171" s="48">
        <f t="shared" si="45"/>
        <v>0</v>
      </c>
      <c r="AV171" s="48">
        <f t="shared" si="44"/>
        <v>0</v>
      </c>
      <c r="AW171" s="48">
        <f t="shared" si="44"/>
        <v>0</v>
      </c>
      <c r="AX171" s="48">
        <f t="shared" si="44"/>
        <v>0</v>
      </c>
      <c r="AY171" s="48">
        <f t="shared" si="44"/>
        <v>0</v>
      </c>
      <c r="AZ171" s="49"/>
      <c r="BA171" s="49"/>
      <c r="BB171" s="49"/>
      <c r="BC171" s="613"/>
      <c r="BD171" s="48">
        <f t="shared" si="39"/>
        <v>0</v>
      </c>
      <c r="BE171" s="48">
        <f t="shared" si="39"/>
        <v>0</v>
      </c>
      <c r="BF171" s="613"/>
      <c r="BG171" s="49"/>
      <c r="BH171" s="49"/>
      <c r="BI171" s="48">
        <f t="shared" si="40"/>
        <v>1</v>
      </c>
      <c r="BJ171" s="48">
        <f t="shared" si="40"/>
        <v>1</v>
      </c>
      <c r="BK171" s="48">
        <f t="shared" si="40"/>
        <v>0</v>
      </c>
      <c r="BL171" s="48">
        <f t="shared" si="40"/>
        <v>0</v>
      </c>
      <c r="BM171" s="48">
        <f t="shared" si="40"/>
        <v>0</v>
      </c>
      <c r="BN171" s="48">
        <f t="shared" si="40"/>
        <v>1</v>
      </c>
      <c r="BO171" s="614"/>
      <c r="BP171" s="613"/>
      <c r="BQ171" s="613"/>
      <c r="BR171" s="612"/>
      <c r="BS171" s="612"/>
      <c r="BT171" s="612"/>
    </row>
    <row r="172" spans="1:72" s="10" customFormat="1" ht="15.75" customHeight="1" outlineLevel="1">
      <c r="A172" s="612"/>
      <c r="B172" s="66" t="s">
        <v>414</v>
      </c>
      <c r="C172" s="50" t="s">
        <v>157</v>
      </c>
      <c r="D172" s="51" t="s">
        <v>180</v>
      </c>
      <c r="E172" s="51" t="s">
        <v>74</v>
      </c>
      <c r="F172" s="50"/>
      <c r="G172" s="51" t="s">
        <v>181</v>
      </c>
      <c r="H172" s="52"/>
      <c r="I172" s="50" t="s">
        <v>70</v>
      </c>
      <c r="J172" s="53">
        <v>43721</v>
      </c>
      <c r="K172" s="62"/>
      <c r="L172" s="53">
        <v>45323</v>
      </c>
      <c r="M172" s="86">
        <v>1.841</v>
      </c>
      <c r="N172" s="87">
        <v>-125</v>
      </c>
      <c r="O172" s="88">
        <v>-125</v>
      </c>
      <c r="P172" s="88">
        <v>-125</v>
      </c>
      <c r="Q172" s="511">
        <f t="shared" si="41"/>
        <v>-230.125</v>
      </c>
      <c r="R172" s="512">
        <f t="shared" si="42"/>
        <v>-7.3704587155963286E-2</v>
      </c>
      <c r="S172" s="512">
        <f t="shared" si="43"/>
        <v>-5.6390654205607516E-2</v>
      </c>
      <c r="T172" s="89" t="s">
        <v>336</v>
      </c>
      <c r="U172" s="90">
        <v>6.8960000000000002E-3</v>
      </c>
      <c r="V172" s="90">
        <v>2.7659999999999998E-3</v>
      </c>
      <c r="W172" s="512">
        <f t="shared" si="34"/>
        <v>9.6620000000000004E-3</v>
      </c>
      <c r="X172" s="513">
        <f t="shared" si="35"/>
        <v>-1.2077500000000001</v>
      </c>
      <c r="Y172" s="513">
        <f t="shared" si="36"/>
        <v>-1.2077500000000001</v>
      </c>
      <c r="Z172" s="89"/>
      <c r="AA172" s="89"/>
      <c r="AB172" s="87">
        <v>0</v>
      </c>
      <c r="AC172" s="87">
        <v>-125</v>
      </c>
      <c r="AD172" s="87">
        <v>0</v>
      </c>
      <c r="AE172" s="91"/>
      <c r="AF172" s="45"/>
      <c r="AG172" s="60" t="s">
        <v>415</v>
      </c>
      <c r="AH172" s="27"/>
      <c r="AI172" s="614"/>
      <c r="AJ172" s="47" t="str">
        <f t="shared" si="37"/>
        <v>Please complete all cells in row</v>
      </c>
      <c r="AK172" s="614"/>
      <c r="AL172" s="613"/>
      <c r="AM172" s="613"/>
      <c r="AN172" s="613"/>
      <c r="AO172" s="613"/>
      <c r="AP172" s="613"/>
      <c r="AQ172" s="613"/>
      <c r="AR172" s="613"/>
      <c r="AS172" s="48">
        <f t="shared" si="45"/>
        <v>0</v>
      </c>
      <c r="AT172" s="48">
        <f t="shared" si="45"/>
        <v>1</v>
      </c>
      <c r="AU172" s="48">
        <f t="shared" si="45"/>
        <v>0</v>
      </c>
      <c r="AV172" s="48">
        <f t="shared" si="44"/>
        <v>0</v>
      </c>
      <c r="AW172" s="48">
        <f t="shared" si="44"/>
        <v>0</v>
      </c>
      <c r="AX172" s="48">
        <f t="shared" si="44"/>
        <v>0</v>
      </c>
      <c r="AY172" s="48">
        <f t="shared" si="44"/>
        <v>0</v>
      </c>
      <c r="AZ172" s="49"/>
      <c r="BA172" s="49"/>
      <c r="BB172" s="49"/>
      <c r="BC172" s="613"/>
      <c r="BD172" s="48">
        <f t="shared" si="39"/>
        <v>0</v>
      </c>
      <c r="BE172" s="48">
        <f t="shared" si="39"/>
        <v>0</v>
      </c>
      <c r="BF172" s="613"/>
      <c r="BG172" s="49"/>
      <c r="BH172" s="49"/>
      <c r="BI172" s="48">
        <f t="shared" si="40"/>
        <v>1</v>
      </c>
      <c r="BJ172" s="48">
        <f t="shared" si="40"/>
        <v>1</v>
      </c>
      <c r="BK172" s="48">
        <f t="shared" si="40"/>
        <v>0</v>
      </c>
      <c r="BL172" s="48">
        <f t="shared" si="40"/>
        <v>0</v>
      </c>
      <c r="BM172" s="48">
        <f t="shared" si="40"/>
        <v>0</v>
      </c>
      <c r="BN172" s="48">
        <f t="shared" si="40"/>
        <v>1</v>
      </c>
      <c r="BO172" s="614"/>
      <c r="BP172" s="613"/>
      <c r="BQ172" s="613"/>
      <c r="BR172" s="612"/>
      <c r="BS172" s="612"/>
      <c r="BT172" s="612"/>
    </row>
    <row r="173" spans="1:72" s="10" customFormat="1" ht="15.75" customHeight="1" outlineLevel="1">
      <c r="A173" s="612"/>
      <c r="B173" s="66" t="s">
        <v>416</v>
      </c>
      <c r="C173" s="50" t="s">
        <v>157</v>
      </c>
      <c r="D173" s="51" t="s">
        <v>180</v>
      </c>
      <c r="E173" s="51" t="s">
        <v>74</v>
      </c>
      <c r="F173" s="50"/>
      <c r="G173" s="51" t="s">
        <v>181</v>
      </c>
      <c r="H173" s="52"/>
      <c r="I173" s="50" t="s">
        <v>70</v>
      </c>
      <c r="J173" s="53">
        <v>43538</v>
      </c>
      <c r="K173" s="62"/>
      <c r="L173" s="53">
        <v>46123</v>
      </c>
      <c r="M173" s="86">
        <v>4.0330000000000004</v>
      </c>
      <c r="N173" s="87">
        <v>-81.98</v>
      </c>
      <c r="O173" s="88">
        <v>-81.98</v>
      </c>
      <c r="P173" s="88">
        <v>-81.98</v>
      </c>
      <c r="Q173" s="511">
        <f t="shared" si="41"/>
        <v>-330.62534000000005</v>
      </c>
      <c r="R173" s="512">
        <f t="shared" si="42"/>
        <v>-7.3704587155963286E-2</v>
      </c>
      <c r="S173" s="512">
        <f t="shared" si="43"/>
        <v>-5.6390654205607516E-2</v>
      </c>
      <c r="T173" s="89" t="s">
        <v>336</v>
      </c>
      <c r="U173" s="90">
        <v>6.8960000000000002E-3</v>
      </c>
      <c r="V173" s="90">
        <v>2.7659999999999998E-3</v>
      </c>
      <c r="W173" s="512">
        <f t="shared" si="34"/>
        <v>9.6620000000000004E-3</v>
      </c>
      <c r="X173" s="513">
        <f t="shared" si="35"/>
        <v>-0.79209076000000012</v>
      </c>
      <c r="Y173" s="513">
        <f t="shared" si="36"/>
        <v>-0.79209076000000012</v>
      </c>
      <c r="Z173" s="89"/>
      <c r="AA173" s="89"/>
      <c r="AB173" s="87">
        <v>0</v>
      </c>
      <c r="AC173" s="87">
        <v>-81.98</v>
      </c>
      <c r="AD173" s="87">
        <v>0</v>
      </c>
      <c r="AE173" s="91"/>
      <c r="AF173" s="45"/>
      <c r="AG173" s="60" t="s">
        <v>417</v>
      </c>
      <c r="AH173" s="27"/>
      <c r="AI173" s="614"/>
      <c r="AJ173" s="47" t="str">
        <f t="shared" si="37"/>
        <v>Please complete all cells in row</v>
      </c>
      <c r="AK173" s="614"/>
      <c r="AL173" s="613"/>
      <c r="AM173" s="613"/>
      <c r="AN173" s="613"/>
      <c r="AO173" s="613"/>
      <c r="AP173" s="613"/>
      <c r="AQ173" s="613"/>
      <c r="AR173" s="613"/>
      <c r="AS173" s="48">
        <f t="shared" si="45"/>
        <v>0</v>
      </c>
      <c r="AT173" s="48">
        <f t="shared" si="45"/>
        <v>1</v>
      </c>
      <c r="AU173" s="48">
        <f t="shared" si="45"/>
        <v>0</v>
      </c>
      <c r="AV173" s="48">
        <f t="shared" si="44"/>
        <v>0</v>
      </c>
      <c r="AW173" s="48">
        <f t="shared" si="44"/>
        <v>0</v>
      </c>
      <c r="AX173" s="48">
        <f t="shared" si="44"/>
        <v>0</v>
      </c>
      <c r="AY173" s="48">
        <f t="shared" si="44"/>
        <v>0</v>
      </c>
      <c r="AZ173" s="49"/>
      <c r="BA173" s="49"/>
      <c r="BB173" s="49"/>
      <c r="BC173" s="613"/>
      <c r="BD173" s="48">
        <f t="shared" si="39"/>
        <v>0</v>
      </c>
      <c r="BE173" s="48">
        <f t="shared" si="39"/>
        <v>0</v>
      </c>
      <c r="BF173" s="613"/>
      <c r="BG173" s="49"/>
      <c r="BH173" s="49"/>
      <c r="BI173" s="48">
        <f t="shared" si="40"/>
        <v>1</v>
      </c>
      <c r="BJ173" s="48">
        <f t="shared" si="40"/>
        <v>1</v>
      </c>
      <c r="BK173" s="48">
        <f t="shared" si="40"/>
        <v>0</v>
      </c>
      <c r="BL173" s="48">
        <f t="shared" ref="BL173:BN217" si="46" xml:space="preserve"> IF( ISNUMBER(AC173 ), 0, 1 )</f>
        <v>0</v>
      </c>
      <c r="BM173" s="48">
        <f t="shared" si="46"/>
        <v>0</v>
      </c>
      <c r="BN173" s="48">
        <f t="shared" si="46"/>
        <v>1</v>
      </c>
      <c r="BO173" s="614"/>
      <c r="BP173" s="613"/>
      <c r="BQ173" s="613"/>
      <c r="BR173" s="612"/>
      <c r="BS173" s="612"/>
      <c r="BT173" s="612"/>
    </row>
    <row r="174" spans="1:72" s="10" customFormat="1" ht="15.75" customHeight="1" outlineLevel="1">
      <c r="A174" s="612"/>
      <c r="B174" s="66" t="s">
        <v>418</v>
      </c>
      <c r="C174" s="50" t="s">
        <v>157</v>
      </c>
      <c r="D174" s="51" t="s">
        <v>180</v>
      </c>
      <c r="E174" s="51" t="s">
        <v>74</v>
      </c>
      <c r="F174" s="50"/>
      <c r="G174" s="51" t="s">
        <v>181</v>
      </c>
      <c r="H174" s="52"/>
      <c r="I174" s="50" t="s">
        <v>70</v>
      </c>
      <c r="J174" s="53">
        <v>43538</v>
      </c>
      <c r="K174" s="62"/>
      <c r="L174" s="53">
        <v>47219</v>
      </c>
      <c r="M174" s="86">
        <v>7.0359999999999996</v>
      </c>
      <c r="N174" s="87">
        <v>-68.02</v>
      </c>
      <c r="O174" s="88">
        <v>-68.02</v>
      </c>
      <c r="P174" s="88">
        <v>-68.02</v>
      </c>
      <c r="Q174" s="511">
        <f t="shared" si="41"/>
        <v>-478.58871999999997</v>
      </c>
      <c r="R174" s="512">
        <f t="shared" si="42"/>
        <v>-7.3704587155963286E-2</v>
      </c>
      <c r="S174" s="512">
        <f t="shared" si="43"/>
        <v>-5.6390654205607516E-2</v>
      </c>
      <c r="T174" s="89" t="s">
        <v>336</v>
      </c>
      <c r="U174" s="90">
        <v>6.8960000000000002E-3</v>
      </c>
      <c r="V174" s="90">
        <v>2.7659999999999998E-3</v>
      </c>
      <c r="W174" s="512">
        <f t="shared" si="34"/>
        <v>9.6620000000000004E-3</v>
      </c>
      <c r="X174" s="513">
        <f t="shared" si="35"/>
        <v>-0.65720924000000003</v>
      </c>
      <c r="Y174" s="513">
        <f t="shared" si="36"/>
        <v>-0.65720924000000003</v>
      </c>
      <c r="Z174" s="89"/>
      <c r="AA174" s="89"/>
      <c r="AB174" s="87">
        <v>0</v>
      </c>
      <c r="AC174" s="87">
        <v>-68.02</v>
      </c>
      <c r="AD174" s="87">
        <v>0</v>
      </c>
      <c r="AE174" s="91"/>
      <c r="AF174" s="45"/>
      <c r="AG174" s="60" t="s">
        <v>419</v>
      </c>
      <c r="AH174" s="27"/>
      <c r="AI174" s="614"/>
      <c r="AJ174" s="47" t="str">
        <f t="shared" si="37"/>
        <v>Please complete all cells in row</v>
      </c>
      <c r="AK174" s="614"/>
      <c r="AL174" s="613"/>
      <c r="AM174" s="613"/>
      <c r="AN174" s="613"/>
      <c r="AO174" s="613"/>
      <c r="AP174" s="613"/>
      <c r="AQ174" s="613"/>
      <c r="AR174" s="613"/>
      <c r="AS174" s="48">
        <f t="shared" si="45"/>
        <v>0</v>
      </c>
      <c r="AT174" s="48">
        <f t="shared" si="45"/>
        <v>1</v>
      </c>
      <c r="AU174" s="48">
        <f t="shared" si="45"/>
        <v>0</v>
      </c>
      <c r="AV174" s="48">
        <f t="shared" si="44"/>
        <v>0</v>
      </c>
      <c r="AW174" s="48">
        <f t="shared" si="44"/>
        <v>0</v>
      </c>
      <c r="AX174" s="48">
        <f t="shared" si="44"/>
        <v>0</v>
      </c>
      <c r="AY174" s="48">
        <f t="shared" si="44"/>
        <v>0</v>
      </c>
      <c r="AZ174" s="49"/>
      <c r="BA174" s="49"/>
      <c r="BB174" s="49"/>
      <c r="BC174" s="613"/>
      <c r="BD174" s="48">
        <f t="shared" si="39"/>
        <v>0</v>
      </c>
      <c r="BE174" s="48">
        <f t="shared" si="39"/>
        <v>0</v>
      </c>
      <c r="BF174" s="613"/>
      <c r="BG174" s="49"/>
      <c r="BH174" s="49"/>
      <c r="BI174" s="48">
        <f t="shared" ref="BI174:BK217" si="47" xml:space="preserve"> IF( ISNUMBER(Z174 ), 0, 1 )</f>
        <v>1</v>
      </c>
      <c r="BJ174" s="48">
        <f t="shared" si="47"/>
        <v>1</v>
      </c>
      <c r="BK174" s="48">
        <f t="shared" si="47"/>
        <v>0</v>
      </c>
      <c r="BL174" s="48">
        <f t="shared" si="46"/>
        <v>0</v>
      </c>
      <c r="BM174" s="48">
        <f t="shared" si="46"/>
        <v>0</v>
      </c>
      <c r="BN174" s="48">
        <f t="shared" si="46"/>
        <v>1</v>
      </c>
      <c r="BO174" s="614"/>
      <c r="BP174" s="613"/>
      <c r="BQ174" s="613"/>
      <c r="BR174" s="612"/>
      <c r="BS174" s="612"/>
      <c r="BT174" s="612"/>
    </row>
    <row r="175" spans="1:72" s="10" customFormat="1" ht="15.75" customHeight="1" outlineLevel="1">
      <c r="A175" s="612"/>
      <c r="B175" s="66" t="s">
        <v>420</v>
      </c>
      <c r="C175" s="50" t="s">
        <v>157</v>
      </c>
      <c r="D175" s="51" t="s">
        <v>180</v>
      </c>
      <c r="E175" s="51" t="s">
        <v>74</v>
      </c>
      <c r="F175" s="50"/>
      <c r="G175" s="51" t="s">
        <v>181</v>
      </c>
      <c r="H175" s="52"/>
      <c r="I175" s="50" t="s">
        <v>70</v>
      </c>
      <c r="J175" s="53">
        <v>43538</v>
      </c>
      <c r="K175" s="62"/>
      <c r="L175" s="53">
        <v>47219</v>
      </c>
      <c r="M175" s="86">
        <v>7.0359999999999996</v>
      </c>
      <c r="N175" s="87">
        <v>-33.295000000000002</v>
      </c>
      <c r="O175" s="88">
        <v>-33.295000000000002</v>
      </c>
      <c r="P175" s="88">
        <v>-33.295000000000002</v>
      </c>
      <c r="Q175" s="511">
        <f t="shared" si="41"/>
        <v>-234.26362</v>
      </c>
      <c r="R175" s="512">
        <f t="shared" si="42"/>
        <v>-7.3704587155963286E-2</v>
      </c>
      <c r="S175" s="512">
        <f t="shared" si="43"/>
        <v>-5.6390654205607516E-2</v>
      </c>
      <c r="T175" s="89" t="s">
        <v>336</v>
      </c>
      <c r="U175" s="90">
        <v>6.8960000000000002E-3</v>
      </c>
      <c r="V175" s="90">
        <v>2.7659999999999998E-3</v>
      </c>
      <c r="W175" s="512">
        <f t="shared" si="34"/>
        <v>9.6620000000000004E-3</v>
      </c>
      <c r="X175" s="513">
        <f t="shared" si="35"/>
        <v>-0.32169629000000005</v>
      </c>
      <c r="Y175" s="513">
        <f t="shared" si="36"/>
        <v>-0.32169629000000005</v>
      </c>
      <c r="Z175" s="89"/>
      <c r="AA175" s="89"/>
      <c r="AB175" s="87">
        <v>0</v>
      </c>
      <c r="AC175" s="87">
        <v>-33.295000000000002</v>
      </c>
      <c r="AD175" s="87">
        <v>0</v>
      </c>
      <c r="AE175" s="91"/>
      <c r="AF175" s="45"/>
      <c r="AG175" s="60" t="s">
        <v>421</v>
      </c>
      <c r="AH175" s="27"/>
      <c r="AI175" s="614"/>
      <c r="AJ175" s="47" t="str">
        <f t="shared" si="37"/>
        <v>Please complete all cells in row</v>
      </c>
      <c r="AK175" s="614"/>
      <c r="AL175" s="613"/>
      <c r="AM175" s="613"/>
      <c r="AN175" s="613"/>
      <c r="AO175" s="613"/>
      <c r="AP175" s="613"/>
      <c r="AQ175" s="613"/>
      <c r="AR175" s="613"/>
      <c r="AS175" s="48">
        <f t="shared" si="45"/>
        <v>0</v>
      </c>
      <c r="AT175" s="48">
        <f t="shared" si="45"/>
        <v>1</v>
      </c>
      <c r="AU175" s="48">
        <f t="shared" si="45"/>
        <v>0</v>
      </c>
      <c r="AV175" s="48">
        <f t="shared" si="44"/>
        <v>0</v>
      </c>
      <c r="AW175" s="48">
        <f t="shared" si="44"/>
        <v>0</v>
      </c>
      <c r="AX175" s="48">
        <f t="shared" si="44"/>
        <v>0</v>
      </c>
      <c r="AY175" s="48">
        <f t="shared" si="44"/>
        <v>0</v>
      </c>
      <c r="AZ175" s="49"/>
      <c r="BA175" s="49"/>
      <c r="BB175" s="49"/>
      <c r="BC175" s="613"/>
      <c r="BD175" s="48">
        <f t="shared" si="39"/>
        <v>0</v>
      </c>
      <c r="BE175" s="48">
        <f t="shared" si="39"/>
        <v>0</v>
      </c>
      <c r="BF175" s="613"/>
      <c r="BG175" s="49"/>
      <c r="BH175" s="49"/>
      <c r="BI175" s="48">
        <f t="shared" si="47"/>
        <v>1</v>
      </c>
      <c r="BJ175" s="48">
        <f t="shared" si="47"/>
        <v>1</v>
      </c>
      <c r="BK175" s="48">
        <f t="shared" si="47"/>
        <v>0</v>
      </c>
      <c r="BL175" s="48">
        <f t="shared" si="46"/>
        <v>0</v>
      </c>
      <c r="BM175" s="48">
        <f t="shared" si="46"/>
        <v>0</v>
      </c>
      <c r="BN175" s="48">
        <f t="shared" si="46"/>
        <v>1</v>
      </c>
      <c r="BO175" s="614"/>
      <c r="BP175" s="613"/>
      <c r="BQ175" s="613"/>
      <c r="BR175" s="612"/>
      <c r="BS175" s="612"/>
      <c r="BT175" s="612"/>
    </row>
    <row r="176" spans="1:72" s="10" customFormat="1" ht="15.75" customHeight="1" outlineLevel="1">
      <c r="A176" s="612"/>
      <c r="B176" s="66" t="s">
        <v>422</v>
      </c>
      <c r="C176" s="50" t="s">
        <v>157</v>
      </c>
      <c r="D176" s="51" t="s">
        <v>180</v>
      </c>
      <c r="E176" s="51" t="s">
        <v>74</v>
      </c>
      <c r="F176" s="50"/>
      <c r="G176" s="51" t="s">
        <v>181</v>
      </c>
      <c r="H176" s="52"/>
      <c r="I176" s="50" t="s">
        <v>70</v>
      </c>
      <c r="J176" s="53">
        <v>43538</v>
      </c>
      <c r="K176" s="62"/>
      <c r="L176" s="53">
        <v>47584</v>
      </c>
      <c r="M176" s="86">
        <v>8.0359999999999996</v>
      </c>
      <c r="N176" s="87">
        <v>-44.052999999999997</v>
      </c>
      <c r="O176" s="88">
        <v>-44.052999999999997</v>
      </c>
      <c r="P176" s="88">
        <v>-44.052999999999997</v>
      </c>
      <c r="Q176" s="511">
        <f t="shared" si="41"/>
        <v>-354.00990799999994</v>
      </c>
      <c r="R176" s="512">
        <f t="shared" si="42"/>
        <v>-7.3704587155963286E-2</v>
      </c>
      <c r="S176" s="512">
        <f t="shared" si="43"/>
        <v>-5.6390654205607516E-2</v>
      </c>
      <c r="T176" s="89" t="s">
        <v>336</v>
      </c>
      <c r="U176" s="90">
        <v>6.8960000000000002E-3</v>
      </c>
      <c r="V176" s="90">
        <v>2.7659999999999998E-3</v>
      </c>
      <c r="W176" s="512">
        <f t="shared" si="34"/>
        <v>9.6620000000000004E-3</v>
      </c>
      <c r="X176" s="513">
        <f t="shared" si="35"/>
        <v>-0.42564008599999997</v>
      </c>
      <c r="Y176" s="513">
        <f t="shared" si="36"/>
        <v>-0.42564008599999997</v>
      </c>
      <c r="Z176" s="89"/>
      <c r="AA176" s="89"/>
      <c r="AB176" s="87">
        <v>0</v>
      </c>
      <c r="AC176" s="87">
        <v>-44.052999999999997</v>
      </c>
      <c r="AD176" s="87">
        <v>0</v>
      </c>
      <c r="AE176" s="91"/>
      <c r="AF176" s="45"/>
      <c r="AG176" s="60" t="s">
        <v>423</v>
      </c>
      <c r="AH176" s="27"/>
      <c r="AI176" s="614"/>
      <c r="AJ176" s="47" t="str">
        <f t="shared" si="37"/>
        <v>Please complete all cells in row</v>
      </c>
      <c r="AK176" s="614"/>
      <c r="AL176" s="613"/>
      <c r="AM176" s="613"/>
      <c r="AN176" s="613"/>
      <c r="AO176" s="613"/>
      <c r="AP176" s="613"/>
      <c r="AQ176" s="613"/>
      <c r="AR176" s="613"/>
      <c r="AS176" s="48">
        <f t="shared" si="45"/>
        <v>0</v>
      </c>
      <c r="AT176" s="48">
        <f t="shared" si="45"/>
        <v>1</v>
      </c>
      <c r="AU176" s="48">
        <f t="shared" si="45"/>
        <v>0</v>
      </c>
      <c r="AV176" s="48">
        <f t="shared" si="44"/>
        <v>0</v>
      </c>
      <c r="AW176" s="48">
        <f t="shared" si="44"/>
        <v>0</v>
      </c>
      <c r="AX176" s="48">
        <f t="shared" si="44"/>
        <v>0</v>
      </c>
      <c r="AY176" s="48">
        <f t="shared" si="44"/>
        <v>0</v>
      </c>
      <c r="AZ176" s="49"/>
      <c r="BA176" s="49"/>
      <c r="BB176" s="49"/>
      <c r="BC176" s="613"/>
      <c r="BD176" s="48">
        <f t="shared" si="39"/>
        <v>0</v>
      </c>
      <c r="BE176" s="48">
        <f t="shared" si="39"/>
        <v>0</v>
      </c>
      <c r="BF176" s="613"/>
      <c r="BG176" s="49"/>
      <c r="BH176" s="49"/>
      <c r="BI176" s="48">
        <f t="shared" si="47"/>
        <v>1</v>
      </c>
      <c r="BJ176" s="48">
        <f t="shared" si="47"/>
        <v>1</v>
      </c>
      <c r="BK176" s="48">
        <f t="shared" si="47"/>
        <v>0</v>
      </c>
      <c r="BL176" s="48">
        <f t="shared" si="46"/>
        <v>0</v>
      </c>
      <c r="BM176" s="48">
        <f t="shared" si="46"/>
        <v>0</v>
      </c>
      <c r="BN176" s="48">
        <f t="shared" si="46"/>
        <v>1</v>
      </c>
      <c r="BO176" s="614"/>
      <c r="BP176" s="613"/>
      <c r="BQ176" s="613"/>
      <c r="BR176" s="612"/>
      <c r="BS176" s="612"/>
      <c r="BT176" s="612"/>
    </row>
    <row r="177" spans="1:72" s="10" customFormat="1" ht="15.75" customHeight="1" outlineLevel="1">
      <c r="A177" s="612"/>
      <c r="B177" s="66" t="s">
        <v>424</v>
      </c>
      <c r="C177" s="50" t="s">
        <v>157</v>
      </c>
      <c r="D177" s="51" t="s">
        <v>180</v>
      </c>
      <c r="E177" s="51" t="s">
        <v>74</v>
      </c>
      <c r="F177" s="50"/>
      <c r="G177" s="51" t="s">
        <v>181</v>
      </c>
      <c r="H177" s="52"/>
      <c r="I177" s="50" t="s">
        <v>70</v>
      </c>
      <c r="J177" s="53">
        <v>43538</v>
      </c>
      <c r="K177" s="62"/>
      <c r="L177" s="53">
        <v>45467</v>
      </c>
      <c r="M177" s="86">
        <v>2.2360000000000002</v>
      </c>
      <c r="N177" s="87">
        <v>-25</v>
      </c>
      <c r="O177" s="88">
        <v>-25</v>
      </c>
      <c r="P177" s="88">
        <v>-25</v>
      </c>
      <c r="Q177" s="511">
        <f t="shared" si="41"/>
        <v>-55.900000000000006</v>
      </c>
      <c r="R177" s="512">
        <f t="shared" si="42"/>
        <v>-7.3704587155963286E-2</v>
      </c>
      <c r="S177" s="512">
        <f t="shared" si="43"/>
        <v>-5.6390654205607516E-2</v>
      </c>
      <c r="T177" s="89" t="s">
        <v>336</v>
      </c>
      <c r="U177" s="90">
        <v>6.8960000000000002E-3</v>
      </c>
      <c r="V177" s="90">
        <v>2.7659999999999998E-3</v>
      </c>
      <c r="W177" s="512">
        <f t="shared" si="34"/>
        <v>9.6620000000000004E-3</v>
      </c>
      <c r="X177" s="513">
        <f t="shared" si="35"/>
        <v>-0.24155000000000001</v>
      </c>
      <c r="Y177" s="513">
        <f t="shared" si="36"/>
        <v>-0.24155000000000001</v>
      </c>
      <c r="Z177" s="89"/>
      <c r="AA177" s="89"/>
      <c r="AB177" s="87">
        <v>0</v>
      </c>
      <c r="AC177" s="87">
        <v>-25</v>
      </c>
      <c r="AD177" s="87">
        <v>0</v>
      </c>
      <c r="AE177" s="91"/>
      <c r="AF177" s="45"/>
      <c r="AG177" s="60" t="s">
        <v>425</v>
      </c>
      <c r="AH177" s="27"/>
      <c r="AI177" s="614"/>
      <c r="AJ177" s="47" t="str">
        <f t="shared" si="37"/>
        <v>Please complete all cells in row</v>
      </c>
      <c r="AK177" s="614"/>
      <c r="AL177" s="613"/>
      <c r="AM177" s="613"/>
      <c r="AN177" s="613"/>
      <c r="AO177" s="613"/>
      <c r="AP177" s="613"/>
      <c r="AQ177" s="613"/>
      <c r="AR177" s="613"/>
      <c r="AS177" s="48">
        <f t="shared" si="45"/>
        <v>0</v>
      </c>
      <c r="AT177" s="48">
        <f t="shared" si="45"/>
        <v>1</v>
      </c>
      <c r="AU177" s="48">
        <f t="shared" si="45"/>
        <v>0</v>
      </c>
      <c r="AV177" s="48">
        <f t="shared" si="44"/>
        <v>0</v>
      </c>
      <c r="AW177" s="48">
        <f t="shared" si="44"/>
        <v>0</v>
      </c>
      <c r="AX177" s="48">
        <f t="shared" si="44"/>
        <v>0</v>
      </c>
      <c r="AY177" s="48">
        <f t="shared" si="44"/>
        <v>0</v>
      </c>
      <c r="AZ177" s="49"/>
      <c r="BA177" s="49"/>
      <c r="BB177" s="49"/>
      <c r="BC177" s="613"/>
      <c r="BD177" s="48">
        <f t="shared" si="39"/>
        <v>0</v>
      </c>
      <c r="BE177" s="48">
        <f t="shared" si="39"/>
        <v>0</v>
      </c>
      <c r="BF177" s="613"/>
      <c r="BG177" s="49"/>
      <c r="BH177" s="49"/>
      <c r="BI177" s="48">
        <f t="shared" si="47"/>
        <v>1</v>
      </c>
      <c r="BJ177" s="48">
        <f t="shared" si="47"/>
        <v>1</v>
      </c>
      <c r="BK177" s="48">
        <f t="shared" si="47"/>
        <v>0</v>
      </c>
      <c r="BL177" s="48">
        <f t="shared" si="46"/>
        <v>0</v>
      </c>
      <c r="BM177" s="48">
        <f t="shared" si="46"/>
        <v>0</v>
      </c>
      <c r="BN177" s="48">
        <f t="shared" si="46"/>
        <v>1</v>
      </c>
      <c r="BO177" s="614"/>
      <c r="BP177" s="613"/>
      <c r="BQ177" s="613"/>
      <c r="BR177" s="612"/>
      <c r="BS177" s="612"/>
      <c r="BT177" s="612"/>
    </row>
    <row r="178" spans="1:72" s="10" customFormat="1" ht="15.75" customHeight="1" outlineLevel="1">
      <c r="A178" s="612"/>
      <c r="B178" s="66" t="s">
        <v>426</v>
      </c>
      <c r="C178" s="50" t="s">
        <v>157</v>
      </c>
      <c r="D178" s="51" t="s">
        <v>180</v>
      </c>
      <c r="E178" s="51" t="s">
        <v>74</v>
      </c>
      <c r="F178" s="50"/>
      <c r="G178" s="51" t="s">
        <v>181</v>
      </c>
      <c r="H178" s="52"/>
      <c r="I178" s="50" t="s">
        <v>70</v>
      </c>
      <c r="J178" s="53">
        <v>43538</v>
      </c>
      <c r="K178" s="62"/>
      <c r="L178" s="53">
        <v>46475</v>
      </c>
      <c r="M178" s="86">
        <v>4.9969999999999999</v>
      </c>
      <c r="N178" s="87">
        <v>-47.652000000000001</v>
      </c>
      <c r="O178" s="88">
        <v>-47.652000000000001</v>
      </c>
      <c r="P178" s="88">
        <v>-47.652000000000001</v>
      </c>
      <c r="Q178" s="511">
        <f t="shared" si="41"/>
        <v>-238.11704399999999</v>
      </c>
      <c r="R178" s="512">
        <f t="shared" si="42"/>
        <v>-7.3704587155963286E-2</v>
      </c>
      <c r="S178" s="512">
        <f t="shared" si="43"/>
        <v>-5.6390654205607516E-2</v>
      </c>
      <c r="T178" s="89" t="s">
        <v>336</v>
      </c>
      <c r="U178" s="90">
        <v>6.8960000000000002E-3</v>
      </c>
      <c r="V178" s="90">
        <v>2.7659999999999998E-3</v>
      </c>
      <c r="W178" s="512">
        <f t="shared" si="34"/>
        <v>9.6620000000000004E-3</v>
      </c>
      <c r="X178" s="513">
        <f t="shared" si="35"/>
        <v>-0.46041362400000002</v>
      </c>
      <c r="Y178" s="513">
        <f t="shared" si="36"/>
        <v>-0.46041362400000002</v>
      </c>
      <c r="Z178" s="89"/>
      <c r="AA178" s="89"/>
      <c r="AB178" s="87">
        <v>0</v>
      </c>
      <c r="AC178" s="87">
        <v>-47.652000000000001</v>
      </c>
      <c r="AD178" s="87">
        <v>0</v>
      </c>
      <c r="AE178" s="91"/>
      <c r="AF178" s="45"/>
      <c r="AG178" s="60" t="s">
        <v>427</v>
      </c>
      <c r="AH178" s="27"/>
      <c r="AI178" s="614"/>
      <c r="AJ178" s="47" t="str">
        <f t="shared" si="37"/>
        <v>Please complete all cells in row</v>
      </c>
      <c r="AK178" s="614"/>
      <c r="AL178" s="613"/>
      <c r="AM178" s="613"/>
      <c r="AN178" s="613"/>
      <c r="AO178" s="613"/>
      <c r="AP178" s="613"/>
      <c r="AQ178" s="613"/>
      <c r="AR178" s="613"/>
      <c r="AS178" s="48">
        <f t="shared" si="45"/>
        <v>0</v>
      </c>
      <c r="AT178" s="48">
        <f t="shared" si="45"/>
        <v>1</v>
      </c>
      <c r="AU178" s="48">
        <f t="shared" si="45"/>
        <v>0</v>
      </c>
      <c r="AV178" s="48">
        <f t="shared" si="44"/>
        <v>0</v>
      </c>
      <c r="AW178" s="48">
        <f t="shared" si="44"/>
        <v>0</v>
      </c>
      <c r="AX178" s="48">
        <f t="shared" si="44"/>
        <v>0</v>
      </c>
      <c r="AY178" s="48">
        <f t="shared" si="44"/>
        <v>0</v>
      </c>
      <c r="AZ178" s="49"/>
      <c r="BA178" s="49"/>
      <c r="BB178" s="49"/>
      <c r="BC178" s="613"/>
      <c r="BD178" s="48">
        <f t="shared" si="39"/>
        <v>0</v>
      </c>
      <c r="BE178" s="48">
        <f t="shared" si="39"/>
        <v>0</v>
      </c>
      <c r="BF178" s="613"/>
      <c r="BG178" s="49"/>
      <c r="BH178" s="49"/>
      <c r="BI178" s="48">
        <f t="shared" si="47"/>
        <v>1</v>
      </c>
      <c r="BJ178" s="48">
        <f t="shared" si="47"/>
        <v>1</v>
      </c>
      <c r="BK178" s="48">
        <f t="shared" si="47"/>
        <v>0</v>
      </c>
      <c r="BL178" s="48">
        <f t="shared" si="46"/>
        <v>0</v>
      </c>
      <c r="BM178" s="48">
        <f t="shared" si="46"/>
        <v>0</v>
      </c>
      <c r="BN178" s="48">
        <f t="shared" si="46"/>
        <v>1</v>
      </c>
      <c r="BO178" s="614"/>
      <c r="BP178" s="613"/>
      <c r="BQ178" s="613"/>
      <c r="BR178" s="612"/>
      <c r="BS178" s="612"/>
      <c r="BT178" s="612"/>
    </row>
    <row r="179" spans="1:72" s="10" customFormat="1" ht="15.75" customHeight="1" outlineLevel="1">
      <c r="A179" s="612"/>
      <c r="B179" s="66" t="s">
        <v>424</v>
      </c>
      <c r="C179" s="50" t="s">
        <v>157</v>
      </c>
      <c r="D179" s="51" t="s">
        <v>180</v>
      </c>
      <c r="E179" s="51" t="s">
        <v>74</v>
      </c>
      <c r="F179" s="50"/>
      <c r="G179" s="51" t="s">
        <v>181</v>
      </c>
      <c r="H179" s="52"/>
      <c r="I179" s="50" t="s">
        <v>70</v>
      </c>
      <c r="J179" s="53">
        <v>43721</v>
      </c>
      <c r="K179" s="62"/>
      <c r="L179" s="53">
        <v>45323</v>
      </c>
      <c r="M179" s="86">
        <v>1.841</v>
      </c>
      <c r="N179" s="87">
        <v>-25</v>
      </c>
      <c r="O179" s="88">
        <v>-25</v>
      </c>
      <c r="P179" s="88">
        <v>-25</v>
      </c>
      <c r="Q179" s="511">
        <f t="shared" si="41"/>
        <v>-46.024999999999999</v>
      </c>
      <c r="R179" s="512">
        <f t="shared" si="42"/>
        <v>-7.3704587155963286E-2</v>
      </c>
      <c r="S179" s="512">
        <f t="shared" si="43"/>
        <v>-5.6390654205607516E-2</v>
      </c>
      <c r="T179" s="89" t="s">
        <v>336</v>
      </c>
      <c r="U179" s="90">
        <v>6.8960000000000002E-3</v>
      </c>
      <c r="V179" s="90">
        <v>2.7659999999999998E-3</v>
      </c>
      <c r="W179" s="512">
        <f t="shared" si="34"/>
        <v>9.6620000000000004E-3</v>
      </c>
      <c r="X179" s="513">
        <f t="shared" si="35"/>
        <v>-0.24155000000000001</v>
      </c>
      <c r="Y179" s="513">
        <f t="shared" si="36"/>
        <v>-0.24155000000000001</v>
      </c>
      <c r="Z179" s="89"/>
      <c r="AA179" s="89"/>
      <c r="AB179" s="87">
        <v>0</v>
      </c>
      <c r="AC179" s="87">
        <v>-25</v>
      </c>
      <c r="AD179" s="87">
        <v>0</v>
      </c>
      <c r="AE179" s="91"/>
      <c r="AF179" s="45"/>
      <c r="AG179" s="60" t="s">
        <v>428</v>
      </c>
      <c r="AH179" s="27"/>
      <c r="AI179" s="614"/>
      <c r="AJ179" s="47" t="str">
        <f t="shared" si="37"/>
        <v>Please complete all cells in row</v>
      </c>
      <c r="AK179" s="614"/>
      <c r="AL179" s="613"/>
      <c r="AM179" s="613"/>
      <c r="AN179" s="613"/>
      <c r="AO179" s="613"/>
      <c r="AP179" s="613"/>
      <c r="AQ179" s="613"/>
      <c r="AR179" s="613"/>
      <c r="AS179" s="48">
        <f t="shared" si="45"/>
        <v>0</v>
      </c>
      <c r="AT179" s="48">
        <f t="shared" si="45"/>
        <v>1</v>
      </c>
      <c r="AU179" s="48">
        <f t="shared" si="45"/>
        <v>0</v>
      </c>
      <c r="AV179" s="48">
        <f t="shared" si="44"/>
        <v>0</v>
      </c>
      <c r="AW179" s="48">
        <f t="shared" si="44"/>
        <v>0</v>
      </c>
      <c r="AX179" s="48">
        <f t="shared" si="44"/>
        <v>0</v>
      </c>
      <c r="AY179" s="48">
        <f t="shared" si="44"/>
        <v>0</v>
      </c>
      <c r="AZ179" s="49"/>
      <c r="BA179" s="49"/>
      <c r="BB179" s="49"/>
      <c r="BC179" s="613"/>
      <c r="BD179" s="48">
        <f t="shared" si="39"/>
        <v>0</v>
      </c>
      <c r="BE179" s="48">
        <f t="shared" si="39"/>
        <v>0</v>
      </c>
      <c r="BF179" s="613"/>
      <c r="BG179" s="49"/>
      <c r="BH179" s="49"/>
      <c r="BI179" s="48">
        <f t="shared" si="47"/>
        <v>1</v>
      </c>
      <c r="BJ179" s="48">
        <f t="shared" si="47"/>
        <v>1</v>
      </c>
      <c r="BK179" s="48">
        <f t="shared" si="47"/>
        <v>0</v>
      </c>
      <c r="BL179" s="48">
        <f t="shared" si="46"/>
        <v>0</v>
      </c>
      <c r="BM179" s="48">
        <f t="shared" si="46"/>
        <v>0</v>
      </c>
      <c r="BN179" s="48">
        <f t="shared" si="46"/>
        <v>1</v>
      </c>
      <c r="BO179" s="614"/>
      <c r="BP179" s="613"/>
      <c r="BQ179" s="613"/>
      <c r="BR179" s="612"/>
      <c r="BS179" s="612"/>
      <c r="BT179" s="612"/>
    </row>
    <row r="180" spans="1:72" s="10" customFormat="1" ht="15.75" customHeight="1" outlineLevel="1">
      <c r="A180" s="612"/>
      <c r="B180" s="66" t="s">
        <v>429</v>
      </c>
      <c r="C180" s="50" t="s">
        <v>157</v>
      </c>
      <c r="D180" s="51" t="s">
        <v>180</v>
      </c>
      <c r="E180" s="51" t="s">
        <v>74</v>
      </c>
      <c r="F180" s="50"/>
      <c r="G180" s="51" t="s">
        <v>181</v>
      </c>
      <c r="H180" s="52"/>
      <c r="I180" s="50" t="s">
        <v>70</v>
      </c>
      <c r="J180" s="53">
        <v>43721</v>
      </c>
      <c r="K180" s="62"/>
      <c r="L180" s="53">
        <v>45467</v>
      </c>
      <c r="M180" s="86">
        <v>2.2360000000000002</v>
      </c>
      <c r="N180" s="87">
        <v>-100</v>
      </c>
      <c r="O180" s="88">
        <v>-100</v>
      </c>
      <c r="P180" s="88">
        <v>-100</v>
      </c>
      <c r="Q180" s="511">
        <f t="shared" si="41"/>
        <v>-223.60000000000002</v>
      </c>
      <c r="R180" s="512">
        <f t="shared" si="42"/>
        <v>-7.3704587155963286E-2</v>
      </c>
      <c r="S180" s="512">
        <f t="shared" si="43"/>
        <v>-5.6390654205607516E-2</v>
      </c>
      <c r="T180" s="89" t="s">
        <v>336</v>
      </c>
      <c r="U180" s="90">
        <v>6.8960000000000002E-3</v>
      </c>
      <c r="V180" s="90">
        <v>2.7659999999999998E-3</v>
      </c>
      <c r="W180" s="512">
        <f t="shared" si="34"/>
        <v>9.6620000000000004E-3</v>
      </c>
      <c r="X180" s="513">
        <f t="shared" si="35"/>
        <v>-0.96620000000000006</v>
      </c>
      <c r="Y180" s="513">
        <f t="shared" si="36"/>
        <v>-0.96620000000000006</v>
      </c>
      <c r="Z180" s="89"/>
      <c r="AA180" s="89"/>
      <c r="AB180" s="87">
        <v>0</v>
      </c>
      <c r="AC180" s="87">
        <v>-100</v>
      </c>
      <c r="AD180" s="87">
        <v>0</v>
      </c>
      <c r="AE180" s="91"/>
      <c r="AF180" s="45"/>
      <c r="AG180" s="60" t="s">
        <v>430</v>
      </c>
      <c r="AH180" s="27"/>
      <c r="AI180" s="614"/>
      <c r="AJ180" s="47" t="str">
        <f t="shared" si="37"/>
        <v>Please complete all cells in row</v>
      </c>
      <c r="AK180" s="614"/>
      <c r="AL180" s="613"/>
      <c r="AM180" s="613"/>
      <c r="AN180" s="613"/>
      <c r="AO180" s="613"/>
      <c r="AP180" s="613"/>
      <c r="AQ180" s="613"/>
      <c r="AR180" s="613"/>
      <c r="AS180" s="48">
        <f t="shared" si="45"/>
        <v>0</v>
      </c>
      <c r="AT180" s="48">
        <f t="shared" si="45"/>
        <v>1</v>
      </c>
      <c r="AU180" s="48">
        <f t="shared" si="45"/>
        <v>0</v>
      </c>
      <c r="AV180" s="48">
        <f t="shared" si="44"/>
        <v>0</v>
      </c>
      <c r="AW180" s="48">
        <f t="shared" si="44"/>
        <v>0</v>
      </c>
      <c r="AX180" s="48">
        <f t="shared" si="44"/>
        <v>0</v>
      </c>
      <c r="AY180" s="48">
        <f t="shared" si="44"/>
        <v>0</v>
      </c>
      <c r="AZ180" s="49"/>
      <c r="BA180" s="49"/>
      <c r="BB180" s="49"/>
      <c r="BC180" s="613"/>
      <c r="BD180" s="48">
        <f t="shared" si="39"/>
        <v>0</v>
      </c>
      <c r="BE180" s="48">
        <f t="shared" si="39"/>
        <v>0</v>
      </c>
      <c r="BF180" s="613"/>
      <c r="BG180" s="49"/>
      <c r="BH180" s="49"/>
      <c r="BI180" s="48">
        <f t="shared" si="47"/>
        <v>1</v>
      </c>
      <c r="BJ180" s="48">
        <f t="shared" si="47"/>
        <v>1</v>
      </c>
      <c r="BK180" s="48">
        <f t="shared" si="47"/>
        <v>0</v>
      </c>
      <c r="BL180" s="48">
        <f t="shared" si="46"/>
        <v>0</v>
      </c>
      <c r="BM180" s="48">
        <f t="shared" si="46"/>
        <v>0</v>
      </c>
      <c r="BN180" s="48">
        <f t="shared" si="46"/>
        <v>1</v>
      </c>
      <c r="BO180" s="614"/>
      <c r="BP180" s="613"/>
      <c r="BQ180" s="613"/>
      <c r="BR180" s="612"/>
      <c r="BS180" s="612"/>
      <c r="BT180" s="612"/>
    </row>
    <row r="181" spans="1:72" s="10" customFormat="1" ht="15.75" customHeight="1">
      <c r="A181" s="612"/>
      <c r="B181" s="66" t="s">
        <v>409</v>
      </c>
      <c r="C181" s="50" t="s">
        <v>157</v>
      </c>
      <c r="D181" s="51" t="s">
        <v>180</v>
      </c>
      <c r="E181" s="51" t="s">
        <v>74</v>
      </c>
      <c r="F181" s="50"/>
      <c r="G181" s="51" t="s">
        <v>181</v>
      </c>
      <c r="H181" s="52"/>
      <c r="I181" s="50" t="s">
        <v>70</v>
      </c>
      <c r="J181" s="53">
        <v>42930</v>
      </c>
      <c r="K181" s="62"/>
      <c r="L181" s="53">
        <v>45049</v>
      </c>
      <c r="M181" s="86">
        <v>1.0900000000000001</v>
      </c>
      <c r="N181" s="87">
        <v>-50</v>
      </c>
      <c r="O181" s="88">
        <v>-50</v>
      </c>
      <c r="P181" s="88">
        <v>-50</v>
      </c>
      <c r="Q181" s="511">
        <f t="shared" si="41"/>
        <v>-54.500000000000007</v>
      </c>
      <c r="R181" s="512">
        <f t="shared" si="42"/>
        <v>-7.3704587155963286E-2</v>
      </c>
      <c r="S181" s="512">
        <f t="shared" si="43"/>
        <v>-5.6390654205607516E-2</v>
      </c>
      <c r="T181" s="89" t="s">
        <v>336</v>
      </c>
      <c r="U181" s="90">
        <v>6.8960000000000002E-3</v>
      </c>
      <c r="V181" s="90">
        <v>2.7659999999999998E-3</v>
      </c>
      <c r="W181" s="512">
        <f t="shared" si="34"/>
        <v>9.6620000000000004E-3</v>
      </c>
      <c r="X181" s="513">
        <f t="shared" si="35"/>
        <v>-0.48310000000000003</v>
      </c>
      <c r="Y181" s="513">
        <f t="shared" si="36"/>
        <v>-0.48310000000000003</v>
      </c>
      <c r="Z181" s="89"/>
      <c r="AA181" s="89"/>
      <c r="AB181" s="87">
        <v>0</v>
      </c>
      <c r="AC181" s="87">
        <v>-50</v>
      </c>
      <c r="AD181" s="87">
        <v>-1.0009999999999999</v>
      </c>
      <c r="AE181" s="91"/>
      <c r="AF181" s="45"/>
      <c r="AG181" s="60" t="s">
        <v>431</v>
      </c>
      <c r="AH181" s="27"/>
      <c r="AI181" s="614"/>
      <c r="AJ181" s="47" t="str">
        <f t="shared" si="37"/>
        <v>Please complete all cells in row</v>
      </c>
      <c r="AK181" s="614"/>
      <c r="AL181" s="613"/>
      <c r="AM181" s="613"/>
      <c r="AN181" s="613"/>
      <c r="AO181" s="613"/>
      <c r="AP181" s="613"/>
      <c r="AQ181" s="613"/>
      <c r="AR181" s="613"/>
      <c r="AS181" s="48">
        <f t="shared" si="45"/>
        <v>0</v>
      </c>
      <c r="AT181" s="48">
        <f t="shared" si="45"/>
        <v>1</v>
      </c>
      <c r="AU181" s="48">
        <f t="shared" si="45"/>
        <v>0</v>
      </c>
      <c r="AV181" s="48">
        <f t="shared" si="44"/>
        <v>0</v>
      </c>
      <c r="AW181" s="48">
        <f t="shared" si="44"/>
        <v>0</v>
      </c>
      <c r="AX181" s="48">
        <f t="shared" si="44"/>
        <v>0</v>
      </c>
      <c r="AY181" s="48">
        <f t="shared" si="44"/>
        <v>0</v>
      </c>
      <c r="AZ181" s="49"/>
      <c r="BA181" s="49"/>
      <c r="BB181" s="49"/>
      <c r="BC181" s="613"/>
      <c r="BD181" s="48">
        <f t="shared" si="39"/>
        <v>0</v>
      </c>
      <c r="BE181" s="48">
        <f t="shared" si="39"/>
        <v>0</v>
      </c>
      <c r="BF181" s="613"/>
      <c r="BG181" s="49"/>
      <c r="BH181" s="49"/>
      <c r="BI181" s="48">
        <f t="shared" si="47"/>
        <v>1</v>
      </c>
      <c r="BJ181" s="48">
        <f t="shared" si="47"/>
        <v>1</v>
      </c>
      <c r="BK181" s="48">
        <f t="shared" si="47"/>
        <v>0</v>
      </c>
      <c r="BL181" s="48">
        <f t="shared" si="46"/>
        <v>0</v>
      </c>
      <c r="BM181" s="48">
        <f t="shared" si="46"/>
        <v>0</v>
      </c>
      <c r="BN181" s="48">
        <f t="shared" si="46"/>
        <v>1</v>
      </c>
      <c r="BO181" s="614"/>
      <c r="BP181" s="613"/>
      <c r="BQ181" s="613"/>
      <c r="BR181" s="612"/>
      <c r="BS181" s="612"/>
      <c r="BT181" s="612"/>
    </row>
    <row r="182" spans="1:72" s="10" customFormat="1" ht="15.75" customHeight="1" outlineLevel="1">
      <c r="A182" s="612"/>
      <c r="B182" s="66" t="s">
        <v>412</v>
      </c>
      <c r="C182" s="50" t="s">
        <v>157</v>
      </c>
      <c r="D182" s="51" t="s">
        <v>180</v>
      </c>
      <c r="E182" s="51" t="s">
        <v>74</v>
      </c>
      <c r="F182" s="50"/>
      <c r="G182" s="51" t="s">
        <v>181</v>
      </c>
      <c r="H182" s="52"/>
      <c r="I182" s="50" t="s">
        <v>70</v>
      </c>
      <c r="J182" s="53">
        <v>42810</v>
      </c>
      <c r="K182" s="62"/>
      <c r="L182" s="53">
        <v>46510</v>
      </c>
      <c r="M182" s="86">
        <v>5.093</v>
      </c>
      <c r="N182" s="87">
        <v>-200</v>
      </c>
      <c r="O182" s="88">
        <v>-200</v>
      </c>
      <c r="P182" s="88">
        <v>-200</v>
      </c>
      <c r="Q182" s="511">
        <f t="shared" si="41"/>
        <v>-1018.6</v>
      </c>
      <c r="R182" s="512">
        <f t="shared" si="42"/>
        <v>-7.3704587155963286E-2</v>
      </c>
      <c r="S182" s="512">
        <f t="shared" si="43"/>
        <v>-5.6390654205607516E-2</v>
      </c>
      <c r="T182" s="89" t="s">
        <v>336</v>
      </c>
      <c r="U182" s="90">
        <v>6.8960000000000002E-3</v>
      </c>
      <c r="V182" s="90">
        <v>2.7659999999999998E-3</v>
      </c>
      <c r="W182" s="512">
        <f t="shared" si="34"/>
        <v>9.6620000000000004E-3</v>
      </c>
      <c r="X182" s="513">
        <f t="shared" si="35"/>
        <v>-1.9324000000000001</v>
      </c>
      <c r="Y182" s="513">
        <f t="shared" si="36"/>
        <v>-1.9324000000000001</v>
      </c>
      <c r="Z182" s="89"/>
      <c r="AA182" s="89"/>
      <c r="AB182" s="87">
        <v>0</v>
      </c>
      <c r="AC182" s="87">
        <v>-200</v>
      </c>
      <c r="AD182" s="87">
        <v>0</v>
      </c>
      <c r="AE182" s="91"/>
      <c r="AF182" s="45"/>
      <c r="AG182" s="60" t="s">
        <v>432</v>
      </c>
      <c r="AH182" s="27"/>
      <c r="AI182" s="614"/>
      <c r="AJ182" s="47" t="str">
        <f t="shared" si="37"/>
        <v>Please complete all cells in row</v>
      </c>
      <c r="AK182" s="614"/>
      <c r="AL182" s="613"/>
      <c r="AM182" s="613"/>
      <c r="AN182" s="613"/>
      <c r="AO182" s="613"/>
      <c r="AP182" s="613"/>
      <c r="AQ182" s="613"/>
      <c r="AR182" s="613"/>
      <c r="AS182" s="48">
        <f t="shared" si="45"/>
        <v>0</v>
      </c>
      <c r="AT182" s="48">
        <f t="shared" si="45"/>
        <v>1</v>
      </c>
      <c r="AU182" s="48">
        <f t="shared" si="45"/>
        <v>0</v>
      </c>
      <c r="AV182" s="48">
        <f t="shared" si="44"/>
        <v>0</v>
      </c>
      <c r="AW182" s="48">
        <f t="shared" si="44"/>
        <v>0</v>
      </c>
      <c r="AX182" s="48">
        <f t="shared" si="44"/>
        <v>0</v>
      </c>
      <c r="AY182" s="48">
        <f t="shared" si="44"/>
        <v>0</v>
      </c>
      <c r="AZ182" s="49"/>
      <c r="BA182" s="49"/>
      <c r="BB182" s="49"/>
      <c r="BC182" s="613"/>
      <c r="BD182" s="48">
        <f t="shared" si="39"/>
        <v>0</v>
      </c>
      <c r="BE182" s="48">
        <f t="shared" si="39"/>
        <v>0</v>
      </c>
      <c r="BF182" s="613"/>
      <c r="BG182" s="49"/>
      <c r="BH182" s="49"/>
      <c r="BI182" s="48">
        <f t="shared" si="47"/>
        <v>1</v>
      </c>
      <c r="BJ182" s="48">
        <f t="shared" si="47"/>
        <v>1</v>
      </c>
      <c r="BK182" s="48">
        <f t="shared" si="47"/>
        <v>0</v>
      </c>
      <c r="BL182" s="48">
        <f t="shared" si="46"/>
        <v>0</v>
      </c>
      <c r="BM182" s="48">
        <f t="shared" si="46"/>
        <v>0</v>
      </c>
      <c r="BN182" s="48">
        <f t="shared" si="46"/>
        <v>1</v>
      </c>
      <c r="BO182" s="614"/>
      <c r="BP182" s="613"/>
      <c r="BQ182" s="613"/>
      <c r="BR182" s="612"/>
      <c r="BS182" s="612"/>
      <c r="BT182" s="612"/>
    </row>
    <row r="183" spans="1:72" s="10" customFormat="1" ht="15.75" customHeight="1" outlineLevel="1">
      <c r="A183" s="612"/>
      <c r="B183" s="66" t="s">
        <v>412</v>
      </c>
      <c r="C183" s="50" t="s">
        <v>157</v>
      </c>
      <c r="D183" s="51" t="s">
        <v>180</v>
      </c>
      <c r="E183" s="51" t="s">
        <v>74</v>
      </c>
      <c r="F183" s="50"/>
      <c r="G183" s="51" t="s">
        <v>181</v>
      </c>
      <c r="H183" s="52"/>
      <c r="I183" s="50" t="s">
        <v>70</v>
      </c>
      <c r="J183" s="53">
        <v>42930</v>
      </c>
      <c r="K183" s="62"/>
      <c r="L183" s="53">
        <v>45738</v>
      </c>
      <c r="M183" s="86">
        <v>2.9780000000000002</v>
      </c>
      <c r="N183" s="87">
        <v>-200</v>
      </c>
      <c r="O183" s="88">
        <v>-200</v>
      </c>
      <c r="P183" s="88">
        <v>-200</v>
      </c>
      <c r="Q183" s="511">
        <f t="shared" si="41"/>
        <v>-595.6</v>
      </c>
      <c r="R183" s="512">
        <f t="shared" si="42"/>
        <v>-7.3704587155963286E-2</v>
      </c>
      <c r="S183" s="512">
        <f t="shared" si="43"/>
        <v>-5.6390654205607516E-2</v>
      </c>
      <c r="T183" s="89" t="s">
        <v>336</v>
      </c>
      <c r="U183" s="90">
        <v>6.8960000000000002E-3</v>
      </c>
      <c r="V183" s="90">
        <v>2.7659999999999998E-3</v>
      </c>
      <c r="W183" s="512">
        <f t="shared" si="34"/>
        <v>9.6620000000000004E-3</v>
      </c>
      <c r="X183" s="513">
        <f t="shared" si="35"/>
        <v>-1.9324000000000001</v>
      </c>
      <c r="Y183" s="513">
        <f t="shared" si="36"/>
        <v>-1.9324000000000001</v>
      </c>
      <c r="Z183" s="89"/>
      <c r="AA183" s="89"/>
      <c r="AB183" s="87">
        <v>0</v>
      </c>
      <c r="AC183" s="87">
        <v>-200</v>
      </c>
      <c r="AD183" s="87">
        <v>-3.8050000000000002</v>
      </c>
      <c r="AE183" s="91"/>
      <c r="AF183" s="45"/>
      <c r="AG183" s="60" t="s">
        <v>433</v>
      </c>
      <c r="AH183" s="27"/>
      <c r="AI183" s="614"/>
      <c r="AJ183" s="47" t="str">
        <f t="shared" si="37"/>
        <v>Please complete all cells in row</v>
      </c>
      <c r="AK183" s="614"/>
      <c r="AL183" s="613"/>
      <c r="AM183" s="613"/>
      <c r="AN183" s="613"/>
      <c r="AO183" s="613"/>
      <c r="AP183" s="613"/>
      <c r="AQ183" s="613"/>
      <c r="AR183" s="613"/>
      <c r="AS183" s="48">
        <f t="shared" si="45"/>
        <v>0</v>
      </c>
      <c r="AT183" s="48">
        <f t="shared" si="45"/>
        <v>1</v>
      </c>
      <c r="AU183" s="48">
        <f t="shared" si="45"/>
        <v>0</v>
      </c>
      <c r="AV183" s="48">
        <f t="shared" si="44"/>
        <v>0</v>
      </c>
      <c r="AW183" s="48">
        <f t="shared" si="44"/>
        <v>0</v>
      </c>
      <c r="AX183" s="48">
        <f t="shared" si="44"/>
        <v>0</v>
      </c>
      <c r="AY183" s="48">
        <f t="shared" si="44"/>
        <v>0</v>
      </c>
      <c r="AZ183" s="49"/>
      <c r="BA183" s="49"/>
      <c r="BB183" s="49"/>
      <c r="BC183" s="613"/>
      <c r="BD183" s="48">
        <f t="shared" si="39"/>
        <v>0</v>
      </c>
      <c r="BE183" s="48">
        <f t="shared" si="39"/>
        <v>0</v>
      </c>
      <c r="BF183" s="613"/>
      <c r="BG183" s="49"/>
      <c r="BH183" s="49"/>
      <c r="BI183" s="48">
        <f t="shared" si="47"/>
        <v>1</v>
      </c>
      <c r="BJ183" s="48">
        <f t="shared" si="47"/>
        <v>1</v>
      </c>
      <c r="BK183" s="48">
        <f t="shared" si="47"/>
        <v>0</v>
      </c>
      <c r="BL183" s="48">
        <f t="shared" si="46"/>
        <v>0</v>
      </c>
      <c r="BM183" s="48">
        <f t="shared" si="46"/>
        <v>0</v>
      </c>
      <c r="BN183" s="48">
        <f t="shared" si="46"/>
        <v>1</v>
      </c>
      <c r="BO183" s="614"/>
      <c r="BP183" s="613"/>
      <c r="BQ183" s="613"/>
      <c r="BR183" s="612"/>
      <c r="BS183" s="612"/>
      <c r="BT183" s="612"/>
    </row>
    <row r="184" spans="1:72" s="10" customFormat="1" ht="15.75" customHeight="1" outlineLevel="1">
      <c r="A184" s="612"/>
      <c r="B184" s="66" t="s">
        <v>429</v>
      </c>
      <c r="C184" s="50" t="s">
        <v>157</v>
      </c>
      <c r="D184" s="51" t="s">
        <v>180</v>
      </c>
      <c r="E184" s="51" t="s">
        <v>74</v>
      </c>
      <c r="F184" s="50"/>
      <c r="G184" s="51" t="s">
        <v>181</v>
      </c>
      <c r="H184" s="52"/>
      <c r="I184" s="50" t="s">
        <v>70</v>
      </c>
      <c r="J184" s="53">
        <v>42930</v>
      </c>
      <c r="K184" s="62"/>
      <c r="L184" s="53">
        <v>45049</v>
      </c>
      <c r="M184" s="86">
        <v>1.0900000000000001</v>
      </c>
      <c r="N184" s="87">
        <v>-100</v>
      </c>
      <c r="O184" s="88">
        <v>-100</v>
      </c>
      <c r="P184" s="88">
        <v>-100</v>
      </c>
      <c r="Q184" s="511">
        <f t="shared" si="41"/>
        <v>-109.00000000000001</v>
      </c>
      <c r="R184" s="512">
        <f t="shared" si="42"/>
        <v>-7.3704587155963286E-2</v>
      </c>
      <c r="S184" s="512">
        <f t="shared" si="43"/>
        <v>-5.6390654205607516E-2</v>
      </c>
      <c r="T184" s="89" t="s">
        <v>336</v>
      </c>
      <c r="U184" s="90">
        <v>6.8960000000000002E-3</v>
      </c>
      <c r="V184" s="90">
        <v>2.7659999999999998E-3</v>
      </c>
      <c r="W184" s="512">
        <f t="shared" si="34"/>
        <v>9.6620000000000004E-3</v>
      </c>
      <c r="X184" s="513">
        <f t="shared" si="35"/>
        <v>-0.96620000000000006</v>
      </c>
      <c r="Y184" s="513">
        <f t="shared" si="36"/>
        <v>-0.96620000000000006</v>
      </c>
      <c r="Z184" s="89"/>
      <c r="AA184" s="89"/>
      <c r="AB184" s="87">
        <v>0</v>
      </c>
      <c r="AC184" s="87">
        <v>-100</v>
      </c>
      <c r="AD184" s="87">
        <v>-2.3290000000000002</v>
      </c>
      <c r="AE184" s="91"/>
      <c r="AF184" s="45"/>
      <c r="AG184" s="60" t="s">
        <v>434</v>
      </c>
      <c r="AH184" s="27"/>
      <c r="AI184" s="614"/>
      <c r="AJ184" s="47" t="str">
        <f t="shared" si="37"/>
        <v>Please complete all cells in row</v>
      </c>
      <c r="AK184" s="614"/>
      <c r="AL184" s="613"/>
      <c r="AM184" s="613"/>
      <c r="AN184" s="613"/>
      <c r="AO184" s="613"/>
      <c r="AP184" s="613"/>
      <c r="AQ184" s="613"/>
      <c r="AR184" s="613"/>
      <c r="AS184" s="48">
        <f t="shared" si="45"/>
        <v>0</v>
      </c>
      <c r="AT184" s="48">
        <f t="shared" si="45"/>
        <v>1</v>
      </c>
      <c r="AU184" s="48">
        <f t="shared" si="45"/>
        <v>0</v>
      </c>
      <c r="AV184" s="48">
        <f t="shared" si="44"/>
        <v>0</v>
      </c>
      <c r="AW184" s="48">
        <f t="shared" si="44"/>
        <v>0</v>
      </c>
      <c r="AX184" s="48">
        <f t="shared" si="44"/>
        <v>0</v>
      </c>
      <c r="AY184" s="48">
        <f t="shared" si="44"/>
        <v>0</v>
      </c>
      <c r="AZ184" s="49"/>
      <c r="BA184" s="49"/>
      <c r="BB184" s="49"/>
      <c r="BC184" s="613"/>
      <c r="BD184" s="48">
        <f t="shared" si="39"/>
        <v>0</v>
      </c>
      <c r="BE184" s="48">
        <f t="shared" si="39"/>
        <v>0</v>
      </c>
      <c r="BF184" s="613"/>
      <c r="BG184" s="49"/>
      <c r="BH184" s="49"/>
      <c r="BI184" s="48">
        <f t="shared" si="47"/>
        <v>1</v>
      </c>
      <c r="BJ184" s="48">
        <f t="shared" si="47"/>
        <v>1</v>
      </c>
      <c r="BK184" s="48">
        <f t="shared" si="47"/>
        <v>0</v>
      </c>
      <c r="BL184" s="48">
        <f t="shared" si="46"/>
        <v>0</v>
      </c>
      <c r="BM184" s="48">
        <f t="shared" si="46"/>
        <v>0</v>
      </c>
      <c r="BN184" s="48">
        <f t="shared" si="46"/>
        <v>1</v>
      </c>
      <c r="BO184" s="614"/>
      <c r="BP184" s="613"/>
      <c r="BQ184" s="613"/>
      <c r="BR184" s="612"/>
      <c r="BS184" s="612"/>
      <c r="BT184" s="612"/>
    </row>
    <row r="185" spans="1:72" s="10" customFormat="1" ht="15.75" customHeight="1" outlineLevel="1">
      <c r="A185" s="612"/>
      <c r="B185" s="66" t="s">
        <v>409</v>
      </c>
      <c r="C185" s="50" t="s">
        <v>157</v>
      </c>
      <c r="D185" s="51" t="s">
        <v>180</v>
      </c>
      <c r="E185" s="51" t="s">
        <v>74</v>
      </c>
      <c r="F185" s="50"/>
      <c r="G185" s="51" t="s">
        <v>181</v>
      </c>
      <c r="H185" s="52"/>
      <c r="I185" s="50" t="s">
        <v>70</v>
      </c>
      <c r="J185" s="53">
        <v>42626</v>
      </c>
      <c r="K185" s="62"/>
      <c r="L185" s="53">
        <v>45315</v>
      </c>
      <c r="M185" s="86">
        <v>1.819</v>
      </c>
      <c r="N185" s="87">
        <v>-50</v>
      </c>
      <c r="O185" s="88">
        <v>-50</v>
      </c>
      <c r="P185" s="88">
        <v>-50</v>
      </c>
      <c r="Q185" s="511">
        <f t="shared" si="41"/>
        <v>-90.95</v>
      </c>
      <c r="R185" s="512">
        <f t="shared" si="42"/>
        <v>-7.3679816513761431E-2</v>
      </c>
      <c r="S185" s="512">
        <f t="shared" si="43"/>
        <v>-5.636542056074767E-2</v>
      </c>
      <c r="T185" s="89" t="s">
        <v>336</v>
      </c>
      <c r="U185" s="90">
        <v>6.8960000000000002E-3</v>
      </c>
      <c r="V185" s="90">
        <v>2.7929999999999999E-3</v>
      </c>
      <c r="W185" s="512">
        <f t="shared" si="34"/>
        <v>9.6889999999999997E-3</v>
      </c>
      <c r="X185" s="513">
        <f t="shared" si="35"/>
        <v>-0.48444999999999999</v>
      </c>
      <c r="Y185" s="513">
        <f t="shared" si="36"/>
        <v>-0.48444999999999999</v>
      </c>
      <c r="Z185" s="89"/>
      <c r="AA185" s="89"/>
      <c r="AB185" s="87">
        <v>0</v>
      </c>
      <c r="AC185" s="87">
        <v>-50</v>
      </c>
      <c r="AD185" s="87">
        <v>-2.1150000000000002</v>
      </c>
      <c r="AE185" s="91"/>
      <c r="AF185" s="45"/>
      <c r="AG185" s="60" t="s">
        <v>435</v>
      </c>
      <c r="AH185" s="27"/>
      <c r="AI185" s="614"/>
      <c r="AJ185" s="47" t="str">
        <f t="shared" si="37"/>
        <v>Please complete all cells in row</v>
      </c>
      <c r="AK185" s="614"/>
      <c r="AL185" s="613"/>
      <c r="AM185" s="613"/>
      <c r="AN185" s="613"/>
      <c r="AO185" s="613"/>
      <c r="AP185" s="613"/>
      <c r="AQ185" s="613"/>
      <c r="AR185" s="613"/>
      <c r="AS185" s="48">
        <f t="shared" si="45"/>
        <v>0</v>
      </c>
      <c r="AT185" s="48">
        <f t="shared" si="45"/>
        <v>1</v>
      </c>
      <c r="AU185" s="48">
        <f t="shared" si="45"/>
        <v>0</v>
      </c>
      <c r="AV185" s="48">
        <f t="shared" si="44"/>
        <v>0</v>
      </c>
      <c r="AW185" s="48">
        <f t="shared" si="44"/>
        <v>0</v>
      </c>
      <c r="AX185" s="48">
        <f t="shared" si="44"/>
        <v>0</v>
      </c>
      <c r="AY185" s="48">
        <f t="shared" si="44"/>
        <v>0</v>
      </c>
      <c r="AZ185" s="49"/>
      <c r="BA185" s="49"/>
      <c r="BB185" s="49"/>
      <c r="BC185" s="613"/>
      <c r="BD185" s="48">
        <f t="shared" si="39"/>
        <v>0</v>
      </c>
      <c r="BE185" s="48">
        <f t="shared" si="39"/>
        <v>0</v>
      </c>
      <c r="BF185" s="613"/>
      <c r="BG185" s="49"/>
      <c r="BH185" s="49"/>
      <c r="BI185" s="48">
        <f t="shared" si="47"/>
        <v>1</v>
      </c>
      <c r="BJ185" s="48">
        <f t="shared" si="47"/>
        <v>1</v>
      </c>
      <c r="BK185" s="48">
        <f t="shared" si="47"/>
        <v>0</v>
      </c>
      <c r="BL185" s="48">
        <f t="shared" si="46"/>
        <v>0</v>
      </c>
      <c r="BM185" s="48">
        <f t="shared" si="46"/>
        <v>0</v>
      </c>
      <c r="BN185" s="48">
        <f t="shared" si="46"/>
        <v>1</v>
      </c>
      <c r="BO185" s="614"/>
      <c r="BP185" s="613"/>
      <c r="BQ185" s="613"/>
      <c r="BR185" s="612"/>
      <c r="BS185" s="612"/>
      <c r="BT185" s="612"/>
    </row>
    <row r="186" spans="1:72" s="10" customFormat="1" ht="15.75" customHeight="1" outlineLevel="1">
      <c r="A186" s="612"/>
      <c r="B186" s="66" t="s">
        <v>409</v>
      </c>
      <c r="C186" s="50" t="s">
        <v>157</v>
      </c>
      <c r="D186" s="51" t="s">
        <v>180</v>
      </c>
      <c r="E186" s="51" t="s">
        <v>74</v>
      </c>
      <c r="F186" s="50"/>
      <c r="G186" s="51" t="s">
        <v>181</v>
      </c>
      <c r="H186" s="52"/>
      <c r="I186" s="50" t="s">
        <v>70</v>
      </c>
      <c r="J186" s="53">
        <v>42810</v>
      </c>
      <c r="K186" s="62"/>
      <c r="L186" s="53">
        <v>46510</v>
      </c>
      <c r="M186" s="86">
        <v>5.093</v>
      </c>
      <c r="N186" s="87">
        <v>-50</v>
      </c>
      <c r="O186" s="88">
        <v>-50</v>
      </c>
      <c r="P186" s="88">
        <v>-50</v>
      </c>
      <c r="Q186" s="511">
        <f t="shared" si="41"/>
        <v>-254.65</v>
      </c>
      <c r="R186" s="512">
        <f t="shared" si="42"/>
        <v>-7.3698165137614846E-2</v>
      </c>
      <c r="S186" s="512">
        <f t="shared" si="43"/>
        <v>-5.6384112149532872E-2</v>
      </c>
      <c r="T186" s="89" t="s">
        <v>336</v>
      </c>
      <c r="U186" s="90">
        <v>6.8960000000000002E-3</v>
      </c>
      <c r="V186" s="90">
        <v>2.7729999999999999E-3</v>
      </c>
      <c r="W186" s="512">
        <f t="shared" si="34"/>
        <v>9.6690000000000005E-3</v>
      </c>
      <c r="X186" s="513">
        <f t="shared" si="35"/>
        <v>-0.48345000000000005</v>
      </c>
      <c r="Y186" s="513">
        <f t="shared" si="36"/>
        <v>-0.48345000000000005</v>
      </c>
      <c r="Z186" s="89"/>
      <c r="AA186" s="89"/>
      <c r="AB186" s="87">
        <v>0</v>
      </c>
      <c r="AC186" s="87">
        <v>-50</v>
      </c>
      <c r="AD186" s="87">
        <v>0</v>
      </c>
      <c r="AE186" s="91"/>
      <c r="AF186" s="45"/>
      <c r="AG186" s="60" t="s">
        <v>436</v>
      </c>
      <c r="AH186" s="27"/>
      <c r="AI186" s="614"/>
      <c r="AJ186" s="47" t="str">
        <f t="shared" si="37"/>
        <v>Please complete all cells in row</v>
      </c>
      <c r="AK186" s="614"/>
      <c r="AL186" s="613"/>
      <c r="AM186" s="613"/>
      <c r="AN186" s="613"/>
      <c r="AO186" s="613"/>
      <c r="AP186" s="613"/>
      <c r="AQ186" s="613"/>
      <c r="AR186" s="613"/>
      <c r="AS186" s="48">
        <f t="shared" si="45"/>
        <v>0</v>
      </c>
      <c r="AT186" s="48">
        <f t="shared" si="45"/>
        <v>1</v>
      </c>
      <c r="AU186" s="48">
        <f t="shared" si="45"/>
        <v>0</v>
      </c>
      <c r="AV186" s="48">
        <f t="shared" si="44"/>
        <v>0</v>
      </c>
      <c r="AW186" s="48">
        <f t="shared" si="44"/>
        <v>0</v>
      </c>
      <c r="AX186" s="48">
        <f t="shared" si="44"/>
        <v>0</v>
      </c>
      <c r="AY186" s="48">
        <f t="shared" si="44"/>
        <v>0</v>
      </c>
      <c r="AZ186" s="49"/>
      <c r="BA186" s="49"/>
      <c r="BB186" s="49"/>
      <c r="BC186" s="613"/>
      <c r="BD186" s="48">
        <f t="shared" si="39"/>
        <v>0</v>
      </c>
      <c r="BE186" s="48">
        <f t="shared" si="39"/>
        <v>0</v>
      </c>
      <c r="BF186" s="613"/>
      <c r="BG186" s="49"/>
      <c r="BH186" s="49"/>
      <c r="BI186" s="48">
        <f t="shared" si="47"/>
        <v>1</v>
      </c>
      <c r="BJ186" s="48">
        <f t="shared" si="47"/>
        <v>1</v>
      </c>
      <c r="BK186" s="48">
        <f t="shared" si="47"/>
        <v>0</v>
      </c>
      <c r="BL186" s="48">
        <f t="shared" si="46"/>
        <v>0</v>
      </c>
      <c r="BM186" s="48">
        <f t="shared" si="46"/>
        <v>0</v>
      </c>
      <c r="BN186" s="48">
        <f t="shared" si="46"/>
        <v>1</v>
      </c>
      <c r="BO186" s="614"/>
      <c r="BP186" s="613"/>
      <c r="BQ186" s="613"/>
      <c r="BR186" s="612"/>
      <c r="BS186" s="612"/>
      <c r="BT186" s="612"/>
    </row>
    <row r="187" spans="1:72" s="10" customFormat="1" ht="15.75" customHeight="1" outlineLevel="1">
      <c r="A187" s="612"/>
      <c r="B187" s="66" t="s">
        <v>437</v>
      </c>
      <c r="C187" s="50" t="s">
        <v>157</v>
      </c>
      <c r="D187" s="51" t="s">
        <v>180</v>
      </c>
      <c r="E187" s="51" t="s">
        <v>74</v>
      </c>
      <c r="F187" s="50"/>
      <c r="G187" s="51" t="s">
        <v>181</v>
      </c>
      <c r="H187" s="52"/>
      <c r="I187" s="50" t="s">
        <v>70</v>
      </c>
      <c r="J187" s="53">
        <v>42810</v>
      </c>
      <c r="K187" s="62"/>
      <c r="L187" s="53">
        <v>47558</v>
      </c>
      <c r="M187" s="86">
        <v>7.9640000000000004</v>
      </c>
      <c r="N187" s="87">
        <v>-143.554</v>
      </c>
      <c r="O187" s="88">
        <v>-143.554</v>
      </c>
      <c r="P187" s="88">
        <v>-143.554</v>
      </c>
      <c r="Q187" s="511">
        <f t="shared" si="41"/>
        <v>-1143.264056</v>
      </c>
      <c r="R187" s="512">
        <f t="shared" si="42"/>
        <v>-7.3698165137614846E-2</v>
      </c>
      <c r="S187" s="512">
        <f t="shared" si="43"/>
        <v>-5.6384112149532872E-2</v>
      </c>
      <c r="T187" s="89" t="s">
        <v>336</v>
      </c>
      <c r="U187" s="90">
        <v>6.8960000000000002E-3</v>
      </c>
      <c r="V187" s="90">
        <v>2.7729999999999999E-3</v>
      </c>
      <c r="W187" s="512">
        <f t="shared" si="34"/>
        <v>9.6690000000000005E-3</v>
      </c>
      <c r="X187" s="513">
        <f t="shared" si="35"/>
        <v>-1.3880236260000001</v>
      </c>
      <c r="Y187" s="513">
        <f t="shared" si="36"/>
        <v>-1.3880236260000001</v>
      </c>
      <c r="Z187" s="89"/>
      <c r="AA187" s="89"/>
      <c r="AB187" s="87">
        <v>0</v>
      </c>
      <c r="AC187" s="87">
        <v>-143.554</v>
      </c>
      <c r="AD187" s="87">
        <v>0</v>
      </c>
      <c r="AE187" s="91"/>
      <c r="AF187" s="45"/>
      <c r="AG187" s="60" t="s">
        <v>438</v>
      </c>
      <c r="AH187" s="27"/>
      <c r="AI187" s="614"/>
      <c r="AJ187" s="47" t="str">
        <f t="shared" si="37"/>
        <v>Please complete all cells in row</v>
      </c>
      <c r="AK187" s="614"/>
      <c r="AL187" s="613"/>
      <c r="AM187" s="613"/>
      <c r="AN187" s="613"/>
      <c r="AO187" s="613"/>
      <c r="AP187" s="613"/>
      <c r="AQ187" s="613"/>
      <c r="AR187" s="613"/>
      <c r="AS187" s="48">
        <f t="shared" si="45"/>
        <v>0</v>
      </c>
      <c r="AT187" s="48">
        <f t="shared" si="45"/>
        <v>1</v>
      </c>
      <c r="AU187" s="48">
        <f t="shared" si="45"/>
        <v>0</v>
      </c>
      <c r="AV187" s="48">
        <f t="shared" si="44"/>
        <v>0</v>
      </c>
      <c r="AW187" s="48">
        <f t="shared" si="44"/>
        <v>0</v>
      </c>
      <c r="AX187" s="48">
        <f t="shared" si="44"/>
        <v>0</v>
      </c>
      <c r="AY187" s="48">
        <f t="shared" si="44"/>
        <v>0</v>
      </c>
      <c r="AZ187" s="49"/>
      <c r="BA187" s="49"/>
      <c r="BB187" s="49"/>
      <c r="BC187" s="613"/>
      <c r="BD187" s="48">
        <f t="shared" si="39"/>
        <v>0</v>
      </c>
      <c r="BE187" s="48">
        <f t="shared" si="39"/>
        <v>0</v>
      </c>
      <c r="BF187" s="613"/>
      <c r="BG187" s="49"/>
      <c r="BH187" s="49"/>
      <c r="BI187" s="48">
        <f t="shared" si="47"/>
        <v>1</v>
      </c>
      <c r="BJ187" s="48">
        <f t="shared" si="47"/>
        <v>1</v>
      </c>
      <c r="BK187" s="48">
        <f t="shared" si="47"/>
        <v>0</v>
      </c>
      <c r="BL187" s="48">
        <f t="shared" si="46"/>
        <v>0</v>
      </c>
      <c r="BM187" s="48">
        <f t="shared" si="46"/>
        <v>0</v>
      </c>
      <c r="BN187" s="48">
        <f t="shared" si="46"/>
        <v>1</v>
      </c>
      <c r="BO187" s="614"/>
      <c r="BP187" s="613"/>
      <c r="BQ187" s="613"/>
      <c r="BR187" s="612"/>
      <c r="BS187" s="612"/>
      <c r="BT187" s="612"/>
    </row>
    <row r="188" spans="1:72" s="10" customFormat="1" ht="15.75" customHeight="1" outlineLevel="1">
      <c r="A188" s="612"/>
      <c r="B188" s="66" t="s">
        <v>439</v>
      </c>
      <c r="C188" s="50" t="s">
        <v>157</v>
      </c>
      <c r="D188" s="51" t="s">
        <v>180</v>
      </c>
      <c r="E188" s="51" t="s">
        <v>74</v>
      </c>
      <c r="F188" s="50"/>
      <c r="G188" s="51" t="s">
        <v>181</v>
      </c>
      <c r="H188" s="52"/>
      <c r="I188" s="50" t="s">
        <v>70</v>
      </c>
      <c r="J188" s="53">
        <v>42810</v>
      </c>
      <c r="K188" s="62"/>
      <c r="L188" s="53">
        <v>46475</v>
      </c>
      <c r="M188" s="86">
        <v>4.9969999999999999</v>
      </c>
      <c r="N188" s="87">
        <v>-6.4459999999999997</v>
      </c>
      <c r="O188" s="88">
        <v>-6.4459999999999997</v>
      </c>
      <c r="P188" s="88">
        <v>-6.4459999999999997</v>
      </c>
      <c r="Q188" s="511">
        <f t="shared" si="41"/>
        <v>-32.210661999999999</v>
      </c>
      <c r="R188" s="512">
        <f t="shared" si="42"/>
        <v>-7.3698165137614846E-2</v>
      </c>
      <c r="S188" s="512">
        <f t="shared" si="43"/>
        <v>-5.6384112149532872E-2</v>
      </c>
      <c r="T188" s="89" t="s">
        <v>336</v>
      </c>
      <c r="U188" s="90">
        <v>6.8960000000000002E-3</v>
      </c>
      <c r="V188" s="90">
        <v>2.7729999999999999E-3</v>
      </c>
      <c r="W188" s="512">
        <f t="shared" si="34"/>
        <v>9.6690000000000005E-3</v>
      </c>
      <c r="X188" s="513">
        <f t="shared" si="35"/>
        <v>-6.2326374000000004E-2</v>
      </c>
      <c r="Y188" s="513">
        <f t="shared" si="36"/>
        <v>-6.2326374000000004E-2</v>
      </c>
      <c r="Z188" s="89"/>
      <c r="AA188" s="89"/>
      <c r="AB188" s="87">
        <v>0</v>
      </c>
      <c r="AC188" s="87">
        <v>-6.4459999999999997</v>
      </c>
      <c r="AD188" s="87">
        <v>0</v>
      </c>
      <c r="AE188" s="91"/>
      <c r="AF188" s="45"/>
      <c r="AG188" s="60" t="s">
        <v>440</v>
      </c>
      <c r="AH188" s="27"/>
      <c r="AI188" s="614"/>
      <c r="AJ188" s="47" t="str">
        <f t="shared" si="37"/>
        <v>Please complete all cells in row</v>
      </c>
      <c r="AK188" s="614"/>
      <c r="AL188" s="613"/>
      <c r="AM188" s="613"/>
      <c r="AN188" s="613"/>
      <c r="AO188" s="613"/>
      <c r="AP188" s="613"/>
      <c r="AQ188" s="613"/>
      <c r="AR188" s="613"/>
      <c r="AS188" s="48">
        <f t="shared" si="45"/>
        <v>0</v>
      </c>
      <c r="AT188" s="48">
        <f t="shared" si="45"/>
        <v>1</v>
      </c>
      <c r="AU188" s="48">
        <f t="shared" si="45"/>
        <v>0</v>
      </c>
      <c r="AV188" s="48">
        <f t="shared" si="44"/>
        <v>0</v>
      </c>
      <c r="AW188" s="48">
        <f t="shared" si="44"/>
        <v>0</v>
      </c>
      <c r="AX188" s="48">
        <f t="shared" si="44"/>
        <v>0</v>
      </c>
      <c r="AY188" s="48">
        <f t="shared" si="44"/>
        <v>0</v>
      </c>
      <c r="AZ188" s="49"/>
      <c r="BA188" s="49"/>
      <c r="BB188" s="49"/>
      <c r="BC188" s="613"/>
      <c r="BD188" s="48">
        <f t="shared" si="39"/>
        <v>0</v>
      </c>
      <c r="BE188" s="48">
        <f t="shared" si="39"/>
        <v>0</v>
      </c>
      <c r="BF188" s="613"/>
      <c r="BG188" s="49"/>
      <c r="BH188" s="49"/>
      <c r="BI188" s="48">
        <f t="shared" si="47"/>
        <v>1</v>
      </c>
      <c r="BJ188" s="48">
        <f t="shared" si="47"/>
        <v>1</v>
      </c>
      <c r="BK188" s="48">
        <f t="shared" si="47"/>
        <v>0</v>
      </c>
      <c r="BL188" s="48">
        <f t="shared" si="46"/>
        <v>0</v>
      </c>
      <c r="BM188" s="48">
        <f t="shared" si="46"/>
        <v>0</v>
      </c>
      <c r="BN188" s="48">
        <f t="shared" si="46"/>
        <v>1</v>
      </c>
      <c r="BO188" s="614"/>
      <c r="BP188" s="613"/>
      <c r="BQ188" s="613"/>
      <c r="BR188" s="612"/>
      <c r="BS188" s="612"/>
      <c r="BT188" s="612"/>
    </row>
    <row r="189" spans="1:72" s="10" customFormat="1" ht="15.75" customHeight="1" outlineLevel="1">
      <c r="A189" s="612"/>
      <c r="B189" s="66" t="s">
        <v>406</v>
      </c>
      <c r="C189" s="50" t="s">
        <v>157</v>
      </c>
      <c r="D189" s="51" t="s">
        <v>180</v>
      </c>
      <c r="E189" s="51" t="s">
        <v>74</v>
      </c>
      <c r="F189" s="50"/>
      <c r="G189" s="51" t="s">
        <v>181</v>
      </c>
      <c r="H189" s="52"/>
      <c r="I189" s="50" t="s">
        <v>70</v>
      </c>
      <c r="J189" s="53">
        <v>42930</v>
      </c>
      <c r="K189" s="62"/>
      <c r="L189" s="53">
        <v>45049</v>
      </c>
      <c r="M189" s="86">
        <v>1.0900000000000001</v>
      </c>
      <c r="N189" s="87">
        <v>-150</v>
      </c>
      <c r="O189" s="88">
        <v>-150</v>
      </c>
      <c r="P189" s="88">
        <v>-150</v>
      </c>
      <c r="Q189" s="511">
        <f t="shared" si="41"/>
        <v>-163.5</v>
      </c>
      <c r="R189" s="512">
        <f t="shared" si="42"/>
        <v>-7.3704587155963286E-2</v>
      </c>
      <c r="S189" s="512">
        <f t="shared" si="43"/>
        <v>-5.6390654205607516E-2</v>
      </c>
      <c r="T189" s="89" t="s">
        <v>336</v>
      </c>
      <c r="U189" s="90">
        <v>6.8960000000000002E-3</v>
      </c>
      <c r="V189" s="90">
        <v>2.7659999999999998E-3</v>
      </c>
      <c r="W189" s="512">
        <f t="shared" si="34"/>
        <v>9.6620000000000004E-3</v>
      </c>
      <c r="X189" s="513">
        <f t="shared" si="35"/>
        <v>-1.4493</v>
      </c>
      <c r="Y189" s="513">
        <f t="shared" si="36"/>
        <v>-1.4493</v>
      </c>
      <c r="Z189" s="89"/>
      <c r="AA189" s="89"/>
      <c r="AB189" s="87">
        <v>0</v>
      </c>
      <c r="AC189" s="87">
        <v>-150</v>
      </c>
      <c r="AD189" s="87">
        <v>-5.6550000000000002</v>
      </c>
      <c r="AE189" s="91"/>
      <c r="AF189" s="45"/>
      <c r="AG189" s="60" t="s">
        <v>441</v>
      </c>
      <c r="AH189" s="27"/>
      <c r="AI189" s="614"/>
      <c r="AJ189" s="47" t="str">
        <f t="shared" si="37"/>
        <v>Please complete all cells in row</v>
      </c>
      <c r="AK189" s="614"/>
      <c r="AL189" s="613"/>
      <c r="AM189" s="613"/>
      <c r="AN189" s="613"/>
      <c r="AO189" s="613"/>
      <c r="AP189" s="613"/>
      <c r="AQ189" s="613"/>
      <c r="AR189" s="613"/>
      <c r="AS189" s="48">
        <f t="shared" si="45"/>
        <v>0</v>
      </c>
      <c r="AT189" s="48">
        <f t="shared" si="45"/>
        <v>1</v>
      </c>
      <c r="AU189" s="48">
        <f t="shared" si="45"/>
        <v>0</v>
      </c>
      <c r="AV189" s="48">
        <f t="shared" si="44"/>
        <v>0</v>
      </c>
      <c r="AW189" s="48">
        <f t="shared" si="44"/>
        <v>0</v>
      </c>
      <c r="AX189" s="48">
        <f t="shared" si="44"/>
        <v>0</v>
      </c>
      <c r="AY189" s="48">
        <f t="shared" si="44"/>
        <v>0</v>
      </c>
      <c r="AZ189" s="49"/>
      <c r="BA189" s="49"/>
      <c r="BB189" s="49"/>
      <c r="BC189" s="613"/>
      <c r="BD189" s="48">
        <f t="shared" si="39"/>
        <v>0</v>
      </c>
      <c r="BE189" s="48">
        <f t="shared" si="39"/>
        <v>0</v>
      </c>
      <c r="BF189" s="613"/>
      <c r="BG189" s="49"/>
      <c r="BH189" s="49"/>
      <c r="BI189" s="48">
        <f t="shared" si="47"/>
        <v>1</v>
      </c>
      <c r="BJ189" s="48">
        <f t="shared" si="47"/>
        <v>1</v>
      </c>
      <c r="BK189" s="48">
        <f t="shared" si="47"/>
        <v>0</v>
      </c>
      <c r="BL189" s="48">
        <f t="shared" si="46"/>
        <v>0</v>
      </c>
      <c r="BM189" s="48">
        <f t="shared" si="46"/>
        <v>0</v>
      </c>
      <c r="BN189" s="48">
        <f t="shared" si="46"/>
        <v>1</v>
      </c>
      <c r="BO189" s="614"/>
      <c r="BP189" s="613"/>
      <c r="BQ189" s="613"/>
      <c r="BR189" s="612"/>
      <c r="BS189" s="612"/>
      <c r="BT189" s="612"/>
    </row>
    <row r="190" spans="1:72" s="10" customFormat="1" ht="15.75" customHeight="1" outlineLevel="1">
      <c r="A190" s="612"/>
      <c r="B190" s="66" t="s">
        <v>442</v>
      </c>
      <c r="C190" s="50" t="s">
        <v>157</v>
      </c>
      <c r="D190" s="51" t="s">
        <v>180</v>
      </c>
      <c r="E190" s="51" t="s">
        <v>74</v>
      </c>
      <c r="F190" s="50"/>
      <c r="G190" s="51" t="s">
        <v>181</v>
      </c>
      <c r="H190" s="52"/>
      <c r="I190" s="50" t="s">
        <v>70</v>
      </c>
      <c r="J190" s="53">
        <v>43175</v>
      </c>
      <c r="K190" s="62"/>
      <c r="L190" s="53">
        <v>46865</v>
      </c>
      <c r="M190" s="86">
        <v>6.0659999999999998</v>
      </c>
      <c r="N190" s="87">
        <v>-60</v>
      </c>
      <c r="O190" s="88">
        <v>-60</v>
      </c>
      <c r="P190" s="88">
        <v>-60</v>
      </c>
      <c r="Q190" s="511">
        <f t="shared" si="41"/>
        <v>-363.96</v>
      </c>
      <c r="R190" s="512">
        <f t="shared" si="42"/>
        <v>-7.3676146788990926E-2</v>
      </c>
      <c r="S190" s="512">
        <f t="shared" si="43"/>
        <v>-5.6361682242990763E-2</v>
      </c>
      <c r="T190" s="89" t="s">
        <v>336</v>
      </c>
      <c r="U190" s="90">
        <v>6.8960000000000002E-3</v>
      </c>
      <c r="V190" s="90">
        <v>2.797E-3</v>
      </c>
      <c r="W190" s="512">
        <f t="shared" si="34"/>
        <v>9.6930000000000002E-3</v>
      </c>
      <c r="X190" s="513">
        <f t="shared" si="35"/>
        <v>-0.58157999999999999</v>
      </c>
      <c r="Y190" s="513">
        <f t="shared" si="36"/>
        <v>-0.58157999999999999</v>
      </c>
      <c r="Z190" s="89"/>
      <c r="AA190" s="89"/>
      <c r="AB190" s="87">
        <v>0</v>
      </c>
      <c r="AC190" s="87">
        <v>-60</v>
      </c>
      <c r="AD190" s="87">
        <v>0</v>
      </c>
      <c r="AE190" s="91"/>
      <c r="AF190" s="45"/>
      <c r="AG190" s="60" t="s">
        <v>443</v>
      </c>
      <c r="AH190" s="27"/>
      <c r="AI190" s="614"/>
      <c r="AJ190" s="47" t="str">
        <f t="shared" si="37"/>
        <v>Please complete all cells in row</v>
      </c>
      <c r="AK190" s="614"/>
      <c r="AL190" s="613"/>
      <c r="AM190" s="613"/>
      <c r="AN190" s="613"/>
      <c r="AO190" s="613"/>
      <c r="AP190" s="613"/>
      <c r="AQ190" s="613"/>
      <c r="AR190" s="613"/>
      <c r="AS190" s="48">
        <f t="shared" si="45"/>
        <v>0</v>
      </c>
      <c r="AT190" s="48">
        <f t="shared" si="45"/>
        <v>1</v>
      </c>
      <c r="AU190" s="48">
        <f t="shared" si="45"/>
        <v>0</v>
      </c>
      <c r="AV190" s="48">
        <f t="shared" si="44"/>
        <v>0</v>
      </c>
      <c r="AW190" s="48">
        <f t="shared" si="44"/>
        <v>0</v>
      </c>
      <c r="AX190" s="48">
        <f t="shared" si="44"/>
        <v>0</v>
      </c>
      <c r="AY190" s="48">
        <f t="shared" si="44"/>
        <v>0</v>
      </c>
      <c r="AZ190" s="49"/>
      <c r="BA190" s="49"/>
      <c r="BB190" s="49"/>
      <c r="BC190" s="613"/>
      <c r="BD190" s="48">
        <f t="shared" si="39"/>
        <v>0</v>
      </c>
      <c r="BE190" s="48">
        <f t="shared" si="39"/>
        <v>0</v>
      </c>
      <c r="BF190" s="613"/>
      <c r="BG190" s="49"/>
      <c r="BH190" s="49"/>
      <c r="BI190" s="48">
        <f t="shared" si="47"/>
        <v>1</v>
      </c>
      <c r="BJ190" s="48">
        <f t="shared" si="47"/>
        <v>1</v>
      </c>
      <c r="BK190" s="48">
        <f t="shared" si="47"/>
        <v>0</v>
      </c>
      <c r="BL190" s="48">
        <f t="shared" si="46"/>
        <v>0</v>
      </c>
      <c r="BM190" s="48">
        <f t="shared" si="46"/>
        <v>0</v>
      </c>
      <c r="BN190" s="48">
        <f t="shared" si="46"/>
        <v>1</v>
      </c>
      <c r="BO190" s="614"/>
      <c r="BP190" s="613"/>
      <c r="BQ190" s="613"/>
      <c r="BR190" s="612"/>
      <c r="BS190" s="612"/>
      <c r="BT190" s="612"/>
    </row>
    <row r="191" spans="1:72" s="10" customFormat="1" ht="15.75" customHeight="1" outlineLevel="1">
      <c r="A191" s="612"/>
      <c r="B191" s="66" t="s">
        <v>444</v>
      </c>
      <c r="C191" s="50" t="s">
        <v>157</v>
      </c>
      <c r="D191" s="51" t="s">
        <v>180</v>
      </c>
      <c r="E191" s="51" t="s">
        <v>74</v>
      </c>
      <c r="F191" s="50"/>
      <c r="G191" s="51" t="s">
        <v>181</v>
      </c>
      <c r="H191" s="52"/>
      <c r="I191" s="50" t="s">
        <v>70</v>
      </c>
      <c r="J191" s="53">
        <v>43175</v>
      </c>
      <c r="K191" s="62"/>
      <c r="L191" s="53">
        <v>48660</v>
      </c>
      <c r="M191" s="86">
        <v>10.984</v>
      </c>
      <c r="N191" s="87">
        <v>-40</v>
      </c>
      <c r="O191" s="88">
        <v>-40</v>
      </c>
      <c r="P191" s="88">
        <v>-40</v>
      </c>
      <c r="Q191" s="511">
        <f t="shared" si="41"/>
        <v>-439.36</v>
      </c>
      <c r="R191" s="512">
        <f t="shared" si="42"/>
        <v>-7.3676146788990926E-2</v>
      </c>
      <c r="S191" s="512">
        <f t="shared" si="43"/>
        <v>-5.6361682242990763E-2</v>
      </c>
      <c r="T191" s="89" t="s">
        <v>336</v>
      </c>
      <c r="U191" s="90">
        <v>6.8960000000000002E-3</v>
      </c>
      <c r="V191" s="90">
        <v>2.797E-3</v>
      </c>
      <c r="W191" s="512">
        <f t="shared" si="34"/>
        <v>9.6930000000000002E-3</v>
      </c>
      <c r="X191" s="513">
        <f t="shared" si="35"/>
        <v>-0.38772000000000001</v>
      </c>
      <c r="Y191" s="513">
        <f t="shared" si="36"/>
        <v>-0.38772000000000001</v>
      </c>
      <c r="Z191" s="89"/>
      <c r="AA191" s="89"/>
      <c r="AB191" s="87">
        <v>0</v>
      </c>
      <c r="AC191" s="87">
        <v>-40</v>
      </c>
      <c r="AD191" s="87">
        <v>0</v>
      </c>
      <c r="AE191" s="91"/>
      <c r="AF191" s="45"/>
      <c r="AG191" s="60" t="s">
        <v>445</v>
      </c>
      <c r="AH191" s="27"/>
      <c r="AI191" s="614"/>
      <c r="AJ191" s="47" t="str">
        <f t="shared" si="37"/>
        <v>Please complete all cells in row</v>
      </c>
      <c r="AK191" s="614"/>
      <c r="AL191" s="613"/>
      <c r="AM191" s="613"/>
      <c r="AN191" s="613"/>
      <c r="AO191" s="613"/>
      <c r="AP191" s="613"/>
      <c r="AQ191" s="613"/>
      <c r="AR191" s="613"/>
      <c r="AS191" s="48">
        <f t="shared" si="45"/>
        <v>0</v>
      </c>
      <c r="AT191" s="48">
        <f t="shared" si="45"/>
        <v>1</v>
      </c>
      <c r="AU191" s="48">
        <f t="shared" si="45"/>
        <v>0</v>
      </c>
      <c r="AV191" s="48">
        <f t="shared" si="44"/>
        <v>0</v>
      </c>
      <c r="AW191" s="48">
        <f t="shared" si="44"/>
        <v>0</v>
      </c>
      <c r="AX191" s="48">
        <f t="shared" si="44"/>
        <v>0</v>
      </c>
      <c r="AY191" s="48">
        <f t="shared" si="44"/>
        <v>0</v>
      </c>
      <c r="AZ191" s="49"/>
      <c r="BA191" s="49"/>
      <c r="BB191" s="49"/>
      <c r="BC191" s="613"/>
      <c r="BD191" s="48">
        <f t="shared" si="39"/>
        <v>0</v>
      </c>
      <c r="BE191" s="48">
        <f t="shared" si="39"/>
        <v>0</v>
      </c>
      <c r="BF191" s="613"/>
      <c r="BG191" s="49"/>
      <c r="BH191" s="49"/>
      <c r="BI191" s="48">
        <f t="shared" si="47"/>
        <v>1</v>
      </c>
      <c r="BJ191" s="48">
        <f t="shared" si="47"/>
        <v>1</v>
      </c>
      <c r="BK191" s="48">
        <f t="shared" si="47"/>
        <v>0</v>
      </c>
      <c r="BL191" s="48">
        <f t="shared" si="46"/>
        <v>0</v>
      </c>
      <c r="BM191" s="48">
        <f t="shared" si="46"/>
        <v>0</v>
      </c>
      <c r="BN191" s="48">
        <f t="shared" si="46"/>
        <v>1</v>
      </c>
      <c r="BO191" s="614"/>
      <c r="BP191" s="613"/>
      <c r="BQ191" s="613"/>
      <c r="BR191" s="612"/>
      <c r="BS191" s="612"/>
      <c r="BT191" s="612"/>
    </row>
    <row r="192" spans="1:72" s="10" customFormat="1" ht="15.75" customHeight="1" outlineLevel="1">
      <c r="A192" s="612"/>
      <c r="B192" s="66" t="s">
        <v>446</v>
      </c>
      <c r="C192" s="50" t="s">
        <v>157</v>
      </c>
      <c r="D192" s="51" t="s">
        <v>180</v>
      </c>
      <c r="E192" s="51" t="s">
        <v>74</v>
      </c>
      <c r="F192" s="50"/>
      <c r="G192" s="51" t="s">
        <v>181</v>
      </c>
      <c r="H192" s="52"/>
      <c r="I192" s="50" t="s">
        <v>70</v>
      </c>
      <c r="J192" s="53">
        <v>43175</v>
      </c>
      <c r="K192" s="62"/>
      <c r="L192" s="53">
        <v>47564</v>
      </c>
      <c r="M192" s="86">
        <v>7.9809999999999999</v>
      </c>
      <c r="N192" s="87">
        <v>-50</v>
      </c>
      <c r="O192" s="88">
        <v>-50</v>
      </c>
      <c r="P192" s="88">
        <v>-50</v>
      </c>
      <c r="Q192" s="511">
        <f t="shared" si="41"/>
        <v>-399.05</v>
      </c>
      <c r="R192" s="512">
        <f t="shared" si="42"/>
        <v>-7.3676146788990926E-2</v>
      </c>
      <c r="S192" s="512">
        <f t="shared" si="43"/>
        <v>-5.6361682242990763E-2</v>
      </c>
      <c r="T192" s="89" t="s">
        <v>336</v>
      </c>
      <c r="U192" s="90">
        <v>6.8960000000000002E-3</v>
      </c>
      <c r="V192" s="90">
        <v>2.797E-3</v>
      </c>
      <c r="W192" s="512">
        <f t="shared" si="34"/>
        <v>9.6930000000000002E-3</v>
      </c>
      <c r="X192" s="513">
        <f t="shared" si="35"/>
        <v>-0.48465000000000003</v>
      </c>
      <c r="Y192" s="513">
        <f t="shared" si="36"/>
        <v>-0.48465000000000003</v>
      </c>
      <c r="Z192" s="89"/>
      <c r="AA192" s="89"/>
      <c r="AB192" s="87">
        <v>0</v>
      </c>
      <c r="AC192" s="87">
        <v>-50</v>
      </c>
      <c r="AD192" s="87">
        <v>0</v>
      </c>
      <c r="AE192" s="91"/>
      <c r="AF192" s="45"/>
      <c r="AG192" s="60" t="s">
        <v>447</v>
      </c>
      <c r="AH192" s="27"/>
      <c r="AI192" s="614"/>
      <c r="AJ192" s="47" t="str">
        <f t="shared" si="37"/>
        <v>Please complete all cells in row</v>
      </c>
      <c r="AK192" s="614"/>
      <c r="AL192" s="613"/>
      <c r="AM192" s="613"/>
      <c r="AN192" s="613"/>
      <c r="AO192" s="613"/>
      <c r="AP192" s="613"/>
      <c r="AQ192" s="613"/>
      <c r="AR192" s="613"/>
      <c r="AS192" s="48">
        <f t="shared" si="45"/>
        <v>0</v>
      </c>
      <c r="AT192" s="48">
        <f t="shared" si="45"/>
        <v>1</v>
      </c>
      <c r="AU192" s="48">
        <f t="shared" si="45"/>
        <v>0</v>
      </c>
      <c r="AV192" s="48">
        <f t="shared" si="44"/>
        <v>0</v>
      </c>
      <c r="AW192" s="48">
        <f t="shared" si="44"/>
        <v>0</v>
      </c>
      <c r="AX192" s="48">
        <f t="shared" si="44"/>
        <v>0</v>
      </c>
      <c r="AY192" s="48">
        <f t="shared" si="44"/>
        <v>0</v>
      </c>
      <c r="AZ192" s="49"/>
      <c r="BA192" s="49"/>
      <c r="BB192" s="49"/>
      <c r="BC192" s="613"/>
      <c r="BD192" s="48">
        <f t="shared" si="39"/>
        <v>0</v>
      </c>
      <c r="BE192" s="48">
        <f t="shared" si="39"/>
        <v>0</v>
      </c>
      <c r="BF192" s="613"/>
      <c r="BG192" s="49"/>
      <c r="BH192" s="49"/>
      <c r="BI192" s="48">
        <f t="shared" si="47"/>
        <v>1</v>
      </c>
      <c r="BJ192" s="48">
        <f t="shared" si="47"/>
        <v>1</v>
      </c>
      <c r="BK192" s="48">
        <f t="shared" si="47"/>
        <v>0</v>
      </c>
      <c r="BL192" s="48">
        <f t="shared" si="46"/>
        <v>0</v>
      </c>
      <c r="BM192" s="48">
        <f t="shared" si="46"/>
        <v>0</v>
      </c>
      <c r="BN192" s="48">
        <f t="shared" si="46"/>
        <v>1</v>
      </c>
      <c r="BO192" s="614"/>
      <c r="BP192" s="613"/>
      <c r="BQ192" s="613"/>
      <c r="BR192" s="612"/>
      <c r="BS192" s="612"/>
      <c r="BT192" s="612"/>
    </row>
    <row r="193" spans="1:72" s="10" customFormat="1" ht="15.75" customHeight="1" outlineLevel="1">
      <c r="A193" s="612"/>
      <c r="B193" s="66" t="s">
        <v>448</v>
      </c>
      <c r="C193" s="50" t="s">
        <v>64</v>
      </c>
      <c r="D193" s="51" t="s">
        <v>353</v>
      </c>
      <c r="E193" s="51" t="s">
        <v>354</v>
      </c>
      <c r="F193" s="50"/>
      <c r="G193" s="51" t="s">
        <v>68</v>
      </c>
      <c r="H193" s="52"/>
      <c r="I193" s="50" t="s">
        <v>70</v>
      </c>
      <c r="J193" s="53">
        <v>44650</v>
      </c>
      <c r="K193" s="62"/>
      <c r="L193" s="53">
        <v>44657</v>
      </c>
      <c r="M193" s="86">
        <v>1.6E-2</v>
      </c>
      <c r="N193" s="87">
        <v>75</v>
      </c>
      <c r="O193" s="88">
        <v>75</v>
      </c>
      <c r="P193" s="88">
        <v>75</v>
      </c>
      <c r="Q193" s="511">
        <f t="shared" si="41"/>
        <v>1.2</v>
      </c>
      <c r="R193" s="512">
        <f t="shared" si="42"/>
        <v>-6.231559633027528E-2</v>
      </c>
      <c r="S193" s="512">
        <f t="shared" si="43"/>
        <v>-4.4788785046729007E-2</v>
      </c>
      <c r="T193" s="89" t="s">
        <v>336</v>
      </c>
      <c r="U193" s="90">
        <v>6.8960000000000002E-3</v>
      </c>
      <c r="V193" s="90">
        <f>1.5%+0.018%</f>
        <v>1.5179999999999999E-2</v>
      </c>
      <c r="W193" s="512">
        <f t="shared" si="34"/>
        <v>2.2075999999999998E-2</v>
      </c>
      <c r="X193" s="513">
        <f t="shared" si="35"/>
        <v>1.6556999999999999</v>
      </c>
      <c r="Y193" s="513">
        <f t="shared" si="36"/>
        <v>1.6556999999999999</v>
      </c>
      <c r="Z193" s="93" t="s">
        <v>449</v>
      </c>
      <c r="AA193" s="93">
        <v>6.1250000000000002E-3</v>
      </c>
      <c r="AB193" s="87">
        <v>0</v>
      </c>
      <c r="AC193" s="87">
        <v>75</v>
      </c>
      <c r="AD193" s="87">
        <v>75.031999999999996</v>
      </c>
      <c r="AE193" s="91"/>
      <c r="AF193" s="45"/>
      <c r="AG193" s="60" t="s">
        <v>450</v>
      </c>
      <c r="AH193" s="27"/>
      <c r="AI193" s="614"/>
      <c r="AJ193" s="47" t="str">
        <f t="shared" si="37"/>
        <v>Please complete all cells in row</v>
      </c>
      <c r="AK193" s="614"/>
      <c r="AL193" s="613"/>
      <c r="AM193" s="613"/>
      <c r="AN193" s="613"/>
      <c r="AO193" s="613"/>
      <c r="AP193" s="613"/>
      <c r="AQ193" s="613"/>
      <c r="AR193" s="613"/>
      <c r="AS193" s="48">
        <f t="shared" si="45"/>
        <v>0</v>
      </c>
      <c r="AT193" s="48">
        <f t="shared" si="45"/>
        <v>1</v>
      </c>
      <c r="AU193" s="48">
        <f t="shared" si="45"/>
        <v>0</v>
      </c>
      <c r="AV193" s="48">
        <f t="shared" si="44"/>
        <v>0</v>
      </c>
      <c r="AW193" s="48">
        <f t="shared" si="44"/>
        <v>0</v>
      </c>
      <c r="AX193" s="48">
        <f t="shared" si="44"/>
        <v>0</v>
      </c>
      <c r="AY193" s="48">
        <f t="shared" si="44"/>
        <v>0</v>
      </c>
      <c r="AZ193" s="49"/>
      <c r="BA193" s="49"/>
      <c r="BB193" s="49"/>
      <c r="BC193" s="613"/>
      <c r="BD193" s="48">
        <f t="shared" si="39"/>
        <v>0</v>
      </c>
      <c r="BE193" s="48">
        <f t="shared" si="39"/>
        <v>0</v>
      </c>
      <c r="BF193" s="613"/>
      <c r="BG193" s="49"/>
      <c r="BH193" s="49"/>
      <c r="BI193" s="48">
        <f t="shared" si="47"/>
        <v>1</v>
      </c>
      <c r="BJ193" s="48">
        <f t="shared" si="47"/>
        <v>0</v>
      </c>
      <c r="BK193" s="48">
        <f t="shared" si="47"/>
        <v>0</v>
      </c>
      <c r="BL193" s="48">
        <f t="shared" si="46"/>
        <v>0</v>
      </c>
      <c r="BM193" s="48">
        <f t="shared" si="46"/>
        <v>0</v>
      </c>
      <c r="BN193" s="48">
        <f t="shared" si="46"/>
        <v>1</v>
      </c>
      <c r="BO193" s="614"/>
      <c r="BP193" s="613"/>
      <c r="BQ193" s="613"/>
      <c r="BR193" s="612"/>
      <c r="BS193" s="612"/>
      <c r="BT193" s="612"/>
    </row>
    <row r="194" spans="1:72" s="10" customFormat="1" ht="15.75" customHeight="1" outlineLevel="1">
      <c r="A194" s="612"/>
      <c r="B194" s="66" t="s">
        <v>451</v>
      </c>
      <c r="C194" s="50" t="s">
        <v>64</v>
      </c>
      <c r="D194" s="51" t="s">
        <v>158</v>
      </c>
      <c r="E194" s="51" t="s">
        <v>74</v>
      </c>
      <c r="F194" s="50"/>
      <c r="G194" s="51" t="s">
        <v>68</v>
      </c>
      <c r="H194" s="52"/>
      <c r="I194" s="50" t="s">
        <v>70</v>
      </c>
      <c r="J194" s="53">
        <v>44466</v>
      </c>
      <c r="K194" s="62"/>
      <c r="L194" s="53">
        <v>46199</v>
      </c>
      <c r="M194" s="86">
        <v>4.2409999999999997</v>
      </c>
      <c r="N194" s="87">
        <v>200</v>
      </c>
      <c r="O194" s="88">
        <v>200</v>
      </c>
      <c r="P194" s="88">
        <v>200</v>
      </c>
      <c r="Q194" s="511">
        <f t="shared" si="41"/>
        <v>848.19999999999993</v>
      </c>
      <c r="R194" s="512">
        <f t="shared" si="42"/>
        <v>-5.8352293577981662E-2</v>
      </c>
      <c r="S194" s="512">
        <f t="shared" si="43"/>
        <v>-4.0751401869158821E-2</v>
      </c>
      <c r="T194" s="89" t="s">
        <v>336</v>
      </c>
      <c r="U194" s="90">
        <v>6.8960000000000002E-3</v>
      </c>
      <c r="V194" s="90">
        <v>1.95E-2</v>
      </c>
      <c r="W194" s="512">
        <f t="shared" si="34"/>
        <v>2.6395999999999999E-2</v>
      </c>
      <c r="X194" s="513">
        <f t="shared" si="35"/>
        <v>5.2791999999999994</v>
      </c>
      <c r="Y194" s="513">
        <f t="shared" si="36"/>
        <v>5.2791999999999994</v>
      </c>
      <c r="Z194" s="89"/>
      <c r="AA194" s="89"/>
      <c r="AB194" s="87">
        <v>-2.5720000000000001</v>
      </c>
      <c r="AC194" s="87">
        <v>197.428</v>
      </c>
      <c r="AD194" s="87">
        <v>205.23500000000001</v>
      </c>
      <c r="AE194" s="91"/>
      <c r="AF194" s="45"/>
      <c r="AG194" s="60" t="s">
        <v>452</v>
      </c>
      <c r="AH194" s="27"/>
      <c r="AI194" s="614"/>
      <c r="AJ194" s="47" t="str">
        <f t="shared" si="37"/>
        <v>Please complete all cells in row</v>
      </c>
      <c r="AK194" s="614"/>
      <c r="AL194" s="613"/>
      <c r="AM194" s="613"/>
      <c r="AN194" s="613"/>
      <c r="AO194" s="613"/>
      <c r="AP194" s="613"/>
      <c r="AQ194" s="613"/>
      <c r="AR194" s="613"/>
      <c r="AS194" s="48">
        <f t="shared" si="45"/>
        <v>0</v>
      </c>
      <c r="AT194" s="48">
        <f t="shared" si="45"/>
        <v>1</v>
      </c>
      <c r="AU194" s="48">
        <f t="shared" si="45"/>
        <v>0</v>
      </c>
      <c r="AV194" s="48">
        <f t="shared" si="44"/>
        <v>0</v>
      </c>
      <c r="AW194" s="48">
        <f t="shared" si="44"/>
        <v>0</v>
      </c>
      <c r="AX194" s="48">
        <f t="shared" si="44"/>
        <v>0</v>
      </c>
      <c r="AY194" s="48">
        <f t="shared" si="44"/>
        <v>0</v>
      </c>
      <c r="AZ194" s="49"/>
      <c r="BA194" s="49"/>
      <c r="BB194" s="49"/>
      <c r="BC194" s="613"/>
      <c r="BD194" s="48">
        <f t="shared" si="39"/>
        <v>0</v>
      </c>
      <c r="BE194" s="48">
        <f t="shared" si="39"/>
        <v>0</v>
      </c>
      <c r="BF194" s="613"/>
      <c r="BG194" s="49"/>
      <c r="BH194" s="49"/>
      <c r="BI194" s="48">
        <f t="shared" si="47"/>
        <v>1</v>
      </c>
      <c r="BJ194" s="48">
        <f t="shared" si="47"/>
        <v>1</v>
      </c>
      <c r="BK194" s="48">
        <f t="shared" si="47"/>
        <v>0</v>
      </c>
      <c r="BL194" s="48">
        <f t="shared" si="46"/>
        <v>0</v>
      </c>
      <c r="BM194" s="48">
        <f t="shared" si="46"/>
        <v>0</v>
      </c>
      <c r="BN194" s="48">
        <f t="shared" si="46"/>
        <v>1</v>
      </c>
      <c r="BO194" s="614"/>
      <c r="BP194" s="613"/>
      <c r="BQ194" s="613"/>
      <c r="BR194" s="612"/>
      <c r="BS194" s="612"/>
      <c r="BT194" s="612"/>
    </row>
    <row r="195" spans="1:72" s="10" customFormat="1" ht="15.75" customHeight="1" outlineLevel="1">
      <c r="A195" s="612"/>
      <c r="B195" s="66" t="s">
        <v>448</v>
      </c>
      <c r="C195" s="50" t="s">
        <v>64</v>
      </c>
      <c r="D195" s="51" t="s">
        <v>353</v>
      </c>
      <c r="E195" s="51" t="s">
        <v>354</v>
      </c>
      <c r="F195" s="50"/>
      <c r="G195" s="51" t="s">
        <v>68</v>
      </c>
      <c r="H195" s="52"/>
      <c r="I195" s="50" t="s">
        <v>70</v>
      </c>
      <c r="J195" s="53">
        <v>44650</v>
      </c>
      <c r="K195" s="62"/>
      <c r="L195" s="53">
        <v>44657</v>
      </c>
      <c r="M195" s="86">
        <v>1.6E-2</v>
      </c>
      <c r="N195" s="87">
        <v>75</v>
      </c>
      <c r="O195" s="88">
        <v>75</v>
      </c>
      <c r="P195" s="88">
        <v>75</v>
      </c>
      <c r="Q195" s="511">
        <f t="shared" si="41"/>
        <v>1.2</v>
      </c>
      <c r="R195" s="512">
        <f t="shared" ref="R195:R217" si="48">IF(W195=0,0,((1+W195)/(1+$C$297))-1)</f>
        <v>-6.385688073394491E-2</v>
      </c>
      <c r="S195" s="512">
        <f t="shared" ref="S195:S217" si="49">IF(W195=0,0,((1+W195)/(1+$C$298))-1)</f>
        <v>-4.6358878504672907E-2</v>
      </c>
      <c r="T195" s="89" t="s">
        <v>336</v>
      </c>
      <c r="U195" s="90">
        <v>6.8960000000000002E-3</v>
      </c>
      <c r="V195" s="90">
        <v>1.35E-2</v>
      </c>
      <c r="W195" s="512">
        <f t="shared" ref="W195:W217" si="50">V195+U195</f>
        <v>2.0396000000000001E-2</v>
      </c>
      <c r="X195" s="513">
        <f t="shared" ref="X195:X217" si="51">W195*P195</f>
        <v>1.5297000000000001</v>
      </c>
      <c r="Y195" s="513">
        <f t="shared" ref="Y195:Y217" si="52">X195</f>
        <v>1.5297000000000001</v>
      </c>
      <c r="Z195" s="92" t="s">
        <v>358</v>
      </c>
      <c r="AA195" s="93">
        <v>4.7250000000000003E-5</v>
      </c>
      <c r="AB195" s="87">
        <v>0</v>
      </c>
      <c r="AC195" s="87">
        <v>75</v>
      </c>
      <c r="AD195" s="87">
        <v>75.028999999999996</v>
      </c>
      <c r="AE195" s="91"/>
      <c r="AF195" s="45"/>
      <c r="AG195" s="60" t="s">
        <v>453</v>
      </c>
      <c r="AH195" s="27"/>
      <c r="AI195" s="614"/>
      <c r="AJ195" s="47" t="str">
        <f t="shared" ref="AJ195:AJ217" si="53">IF( SUM( AL195:BN195 ) = 0, 0, $AL$5 )</f>
        <v>Please complete all cells in row</v>
      </c>
      <c r="AK195" s="614"/>
      <c r="AL195" s="613"/>
      <c r="AM195" s="613"/>
      <c r="AN195" s="613"/>
      <c r="AO195" s="613"/>
      <c r="AP195" s="613"/>
      <c r="AQ195" s="613"/>
      <c r="AR195" s="613"/>
      <c r="AS195" s="48">
        <f t="shared" si="45"/>
        <v>0</v>
      </c>
      <c r="AT195" s="48">
        <f t="shared" si="45"/>
        <v>1</v>
      </c>
      <c r="AU195" s="48">
        <f t="shared" si="45"/>
        <v>0</v>
      </c>
      <c r="AV195" s="48">
        <f t="shared" si="44"/>
        <v>0</v>
      </c>
      <c r="AW195" s="48">
        <f t="shared" si="44"/>
        <v>0</v>
      </c>
      <c r="AX195" s="48">
        <f t="shared" si="44"/>
        <v>0</v>
      </c>
      <c r="AY195" s="48">
        <f t="shared" si="44"/>
        <v>0</v>
      </c>
      <c r="AZ195" s="49"/>
      <c r="BA195" s="49"/>
      <c r="BB195" s="49"/>
      <c r="BC195" s="613"/>
      <c r="BD195" s="48">
        <f t="shared" ref="BD195:BE217" si="54" xml:space="preserve"> IF( ISNUMBER(U195 ), 0, 1 )</f>
        <v>0</v>
      </c>
      <c r="BE195" s="48">
        <f t="shared" si="54"/>
        <v>0</v>
      </c>
      <c r="BF195" s="613"/>
      <c r="BG195" s="49"/>
      <c r="BH195" s="49"/>
      <c r="BI195" s="48">
        <f t="shared" si="47"/>
        <v>1</v>
      </c>
      <c r="BJ195" s="48">
        <f t="shared" si="47"/>
        <v>0</v>
      </c>
      <c r="BK195" s="48">
        <f t="shared" si="47"/>
        <v>0</v>
      </c>
      <c r="BL195" s="48">
        <f t="shared" si="46"/>
        <v>0</v>
      </c>
      <c r="BM195" s="48">
        <f t="shared" si="46"/>
        <v>0</v>
      </c>
      <c r="BN195" s="48">
        <f t="shared" si="46"/>
        <v>1</v>
      </c>
      <c r="BO195" s="614"/>
      <c r="BP195" s="613"/>
      <c r="BQ195" s="613"/>
      <c r="BR195" s="612"/>
      <c r="BS195" s="612"/>
      <c r="BT195" s="612"/>
    </row>
    <row r="196" spans="1:72" s="10" customFormat="1" ht="15.75" customHeight="1" outlineLevel="1">
      <c r="A196" s="612"/>
      <c r="B196" s="66" t="s">
        <v>454</v>
      </c>
      <c r="C196" s="50" t="s">
        <v>64</v>
      </c>
      <c r="D196" s="51" t="s">
        <v>180</v>
      </c>
      <c r="E196" s="51" t="s">
        <v>188</v>
      </c>
      <c r="F196" s="50"/>
      <c r="G196" s="51" t="s">
        <v>181</v>
      </c>
      <c r="H196" s="52"/>
      <c r="I196" s="50" t="s">
        <v>70</v>
      </c>
      <c r="J196" s="53">
        <v>44425</v>
      </c>
      <c r="K196" s="62"/>
      <c r="L196" s="53">
        <v>44656</v>
      </c>
      <c r="M196" s="86">
        <v>1.4E-2</v>
      </c>
      <c r="N196" s="87">
        <v>-100</v>
      </c>
      <c r="O196" s="88">
        <v>-100</v>
      </c>
      <c r="P196" s="88">
        <v>-100</v>
      </c>
      <c r="Q196" s="511">
        <f t="shared" si="41"/>
        <v>-1.4000000000000001</v>
      </c>
      <c r="R196" s="512">
        <f t="shared" si="48"/>
        <v>-7.3704587155963286E-2</v>
      </c>
      <c r="S196" s="512">
        <f t="shared" si="49"/>
        <v>-5.6390654205607516E-2</v>
      </c>
      <c r="T196" s="89" t="s">
        <v>336</v>
      </c>
      <c r="U196" s="90">
        <v>6.8960000000000002E-3</v>
      </c>
      <c r="V196" s="90">
        <v>2.7659999999999998E-3</v>
      </c>
      <c r="W196" s="512">
        <f t="shared" si="50"/>
        <v>9.6620000000000004E-3</v>
      </c>
      <c r="X196" s="513">
        <f t="shared" si="51"/>
        <v>-0.96620000000000006</v>
      </c>
      <c r="Y196" s="513">
        <f t="shared" si="52"/>
        <v>-0.96620000000000006</v>
      </c>
      <c r="Z196" s="89"/>
      <c r="AA196" s="89"/>
      <c r="AB196" s="87">
        <v>0</v>
      </c>
      <c r="AC196" s="87">
        <v>-100</v>
      </c>
      <c r="AD196" s="87">
        <v>0</v>
      </c>
      <c r="AE196" s="91"/>
      <c r="AF196" s="45"/>
      <c r="AG196" s="60" t="s">
        <v>455</v>
      </c>
      <c r="AH196" s="27"/>
      <c r="AI196" s="614"/>
      <c r="AJ196" s="47" t="str">
        <f t="shared" si="53"/>
        <v>Please complete all cells in row</v>
      </c>
      <c r="AK196" s="614"/>
      <c r="AL196" s="613"/>
      <c r="AM196" s="613"/>
      <c r="AN196" s="613"/>
      <c r="AO196" s="613"/>
      <c r="AP196" s="613"/>
      <c r="AQ196" s="613"/>
      <c r="AR196" s="613"/>
      <c r="AS196" s="48">
        <f t="shared" si="45"/>
        <v>0</v>
      </c>
      <c r="AT196" s="48">
        <f t="shared" si="45"/>
        <v>1</v>
      </c>
      <c r="AU196" s="48">
        <f t="shared" si="45"/>
        <v>0</v>
      </c>
      <c r="AV196" s="48">
        <f t="shared" si="44"/>
        <v>0</v>
      </c>
      <c r="AW196" s="48">
        <f t="shared" si="44"/>
        <v>0</v>
      </c>
      <c r="AX196" s="48">
        <f t="shared" si="44"/>
        <v>0</v>
      </c>
      <c r="AY196" s="48">
        <f t="shared" si="44"/>
        <v>0</v>
      </c>
      <c r="AZ196" s="49"/>
      <c r="BA196" s="49"/>
      <c r="BB196" s="49"/>
      <c r="BC196" s="613"/>
      <c r="BD196" s="48">
        <f t="shared" si="54"/>
        <v>0</v>
      </c>
      <c r="BE196" s="48">
        <f t="shared" si="54"/>
        <v>0</v>
      </c>
      <c r="BF196" s="613"/>
      <c r="BG196" s="49"/>
      <c r="BH196" s="49"/>
      <c r="BI196" s="48">
        <f t="shared" si="47"/>
        <v>1</v>
      </c>
      <c r="BJ196" s="48">
        <f t="shared" si="47"/>
        <v>1</v>
      </c>
      <c r="BK196" s="48">
        <f t="shared" si="47"/>
        <v>0</v>
      </c>
      <c r="BL196" s="48">
        <f t="shared" si="46"/>
        <v>0</v>
      </c>
      <c r="BM196" s="48">
        <f t="shared" si="46"/>
        <v>0</v>
      </c>
      <c r="BN196" s="48">
        <f t="shared" si="46"/>
        <v>1</v>
      </c>
      <c r="BO196" s="614"/>
      <c r="BP196" s="613"/>
      <c r="BQ196" s="613"/>
      <c r="BR196" s="612"/>
      <c r="BS196" s="612"/>
      <c r="BT196" s="612"/>
    </row>
    <row r="197" spans="1:72" s="10" customFormat="1" ht="15.75" customHeight="1" outlineLevel="1">
      <c r="A197" s="612"/>
      <c r="B197" s="66" t="s">
        <v>456</v>
      </c>
      <c r="C197" s="50" t="s">
        <v>157</v>
      </c>
      <c r="D197" s="51" t="s">
        <v>457</v>
      </c>
      <c r="E197" s="51" t="s">
        <v>74</v>
      </c>
      <c r="F197" s="50"/>
      <c r="G197" s="51" t="s">
        <v>458</v>
      </c>
      <c r="H197" s="52"/>
      <c r="I197" s="50" t="s">
        <v>70</v>
      </c>
      <c r="J197" s="53">
        <v>43343</v>
      </c>
      <c r="K197" s="62"/>
      <c r="L197" s="53">
        <v>52443</v>
      </c>
      <c r="M197" s="86">
        <v>0.99</v>
      </c>
      <c r="N197" s="87">
        <v>0.27</v>
      </c>
      <c r="O197" s="88">
        <v>0.27</v>
      </c>
      <c r="P197" s="88">
        <v>0.27</v>
      </c>
      <c r="Q197" s="511">
        <f t="shared" ref="Q197:Q217" si="55">IFERROR(M197*O197,"")</f>
        <v>0.26730000000000004</v>
      </c>
      <c r="R197" s="512">
        <f t="shared" si="48"/>
        <v>-7.6264220183486331E-2</v>
      </c>
      <c r="S197" s="512">
        <f t="shared" si="49"/>
        <v>-5.8998130841121599E-2</v>
      </c>
      <c r="T197" s="89" t="s">
        <v>336</v>
      </c>
      <c r="U197" s="90">
        <v>6.8960000000000002E-3</v>
      </c>
      <c r="V197" s="90">
        <v>-2.4000000000000001E-5</v>
      </c>
      <c r="W197" s="512">
        <f>V197+U197</f>
        <v>6.8720000000000005E-3</v>
      </c>
      <c r="X197" s="513">
        <f t="shared" si="51"/>
        <v>1.8554400000000003E-3</v>
      </c>
      <c r="Y197" s="513">
        <f t="shared" si="52"/>
        <v>1.8554400000000003E-3</v>
      </c>
      <c r="Z197" s="89"/>
      <c r="AA197" s="89"/>
      <c r="AB197" s="87">
        <v>0</v>
      </c>
      <c r="AC197" s="87">
        <v>0.27</v>
      </c>
      <c r="AD197" s="87">
        <v>0.27</v>
      </c>
      <c r="AE197" s="94" t="s">
        <v>459</v>
      </c>
      <c r="AF197" s="45"/>
      <c r="AG197" s="60" t="s">
        <v>460</v>
      </c>
      <c r="AH197" s="27"/>
      <c r="AI197" s="614"/>
      <c r="AJ197" s="47" t="str">
        <f t="shared" si="53"/>
        <v>Please complete all cells in row</v>
      </c>
      <c r="AK197" s="614"/>
      <c r="AL197" s="613"/>
      <c r="AM197" s="613"/>
      <c r="AN197" s="613"/>
      <c r="AO197" s="613"/>
      <c r="AP197" s="613"/>
      <c r="AQ197" s="613"/>
      <c r="AR197" s="613"/>
      <c r="AS197" s="48">
        <f t="shared" si="45"/>
        <v>0</v>
      </c>
      <c r="AT197" s="48">
        <f t="shared" si="45"/>
        <v>1</v>
      </c>
      <c r="AU197" s="48">
        <f t="shared" si="45"/>
        <v>0</v>
      </c>
      <c r="AV197" s="48">
        <f t="shared" si="44"/>
        <v>0</v>
      </c>
      <c r="AW197" s="48">
        <f t="shared" si="44"/>
        <v>0</v>
      </c>
      <c r="AX197" s="48">
        <f t="shared" si="44"/>
        <v>0</v>
      </c>
      <c r="AY197" s="48">
        <f t="shared" si="44"/>
        <v>0</v>
      </c>
      <c r="AZ197" s="49"/>
      <c r="BA197" s="49"/>
      <c r="BB197" s="49"/>
      <c r="BC197" s="613"/>
      <c r="BD197" s="48">
        <f t="shared" si="54"/>
        <v>0</v>
      </c>
      <c r="BE197" s="48">
        <f t="shared" si="54"/>
        <v>0</v>
      </c>
      <c r="BF197" s="613"/>
      <c r="BG197" s="49"/>
      <c r="BH197" s="49"/>
      <c r="BI197" s="48">
        <f t="shared" si="47"/>
        <v>1</v>
      </c>
      <c r="BJ197" s="48">
        <f t="shared" si="47"/>
        <v>1</v>
      </c>
      <c r="BK197" s="48">
        <f t="shared" si="47"/>
        <v>0</v>
      </c>
      <c r="BL197" s="48">
        <f t="shared" si="46"/>
        <v>0</v>
      </c>
      <c r="BM197" s="48">
        <f t="shared" si="46"/>
        <v>0</v>
      </c>
      <c r="BN197" s="48">
        <f t="shared" si="46"/>
        <v>1</v>
      </c>
      <c r="BO197" s="614"/>
      <c r="BP197" s="613"/>
      <c r="BQ197" s="613"/>
      <c r="BR197" s="612"/>
      <c r="BS197" s="612"/>
      <c r="BT197" s="612"/>
    </row>
    <row r="198" spans="1:72" s="10" customFormat="1" ht="15.75" customHeight="1" outlineLevel="1">
      <c r="A198" s="612"/>
      <c r="B198" s="66" t="s">
        <v>461</v>
      </c>
      <c r="C198" s="50" t="s">
        <v>157</v>
      </c>
      <c r="D198" s="51" t="s">
        <v>457</v>
      </c>
      <c r="E198" s="51" t="s">
        <v>74</v>
      </c>
      <c r="F198" s="50"/>
      <c r="G198" s="51" t="s">
        <v>458</v>
      </c>
      <c r="H198" s="52"/>
      <c r="I198" s="50" t="s">
        <v>70</v>
      </c>
      <c r="J198" s="53">
        <v>43343</v>
      </c>
      <c r="K198" s="62"/>
      <c r="L198" s="53">
        <v>52443</v>
      </c>
      <c r="M198" s="86">
        <v>0.99</v>
      </c>
      <c r="N198" s="87">
        <v>5.1909999999999998</v>
      </c>
      <c r="O198" s="88">
        <v>5.1909999999999998</v>
      </c>
      <c r="P198" s="88">
        <v>5.1909999999999998</v>
      </c>
      <c r="Q198" s="511">
        <f t="shared" si="55"/>
        <v>5.1390899999999995</v>
      </c>
      <c r="R198" s="512">
        <f t="shared" si="48"/>
        <v>-7.6264220183486331E-2</v>
      </c>
      <c r="S198" s="512">
        <f t="shared" si="49"/>
        <v>-5.8998130841121599E-2</v>
      </c>
      <c r="T198" s="89" t="s">
        <v>336</v>
      </c>
      <c r="U198" s="90">
        <v>6.8960000000000002E-3</v>
      </c>
      <c r="V198" s="90">
        <v>-2.4000000000000001E-5</v>
      </c>
      <c r="W198" s="512">
        <f t="shared" si="50"/>
        <v>6.8720000000000005E-3</v>
      </c>
      <c r="X198" s="513">
        <f t="shared" si="51"/>
        <v>3.5672552000000003E-2</v>
      </c>
      <c r="Y198" s="513">
        <f t="shared" si="52"/>
        <v>3.5672552000000003E-2</v>
      </c>
      <c r="Z198" s="89"/>
      <c r="AA198" s="89"/>
      <c r="AB198" s="87">
        <v>0</v>
      </c>
      <c r="AC198" s="87">
        <v>5.1909999999999998</v>
      </c>
      <c r="AD198" s="87">
        <v>5.1909999999999998</v>
      </c>
      <c r="AE198" s="94" t="s">
        <v>459</v>
      </c>
      <c r="AF198" s="45"/>
      <c r="AG198" s="60" t="s">
        <v>462</v>
      </c>
      <c r="AH198" s="27"/>
      <c r="AI198" s="614"/>
      <c r="AJ198" s="47" t="str">
        <f t="shared" si="53"/>
        <v>Please complete all cells in row</v>
      </c>
      <c r="AK198" s="614"/>
      <c r="AL198" s="613"/>
      <c r="AM198" s="613"/>
      <c r="AN198" s="613"/>
      <c r="AO198" s="613"/>
      <c r="AP198" s="613"/>
      <c r="AQ198" s="613"/>
      <c r="AR198" s="613"/>
      <c r="AS198" s="48">
        <f t="shared" si="45"/>
        <v>0</v>
      </c>
      <c r="AT198" s="48">
        <f t="shared" si="45"/>
        <v>1</v>
      </c>
      <c r="AU198" s="48">
        <f t="shared" si="45"/>
        <v>0</v>
      </c>
      <c r="AV198" s="48">
        <f t="shared" si="44"/>
        <v>0</v>
      </c>
      <c r="AW198" s="48">
        <f t="shared" si="44"/>
        <v>0</v>
      </c>
      <c r="AX198" s="48">
        <f t="shared" si="44"/>
        <v>0</v>
      </c>
      <c r="AY198" s="48">
        <f t="shared" si="44"/>
        <v>0</v>
      </c>
      <c r="AZ198" s="49"/>
      <c r="BA198" s="49"/>
      <c r="BB198" s="49"/>
      <c r="BC198" s="613"/>
      <c r="BD198" s="48">
        <f t="shared" si="54"/>
        <v>0</v>
      </c>
      <c r="BE198" s="48">
        <f t="shared" si="54"/>
        <v>0</v>
      </c>
      <c r="BF198" s="613"/>
      <c r="BG198" s="49"/>
      <c r="BH198" s="49"/>
      <c r="BI198" s="48">
        <f t="shared" si="47"/>
        <v>1</v>
      </c>
      <c r="BJ198" s="48">
        <f t="shared" si="47"/>
        <v>1</v>
      </c>
      <c r="BK198" s="48">
        <f t="shared" si="47"/>
        <v>0</v>
      </c>
      <c r="BL198" s="48">
        <f t="shared" si="46"/>
        <v>0</v>
      </c>
      <c r="BM198" s="48">
        <f t="shared" si="46"/>
        <v>0</v>
      </c>
      <c r="BN198" s="48">
        <f t="shared" si="46"/>
        <v>1</v>
      </c>
      <c r="BO198" s="614"/>
      <c r="BP198" s="613"/>
      <c r="BQ198" s="613"/>
      <c r="BR198" s="612"/>
      <c r="BS198" s="612"/>
      <c r="BT198" s="612"/>
    </row>
    <row r="199" spans="1:72" s="10" customFormat="1" ht="15.75" customHeight="1" outlineLevel="1">
      <c r="A199" s="612"/>
      <c r="B199" s="66" t="s">
        <v>463</v>
      </c>
      <c r="C199" s="50" t="s">
        <v>64</v>
      </c>
      <c r="D199" s="51" t="s">
        <v>464</v>
      </c>
      <c r="E199" s="51" t="s">
        <v>74</v>
      </c>
      <c r="F199" s="50"/>
      <c r="G199" s="51" t="s">
        <v>181</v>
      </c>
      <c r="H199" s="52"/>
      <c r="I199" s="50" t="s">
        <v>70</v>
      </c>
      <c r="J199" s="53">
        <v>44419</v>
      </c>
      <c r="K199" s="62"/>
      <c r="L199" s="53">
        <v>44783</v>
      </c>
      <c r="M199" s="86">
        <v>0.36164383561643837</v>
      </c>
      <c r="N199" s="87">
        <v>250</v>
      </c>
      <c r="O199" s="95"/>
      <c r="P199" s="95"/>
      <c r="Q199" s="511">
        <f t="shared" si="55"/>
        <v>0</v>
      </c>
      <c r="R199" s="512">
        <f t="shared" si="48"/>
        <v>0</v>
      </c>
      <c r="S199" s="512">
        <f t="shared" si="49"/>
        <v>0</v>
      </c>
      <c r="T199" s="89"/>
      <c r="U199" s="89"/>
      <c r="V199" s="90"/>
      <c r="W199" s="512">
        <f t="shared" si="50"/>
        <v>0</v>
      </c>
      <c r="X199" s="513">
        <f t="shared" si="51"/>
        <v>0</v>
      </c>
      <c r="Y199" s="513">
        <f t="shared" si="52"/>
        <v>0</v>
      </c>
      <c r="Z199" s="89"/>
      <c r="AA199" s="89"/>
      <c r="AB199" s="96"/>
      <c r="AC199" s="96"/>
      <c r="AD199" s="96"/>
      <c r="AE199" s="91"/>
      <c r="AF199" s="45"/>
      <c r="AG199" s="60" t="s">
        <v>465</v>
      </c>
      <c r="AH199" s="27"/>
      <c r="AI199" s="614"/>
      <c r="AJ199" s="47" t="str">
        <f t="shared" si="53"/>
        <v>Please complete all cells in row</v>
      </c>
      <c r="AK199" s="614"/>
      <c r="AL199" s="613"/>
      <c r="AM199" s="613"/>
      <c r="AN199" s="613"/>
      <c r="AO199" s="613"/>
      <c r="AP199" s="613"/>
      <c r="AQ199" s="613"/>
      <c r="AR199" s="613"/>
      <c r="AS199" s="48">
        <f t="shared" si="45"/>
        <v>0</v>
      </c>
      <c r="AT199" s="48">
        <f t="shared" si="45"/>
        <v>1</v>
      </c>
      <c r="AU199" s="48">
        <f t="shared" si="45"/>
        <v>0</v>
      </c>
      <c r="AV199" s="48">
        <f t="shared" si="44"/>
        <v>0</v>
      </c>
      <c r="AW199" s="48">
        <f t="shared" si="44"/>
        <v>0</v>
      </c>
      <c r="AX199" s="48">
        <f t="shared" si="44"/>
        <v>1</v>
      </c>
      <c r="AY199" s="48">
        <f t="shared" si="44"/>
        <v>1</v>
      </c>
      <c r="AZ199" s="49"/>
      <c r="BA199" s="49"/>
      <c r="BB199" s="49"/>
      <c r="BC199" s="613"/>
      <c r="BD199" s="48">
        <f t="shared" si="54"/>
        <v>1</v>
      </c>
      <c r="BE199" s="48">
        <f t="shared" si="54"/>
        <v>1</v>
      </c>
      <c r="BF199" s="613"/>
      <c r="BG199" s="49"/>
      <c r="BH199" s="49"/>
      <c r="BI199" s="48">
        <f t="shared" si="47"/>
        <v>1</v>
      </c>
      <c r="BJ199" s="48">
        <f t="shared" si="47"/>
        <v>1</v>
      </c>
      <c r="BK199" s="48">
        <f t="shared" si="47"/>
        <v>1</v>
      </c>
      <c r="BL199" s="48">
        <f t="shared" si="46"/>
        <v>1</v>
      </c>
      <c r="BM199" s="48">
        <f t="shared" si="46"/>
        <v>1</v>
      </c>
      <c r="BN199" s="48">
        <f t="shared" si="46"/>
        <v>1</v>
      </c>
      <c r="BO199" s="614"/>
      <c r="BP199" s="613"/>
      <c r="BQ199" s="613"/>
      <c r="BR199" s="612"/>
      <c r="BS199" s="612"/>
      <c r="BT199" s="612"/>
    </row>
    <row r="200" spans="1:72" s="10" customFormat="1" ht="15.75" customHeight="1" outlineLevel="1">
      <c r="A200" s="612"/>
      <c r="B200" s="66" t="s">
        <v>466</v>
      </c>
      <c r="C200" s="50" t="s">
        <v>64</v>
      </c>
      <c r="D200" s="51" t="s">
        <v>464</v>
      </c>
      <c r="E200" s="51" t="s">
        <v>74</v>
      </c>
      <c r="F200" s="50"/>
      <c r="G200" s="51" t="s">
        <v>181</v>
      </c>
      <c r="H200" s="52"/>
      <c r="I200" s="50" t="s">
        <v>70</v>
      </c>
      <c r="J200" s="53">
        <v>44419</v>
      </c>
      <c r="K200" s="62"/>
      <c r="L200" s="53">
        <v>44783</v>
      </c>
      <c r="M200" s="86">
        <v>0.36164383561643837</v>
      </c>
      <c r="N200" s="87">
        <v>80</v>
      </c>
      <c r="O200" s="95"/>
      <c r="P200" s="95"/>
      <c r="Q200" s="511">
        <f t="shared" si="55"/>
        <v>0</v>
      </c>
      <c r="R200" s="512">
        <f t="shared" si="48"/>
        <v>0</v>
      </c>
      <c r="S200" s="512">
        <f t="shared" si="49"/>
        <v>0</v>
      </c>
      <c r="T200" s="89"/>
      <c r="U200" s="89"/>
      <c r="V200" s="89"/>
      <c r="W200" s="512">
        <f t="shared" si="50"/>
        <v>0</v>
      </c>
      <c r="X200" s="513">
        <f t="shared" si="51"/>
        <v>0</v>
      </c>
      <c r="Y200" s="513">
        <f t="shared" si="52"/>
        <v>0</v>
      </c>
      <c r="Z200" s="89"/>
      <c r="AA200" s="89"/>
      <c r="AB200" s="96"/>
      <c r="AC200" s="96"/>
      <c r="AD200" s="96"/>
      <c r="AE200" s="91"/>
      <c r="AF200" s="45"/>
      <c r="AG200" s="60" t="s">
        <v>467</v>
      </c>
      <c r="AH200" s="27"/>
      <c r="AI200" s="614"/>
      <c r="AJ200" s="47" t="str">
        <f t="shared" si="53"/>
        <v>Please complete all cells in row</v>
      </c>
      <c r="AK200" s="614"/>
      <c r="AL200" s="613"/>
      <c r="AM200" s="613"/>
      <c r="AN200" s="613"/>
      <c r="AO200" s="613"/>
      <c r="AP200" s="613"/>
      <c r="AQ200" s="613"/>
      <c r="AR200" s="613"/>
      <c r="AS200" s="48">
        <f t="shared" si="45"/>
        <v>0</v>
      </c>
      <c r="AT200" s="48">
        <f t="shared" si="45"/>
        <v>1</v>
      </c>
      <c r="AU200" s="48">
        <f t="shared" si="45"/>
        <v>0</v>
      </c>
      <c r="AV200" s="48">
        <f t="shared" si="44"/>
        <v>0</v>
      </c>
      <c r="AW200" s="48">
        <f t="shared" si="44"/>
        <v>0</v>
      </c>
      <c r="AX200" s="48">
        <f t="shared" si="44"/>
        <v>1</v>
      </c>
      <c r="AY200" s="48">
        <f t="shared" si="44"/>
        <v>1</v>
      </c>
      <c r="AZ200" s="49"/>
      <c r="BA200" s="49"/>
      <c r="BB200" s="49"/>
      <c r="BC200" s="613"/>
      <c r="BD200" s="48">
        <f t="shared" si="54"/>
        <v>1</v>
      </c>
      <c r="BE200" s="48">
        <f t="shared" si="54"/>
        <v>1</v>
      </c>
      <c r="BF200" s="613"/>
      <c r="BG200" s="49"/>
      <c r="BH200" s="49"/>
      <c r="BI200" s="48">
        <f t="shared" si="47"/>
        <v>1</v>
      </c>
      <c r="BJ200" s="48">
        <f t="shared" si="47"/>
        <v>1</v>
      </c>
      <c r="BK200" s="48">
        <f t="shared" si="47"/>
        <v>1</v>
      </c>
      <c r="BL200" s="48">
        <f t="shared" si="46"/>
        <v>1</v>
      </c>
      <c r="BM200" s="48">
        <f t="shared" si="46"/>
        <v>1</v>
      </c>
      <c r="BN200" s="48">
        <f t="shared" si="46"/>
        <v>1</v>
      </c>
      <c r="BO200" s="614"/>
      <c r="BP200" s="613"/>
      <c r="BQ200" s="613"/>
      <c r="BR200" s="612"/>
      <c r="BS200" s="612"/>
      <c r="BT200" s="612"/>
    </row>
    <row r="201" spans="1:72" s="10" customFormat="1" ht="15.75" customHeight="1" outlineLevel="1">
      <c r="A201" s="612"/>
      <c r="B201" s="66" t="s">
        <v>468</v>
      </c>
      <c r="C201" s="50" t="s">
        <v>64</v>
      </c>
      <c r="D201" s="51" t="s">
        <v>464</v>
      </c>
      <c r="E201" s="51" t="s">
        <v>74</v>
      </c>
      <c r="F201" s="50"/>
      <c r="G201" s="51" t="s">
        <v>181</v>
      </c>
      <c r="H201" s="52"/>
      <c r="I201" s="50" t="s">
        <v>70</v>
      </c>
      <c r="J201" s="53">
        <v>44419</v>
      </c>
      <c r="K201" s="62"/>
      <c r="L201" s="53">
        <v>44783</v>
      </c>
      <c r="M201" s="86">
        <v>0.36164383561643837</v>
      </c>
      <c r="N201" s="87">
        <v>220</v>
      </c>
      <c r="O201" s="95"/>
      <c r="P201" s="95"/>
      <c r="Q201" s="511">
        <f t="shared" si="55"/>
        <v>0</v>
      </c>
      <c r="R201" s="512">
        <f t="shared" si="48"/>
        <v>0</v>
      </c>
      <c r="S201" s="512">
        <f t="shared" si="49"/>
        <v>0</v>
      </c>
      <c r="T201" s="89"/>
      <c r="U201" s="89"/>
      <c r="V201" s="89"/>
      <c r="W201" s="512">
        <f t="shared" si="50"/>
        <v>0</v>
      </c>
      <c r="X201" s="513">
        <f t="shared" si="51"/>
        <v>0</v>
      </c>
      <c r="Y201" s="513">
        <f t="shared" si="52"/>
        <v>0</v>
      </c>
      <c r="Z201" s="89"/>
      <c r="AA201" s="89"/>
      <c r="AB201" s="96"/>
      <c r="AC201" s="96"/>
      <c r="AD201" s="96"/>
      <c r="AE201" s="91"/>
      <c r="AF201" s="45"/>
      <c r="AG201" s="60" t="s">
        <v>469</v>
      </c>
      <c r="AH201" s="27"/>
      <c r="AI201" s="614"/>
      <c r="AJ201" s="47" t="str">
        <f t="shared" si="53"/>
        <v>Please complete all cells in row</v>
      </c>
      <c r="AK201" s="614"/>
      <c r="AL201" s="613"/>
      <c r="AM201" s="613"/>
      <c r="AN201" s="613"/>
      <c r="AO201" s="613"/>
      <c r="AP201" s="613"/>
      <c r="AQ201" s="613"/>
      <c r="AR201" s="613"/>
      <c r="AS201" s="48">
        <f t="shared" si="45"/>
        <v>0</v>
      </c>
      <c r="AT201" s="48">
        <f t="shared" si="45"/>
        <v>1</v>
      </c>
      <c r="AU201" s="48">
        <f t="shared" si="45"/>
        <v>0</v>
      </c>
      <c r="AV201" s="48">
        <f t="shared" si="44"/>
        <v>0</v>
      </c>
      <c r="AW201" s="48">
        <f t="shared" si="44"/>
        <v>0</v>
      </c>
      <c r="AX201" s="48">
        <f t="shared" si="44"/>
        <v>1</v>
      </c>
      <c r="AY201" s="48">
        <f t="shared" si="44"/>
        <v>1</v>
      </c>
      <c r="AZ201" s="49"/>
      <c r="BA201" s="49"/>
      <c r="BB201" s="49"/>
      <c r="BC201" s="613"/>
      <c r="BD201" s="48">
        <f t="shared" si="54"/>
        <v>1</v>
      </c>
      <c r="BE201" s="48">
        <f t="shared" si="54"/>
        <v>1</v>
      </c>
      <c r="BF201" s="613"/>
      <c r="BG201" s="49"/>
      <c r="BH201" s="49"/>
      <c r="BI201" s="48">
        <f t="shared" si="47"/>
        <v>1</v>
      </c>
      <c r="BJ201" s="48">
        <f t="shared" si="47"/>
        <v>1</v>
      </c>
      <c r="BK201" s="48">
        <f t="shared" si="47"/>
        <v>1</v>
      </c>
      <c r="BL201" s="48">
        <f t="shared" si="46"/>
        <v>1</v>
      </c>
      <c r="BM201" s="48">
        <f t="shared" si="46"/>
        <v>1</v>
      </c>
      <c r="BN201" s="48">
        <f t="shared" si="46"/>
        <v>1</v>
      </c>
      <c r="BO201" s="614"/>
      <c r="BP201" s="613"/>
      <c r="BQ201" s="613"/>
      <c r="BR201" s="612"/>
      <c r="BS201" s="612"/>
      <c r="BT201" s="612"/>
    </row>
    <row r="202" spans="1:72" s="10" customFormat="1" ht="15.75" customHeight="1" outlineLevel="1">
      <c r="A202" s="612"/>
      <c r="B202" s="66" t="s">
        <v>470</v>
      </c>
      <c r="C202" s="50" t="s">
        <v>64</v>
      </c>
      <c r="D202" s="51" t="s">
        <v>158</v>
      </c>
      <c r="E202" s="51" t="s">
        <v>74</v>
      </c>
      <c r="F202" s="50"/>
      <c r="G202" s="51" t="s">
        <v>68</v>
      </c>
      <c r="H202" s="52"/>
      <c r="I202" s="50" t="s">
        <v>70</v>
      </c>
      <c r="J202" s="53">
        <v>44462</v>
      </c>
      <c r="K202" s="62"/>
      <c r="L202" s="53">
        <v>47018</v>
      </c>
      <c r="M202" s="86">
        <v>6.484931506849315</v>
      </c>
      <c r="N202" s="87">
        <v>100</v>
      </c>
      <c r="O202" s="95"/>
      <c r="P202" s="95"/>
      <c r="Q202" s="511">
        <f t="shared" si="55"/>
        <v>0</v>
      </c>
      <c r="R202" s="512">
        <f t="shared" si="48"/>
        <v>0</v>
      </c>
      <c r="S202" s="512">
        <f t="shared" si="49"/>
        <v>0</v>
      </c>
      <c r="T202" s="89"/>
      <c r="U202" s="89"/>
      <c r="V202" s="89"/>
      <c r="W202" s="512">
        <f t="shared" si="50"/>
        <v>0</v>
      </c>
      <c r="X202" s="513">
        <f t="shared" si="51"/>
        <v>0</v>
      </c>
      <c r="Y202" s="513">
        <f t="shared" si="52"/>
        <v>0</v>
      </c>
      <c r="Z202" s="89" t="s">
        <v>449</v>
      </c>
      <c r="AA202" s="93">
        <f>2.1%*0.35%</f>
        <v>7.3499999999999998E-5</v>
      </c>
      <c r="AB202" s="96"/>
      <c r="AC202" s="96"/>
      <c r="AD202" s="96"/>
      <c r="AE202" s="91"/>
      <c r="AF202" s="45"/>
      <c r="AG202" s="60" t="s">
        <v>471</v>
      </c>
      <c r="AH202" s="27"/>
      <c r="AI202" s="614"/>
      <c r="AJ202" s="47" t="str">
        <f t="shared" si="53"/>
        <v>Please complete all cells in row</v>
      </c>
      <c r="AK202" s="614"/>
      <c r="AL202" s="613"/>
      <c r="AM202" s="613"/>
      <c r="AN202" s="613"/>
      <c r="AO202" s="613"/>
      <c r="AP202" s="613"/>
      <c r="AQ202" s="613"/>
      <c r="AR202" s="613"/>
      <c r="AS202" s="48">
        <f t="shared" si="45"/>
        <v>0</v>
      </c>
      <c r="AT202" s="48">
        <f t="shared" si="45"/>
        <v>1</v>
      </c>
      <c r="AU202" s="48">
        <f t="shared" si="45"/>
        <v>0</v>
      </c>
      <c r="AV202" s="48">
        <f t="shared" si="44"/>
        <v>0</v>
      </c>
      <c r="AW202" s="48">
        <f t="shared" si="44"/>
        <v>0</v>
      </c>
      <c r="AX202" s="48">
        <f t="shared" si="44"/>
        <v>1</v>
      </c>
      <c r="AY202" s="48">
        <f t="shared" si="44"/>
        <v>1</v>
      </c>
      <c r="AZ202" s="49"/>
      <c r="BA202" s="49"/>
      <c r="BB202" s="49"/>
      <c r="BC202" s="613"/>
      <c r="BD202" s="48">
        <f t="shared" si="54"/>
        <v>1</v>
      </c>
      <c r="BE202" s="48">
        <f t="shared" si="54"/>
        <v>1</v>
      </c>
      <c r="BF202" s="613"/>
      <c r="BG202" s="49"/>
      <c r="BH202" s="49"/>
      <c r="BI202" s="48">
        <f t="shared" si="47"/>
        <v>1</v>
      </c>
      <c r="BJ202" s="48">
        <f t="shared" si="47"/>
        <v>0</v>
      </c>
      <c r="BK202" s="48">
        <f t="shared" si="47"/>
        <v>1</v>
      </c>
      <c r="BL202" s="48">
        <f t="shared" si="46"/>
        <v>1</v>
      </c>
      <c r="BM202" s="48">
        <f t="shared" si="46"/>
        <v>1</v>
      </c>
      <c r="BN202" s="48">
        <f t="shared" si="46"/>
        <v>1</v>
      </c>
      <c r="BO202" s="614"/>
      <c r="BP202" s="613"/>
      <c r="BQ202" s="613"/>
      <c r="BR202" s="612"/>
      <c r="BS202" s="612"/>
      <c r="BT202" s="612"/>
    </row>
    <row r="203" spans="1:72" s="10" customFormat="1" ht="15.75" customHeight="1" outlineLevel="1">
      <c r="A203" s="612"/>
      <c r="B203" s="66" t="s">
        <v>472</v>
      </c>
      <c r="C203" s="50" t="s">
        <v>157</v>
      </c>
      <c r="D203" s="51" t="s">
        <v>323</v>
      </c>
      <c r="E203" s="51" t="s">
        <v>188</v>
      </c>
      <c r="F203" s="50"/>
      <c r="G203" s="51" t="s">
        <v>68</v>
      </c>
      <c r="H203" s="52"/>
      <c r="I203" s="50" t="s">
        <v>70</v>
      </c>
      <c r="J203" s="53">
        <v>42324</v>
      </c>
      <c r="K203" s="62"/>
      <c r="L203" s="53">
        <v>46159</v>
      </c>
      <c r="M203" s="86">
        <v>1.8164383561643851</v>
      </c>
      <c r="N203" s="87">
        <v>1.304</v>
      </c>
      <c r="O203" s="88">
        <v>1.304</v>
      </c>
      <c r="P203" s="88">
        <v>1.304</v>
      </c>
      <c r="Q203" s="511">
        <f t="shared" si="55"/>
        <v>2.3686356164383584</v>
      </c>
      <c r="R203" s="512">
        <f t="shared" si="48"/>
        <v>-4.4491337391261876E-2</v>
      </c>
      <c r="S203" s="512">
        <f t="shared" si="49"/>
        <v>-2.6631362389229363E-2</v>
      </c>
      <c r="T203" s="89" t="s">
        <v>473</v>
      </c>
      <c r="U203" s="93">
        <v>7.4999999999999997E-3</v>
      </c>
      <c r="V203" s="93">
        <v>3.400444224352462E-2</v>
      </c>
      <c r="W203" s="512">
        <f t="shared" si="50"/>
        <v>4.150444224352462E-2</v>
      </c>
      <c r="X203" s="513">
        <f t="shared" si="51"/>
        <v>5.4121792685556107E-2</v>
      </c>
      <c r="Y203" s="513">
        <f t="shared" si="52"/>
        <v>5.4121792685556107E-2</v>
      </c>
      <c r="Z203" s="89"/>
      <c r="AA203" s="89"/>
      <c r="AB203" s="96"/>
      <c r="AC203" s="87">
        <v>1.304</v>
      </c>
      <c r="AD203" s="87">
        <v>1.304</v>
      </c>
      <c r="AE203" s="91"/>
      <c r="AF203" s="45"/>
      <c r="AG203" s="60" t="s">
        <v>474</v>
      </c>
      <c r="AH203" s="27"/>
      <c r="AI203" s="614"/>
      <c r="AJ203" s="47" t="str">
        <f t="shared" si="53"/>
        <v>Please complete all cells in row</v>
      </c>
      <c r="AK203" s="614"/>
      <c r="AL203" s="613"/>
      <c r="AM203" s="613"/>
      <c r="AN203" s="613"/>
      <c r="AO203" s="613"/>
      <c r="AP203" s="613"/>
      <c r="AQ203" s="613"/>
      <c r="AR203" s="613"/>
      <c r="AS203" s="48">
        <f t="shared" si="45"/>
        <v>0</v>
      </c>
      <c r="AT203" s="48">
        <f t="shared" si="45"/>
        <v>1</v>
      </c>
      <c r="AU203" s="48">
        <f t="shared" si="45"/>
        <v>0</v>
      </c>
      <c r="AV203" s="48">
        <f t="shared" si="44"/>
        <v>0</v>
      </c>
      <c r="AW203" s="48">
        <f t="shared" si="44"/>
        <v>0</v>
      </c>
      <c r="AX203" s="48">
        <f t="shared" si="44"/>
        <v>0</v>
      </c>
      <c r="AY203" s="48">
        <f t="shared" si="44"/>
        <v>0</v>
      </c>
      <c r="AZ203" s="49"/>
      <c r="BA203" s="49"/>
      <c r="BB203" s="49"/>
      <c r="BC203" s="613"/>
      <c r="BD203" s="48">
        <f t="shared" si="54"/>
        <v>0</v>
      </c>
      <c r="BE203" s="48">
        <f t="shared" si="54"/>
        <v>0</v>
      </c>
      <c r="BF203" s="613"/>
      <c r="BG203" s="49"/>
      <c r="BH203" s="49"/>
      <c r="BI203" s="48">
        <f t="shared" si="47"/>
        <v>1</v>
      </c>
      <c r="BJ203" s="48">
        <f t="shared" si="47"/>
        <v>1</v>
      </c>
      <c r="BK203" s="48">
        <f t="shared" si="47"/>
        <v>1</v>
      </c>
      <c r="BL203" s="48">
        <f t="shared" si="46"/>
        <v>0</v>
      </c>
      <c r="BM203" s="48">
        <f t="shared" si="46"/>
        <v>0</v>
      </c>
      <c r="BN203" s="48">
        <f t="shared" si="46"/>
        <v>1</v>
      </c>
      <c r="BO203" s="614"/>
      <c r="BP203" s="613"/>
      <c r="BQ203" s="613"/>
      <c r="BR203" s="612"/>
      <c r="BS203" s="612"/>
      <c r="BT203" s="612"/>
    </row>
    <row r="204" spans="1:72" s="10" customFormat="1" ht="15.75" customHeight="1" outlineLevel="1">
      <c r="A204" s="612"/>
      <c r="B204" s="66" t="s">
        <v>475</v>
      </c>
      <c r="C204" s="50" t="s">
        <v>157</v>
      </c>
      <c r="D204" s="51" t="s">
        <v>323</v>
      </c>
      <c r="E204" s="51" t="s">
        <v>188</v>
      </c>
      <c r="F204" s="50"/>
      <c r="G204" s="51" t="s">
        <v>68</v>
      </c>
      <c r="H204" s="52"/>
      <c r="I204" s="50" t="s">
        <v>70</v>
      </c>
      <c r="J204" s="53">
        <v>44415</v>
      </c>
      <c r="K204" s="62"/>
      <c r="L204" s="53">
        <v>48616</v>
      </c>
      <c r="M204" s="86">
        <v>5.1808219178082</v>
      </c>
      <c r="N204" s="87">
        <v>6.5949999999999998</v>
      </c>
      <c r="O204" s="88">
        <v>6.5949999999999998</v>
      </c>
      <c r="P204" s="88">
        <v>6.5949999999999998</v>
      </c>
      <c r="Q204" s="511">
        <f t="shared" si="55"/>
        <v>34.167520547945081</v>
      </c>
      <c r="R204" s="512">
        <f t="shared" si="48"/>
        <v>-5.537672469840349E-2</v>
      </c>
      <c r="S204" s="512">
        <f t="shared" si="49"/>
        <v>-3.7720214879682024E-2</v>
      </c>
      <c r="T204" s="89" t="s">
        <v>473</v>
      </c>
      <c r="U204" s="93">
        <v>7.4999999999999997E-3</v>
      </c>
      <c r="V204" s="93">
        <v>2.21393700787402E-2</v>
      </c>
      <c r="W204" s="512">
        <f t="shared" si="50"/>
        <v>2.96393700787402E-2</v>
      </c>
      <c r="X204" s="513">
        <f t="shared" si="51"/>
        <v>0.19547164566929162</v>
      </c>
      <c r="Y204" s="513">
        <f t="shared" si="52"/>
        <v>0.19547164566929162</v>
      </c>
      <c r="Z204" s="89"/>
      <c r="AA204" s="89"/>
      <c r="AB204" s="96"/>
      <c r="AC204" s="87">
        <v>6.5949999999999998</v>
      </c>
      <c r="AD204" s="87">
        <v>6.5949999999999998</v>
      </c>
      <c r="AE204" s="91"/>
      <c r="AF204" s="45"/>
      <c r="AG204" s="60" t="s">
        <v>476</v>
      </c>
      <c r="AH204" s="27"/>
      <c r="AI204" s="614"/>
      <c r="AJ204" s="47" t="str">
        <f t="shared" si="53"/>
        <v>Please complete all cells in row</v>
      </c>
      <c r="AK204" s="614"/>
      <c r="AL204" s="613"/>
      <c r="AM204" s="613"/>
      <c r="AN204" s="613"/>
      <c r="AO204" s="613"/>
      <c r="AP204" s="613"/>
      <c r="AQ204" s="613"/>
      <c r="AR204" s="613"/>
      <c r="AS204" s="48">
        <f t="shared" si="45"/>
        <v>0</v>
      </c>
      <c r="AT204" s="48">
        <f t="shared" si="45"/>
        <v>1</v>
      </c>
      <c r="AU204" s="48">
        <f t="shared" si="45"/>
        <v>0</v>
      </c>
      <c r="AV204" s="48">
        <f t="shared" si="44"/>
        <v>0</v>
      </c>
      <c r="AW204" s="48">
        <f t="shared" si="44"/>
        <v>0</v>
      </c>
      <c r="AX204" s="48">
        <f t="shared" si="44"/>
        <v>0</v>
      </c>
      <c r="AY204" s="48">
        <f t="shared" si="44"/>
        <v>0</v>
      </c>
      <c r="AZ204" s="49"/>
      <c r="BA204" s="49"/>
      <c r="BB204" s="49"/>
      <c r="BC204" s="613"/>
      <c r="BD204" s="48">
        <f t="shared" si="54"/>
        <v>0</v>
      </c>
      <c r="BE204" s="48">
        <f t="shared" si="54"/>
        <v>0</v>
      </c>
      <c r="BF204" s="613"/>
      <c r="BG204" s="49"/>
      <c r="BH204" s="49"/>
      <c r="BI204" s="48">
        <f t="shared" si="47"/>
        <v>1</v>
      </c>
      <c r="BJ204" s="48">
        <f t="shared" si="47"/>
        <v>1</v>
      </c>
      <c r="BK204" s="48">
        <f t="shared" si="47"/>
        <v>1</v>
      </c>
      <c r="BL204" s="48">
        <f t="shared" si="46"/>
        <v>0</v>
      </c>
      <c r="BM204" s="48">
        <f t="shared" si="46"/>
        <v>0</v>
      </c>
      <c r="BN204" s="48">
        <f t="shared" si="46"/>
        <v>1</v>
      </c>
      <c r="BO204" s="614"/>
      <c r="BP204" s="613"/>
      <c r="BQ204" s="613"/>
      <c r="BR204" s="612"/>
      <c r="BS204" s="612"/>
      <c r="BT204" s="612"/>
    </row>
    <row r="205" spans="1:72" s="10" customFormat="1" ht="15.75" customHeight="1" outlineLevel="1">
      <c r="A205" s="612"/>
      <c r="B205" s="66" t="s">
        <v>477</v>
      </c>
      <c r="C205" s="50" t="s">
        <v>157</v>
      </c>
      <c r="D205" s="51" t="s">
        <v>323</v>
      </c>
      <c r="E205" s="51" t="s">
        <v>188</v>
      </c>
      <c r="F205" s="50"/>
      <c r="G205" s="51" t="s">
        <v>68</v>
      </c>
      <c r="H205" s="52"/>
      <c r="I205" s="50" t="s">
        <v>70</v>
      </c>
      <c r="J205" s="53">
        <v>28824</v>
      </c>
      <c r="K205" s="62"/>
      <c r="L205" s="53">
        <v>72836</v>
      </c>
      <c r="M205" s="86">
        <v>38.360273972602748</v>
      </c>
      <c r="N205" s="87">
        <v>0.89600000000000002</v>
      </c>
      <c r="O205" s="88">
        <v>0.89600000000000002</v>
      </c>
      <c r="P205" s="88">
        <v>0.89600000000000002</v>
      </c>
      <c r="Q205" s="511">
        <f t="shared" si="55"/>
        <v>34.370805479452066</v>
      </c>
      <c r="R205" s="512">
        <f t="shared" si="48"/>
        <v>-5.2263935930646377E-2</v>
      </c>
      <c r="S205" s="512">
        <f t="shared" si="49"/>
        <v>-3.4549243144303299E-2</v>
      </c>
      <c r="T205" s="89" t="s">
        <v>473</v>
      </c>
      <c r="U205" s="93">
        <v>7.4999999999999997E-3</v>
      </c>
      <c r="V205" s="93">
        <v>2.5532309835595603E-2</v>
      </c>
      <c r="W205" s="512">
        <f t="shared" si="50"/>
        <v>3.3032309835595602E-2</v>
      </c>
      <c r="X205" s="513">
        <f t="shared" si="51"/>
        <v>2.9596949612693661E-2</v>
      </c>
      <c r="Y205" s="513">
        <f t="shared" si="52"/>
        <v>2.9596949612693661E-2</v>
      </c>
      <c r="Z205" s="89"/>
      <c r="AA205" s="89"/>
      <c r="AB205" s="96"/>
      <c r="AC205" s="87">
        <v>0.89600000000000002</v>
      </c>
      <c r="AD205" s="87">
        <v>0.89600000000000002</v>
      </c>
      <c r="AE205" s="91"/>
      <c r="AF205" s="45"/>
      <c r="AG205" s="60" t="s">
        <v>478</v>
      </c>
      <c r="AH205" s="27"/>
      <c r="AI205" s="614"/>
      <c r="AJ205" s="47" t="str">
        <f t="shared" si="53"/>
        <v>Please complete all cells in row</v>
      </c>
      <c r="AK205" s="614"/>
      <c r="AL205" s="613"/>
      <c r="AM205" s="613"/>
      <c r="AN205" s="613"/>
      <c r="AO205" s="613"/>
      <c r="AP205" s="613"/>
      <c r="AQ205" s="613"/>
      <c r="AR205" s="613"/>
      <c r="AS205" s="48">
        <f t="shared" si="45"/>
        <v>0</v>
      </c>
      <c r="AT205" s="48">
        <f t="shared" si="45"/>
        <v>1</v>
      </c>
      <c r="AU205" s="48">
        <f t="shared" si="45"/>
        <v>0</v>
      </c>
      <c r="AV205" s="48">
        <f t="shared" si="44"/>
        <v>0</v>
      </c>
      <c r="AW205" s="48">
        <f t="shared" si="44"/>
        <v>0</v>
      </c>
      <c r="AX205" s="48">
        <f t="shared" si="44"/>
        <v>0</v>
      </c>
      <c r="AY205" s="48">
        <f t="shared" si="44"/>
        <v>0</v>
      </c>
      <c r="AZ205" s="49"/>
      <c r="BA205" s="49"/>
      <c r="BB205" s="49"/>
      <c r="BC205" s="613"/>
      <c r="BD205" s="48">
        <f t="shared" si="54"/>
        <v>0</v>
      </c>
      <c r="BE205" s="48">
        <f t="shared" si="54"/>
        <v>0</v>
      </c>
      <c r="BF205" s="613"/>
      <c r="BG205" s="49"/>
      <c r="BH205" s="49"/>
      <c r="BI205" s="48">
        <f t="shared" si="47"/>
        <v>1</v>
      </c>
      <c r="BJ205" s="48">
        <f t="shared" si="47"/>
        <v>1</v>
      </c>
      <c r="BK205" s="48">
        <f t="shared" si="47"/>
        <v>1</v>
      </c>
      <c r="BL205" s="48">
        <f t="shared" si="46"/>
        <v>0</v>
      </c>
      <c r="BM205" s="48">
        <f t="shared" si="46"/>
        <v>0</v>
      </c>
      <c r="BN205" s="48">
        <f t="shared" si="46"/>
        <v>1</v>
      </c>
      <c r="BO205" s="614"/>
      <c r="BP205" s="613"/>
      <c r="BQ205" s="613"/>
      <c r="BR205" s="612"/>
      <c r="BS205" s="612"/>
      <c r="BT205" s="612"/>
    </row>
    <row r="206" spans="1:72" s="10" customFormat="1" ht="15.75" customHeight="1" outlineLevel="1">
      <c r="A206" s="612"/>
      <c r="B206" s="66" t="s">
        <v>479</v>
      </c>
      <c r="C206" s="50" t="s">
        <v>157</v>
      </c>
      <c r="D206" s="51" t="s">
        <v>323</v>
      </c>
      <c r="E206" s="51" t="s">
        <v>188</v>
      </c>
      <c r="F206" s="50"/>
      <c r="G206" s="51" t="s">
        <v>68</v>
      </c>
      <c r="H206" s="52"/>
      <c r="I206" s="50" t="s">
        <v>70</v>
      </c>
      <c r="J206" s="53">
        <v>37527</v>
      </c>
      <c r="K206" s="62"/>
      <c r="L206" s="53">
        <v>73869</v>
      </c>
      <c r="M206" s="86">
        <v>39.773972602739747</v>
      </c>
      <c r="N206" s="87">
        <v>4.8000000000000001E-2</v>
      </c>
      <c r="O206" s="88">
        <v>4.8000000000000001E-2</v>
      </c>
      <c r="P206" s="88">
        <v>4.8000000000000001E-2</v>
      </c>
      <c r="Q206" s="511">
        <f t="shared" si="55"/>
        <v>1.9091506849315079</v>
      </c>
      <c r="R206" s="512">
        <f t="shared" si="48"/>
        <v>-5.5360397394456862E-2</v>
      </c>
      <c r="S206" s="512">
        <f t="shared" si="49"/>
        <v>-3.770358239248417E-2</v>
      </c>
      <c r="T206" s="89" t="s">
        <v>473</v>
      </c>
      <c r="U206" s="93">
        <v>7.4999999999999997E-3</v>
      </c>
      <c r="V206" s="93">
        <v>2.2157166840042132E-2</v>
      </c>
      <c r="W206" s="512">
        <f t="shared" si="50"/>
        <v>2.9657166840042132E-2</v>
      </c>
      <c r="X206" s="513">
        <f t="shared" si="51"/>
        <v>1.4235440083220224E-3</v>
      </c>
      <c r="Y206" s="513">
        <f t="shared" si="52"/>
        <v>1.4235440083220224E-3</v>
      </c>
      <c r="Z206" s="89"/>
      <c r="AA206" s="89"/>
      <c r="AB206" s="96"/>
      <c r="AC206" s="87">
        <v>4.8000000000000001E-2</v>
      </c>
      <c r="AD206" s="87">
        <v>4.8000000000000001E-2</v>
      </c>
      <c r="AE206" s="91"/>
      <c r="AF206" s="45"/>
      <c r="AG206" s="60" t="s">
        <v>480</v>
      </c>
      <c r="AH206" s="27"/>
      <c r="AI206" s="614"/>
      <c r="AJ206" s="47" t="str">
        <f t="shared" si="53"/>
        <v>Please complete all cells in row</v>
      </c>
      <c r="AK206" s="614"/>
      <c r="AL206" s="613"/>
      <c r="AM206" s="613"/>
      <c r="AN206" s="613"/>
      <c r="AO206" s="613"/>
      <c r="AP206" s="613"/>
      <c r="AQ206" s="613"/>
      <c r="AR206" s="613"/>
      <c r="AS206" s="48">
        <f t="shared" si="45"/>
        <v>0</v>
      </c>
      <c r="AT206" s="48">
        <f t="shared" si="45"/>
        <v>1</v>
      </c>
      <c r="AU206" s="48">
        <f t="shared" si="45"/>
        <v>0</v>
      </c>
      <c r="AV206" s="48">
        <f t="shared" si="44"/>
        <v>0</v>
      </c>
      <c r="AW206" s="48">
        <f t="shared" si="44"/>
        <v>0</v>
      </c>
      <c r="AX206" s="48">
        <f t="shared" si="44"/>
        <v>0</v>
      </c>
      <c r="AY206" s="48">
        <f t="shared" si="44"/>
        <v>0</v>
      </c>
      <c r="AZ206" s="49"/>
      <c r="BA206" s="49"/>
      <c r="BB206" s="49"/>
      <c r="BC206" s="613"/>
      <c r="BD206" s="48">
        <f t="shared" si="54"/>
        <v>0</v>
      </c>
      <c r="BE206" s="48">
        <f t="shared" si="54"/>
        <v>0</v>
      </c>
      <c r="BF206" s="613"/>
      <c r="BG206" s="49"/>
      <c r="BH206" s="49"/>
      <c r="BI206" s="48">
        <f t="shared" si="47"/>
        <v>1</v>
      </c>
      <c r="BJ206" s="48">
        <f t="shared" si="47"/>
        <v>1</v>
      </c>
      <c r="BK206" s="48">
        <f t="shared" si="47"/>
        <v>1</v>
      </c>
      <c r="BL206" s="48">
        <f t="shared" si="46"/>
        <v>0</v>
      </c>
      <c r="BM206" s="48">
        <f t="shared" si="46"/>
        <v>0</v>
      </c>
      <c r="BN206" s="48">
        <f t="shared" si="46"/>
        <v>1</v>
      </c>
      <c r="BO206" s="614"/>
      <c r="BP206" s="613"/>
      <c r="BQ206" s="613"/>
      <c r="BR206" s="612"/>
      <c r="BS206" s="612"/>
      <c r="BT206" s="612"/>
    </row>
    <row r="207" spans="1:72" s="10" customFormat="1" ht="15.75" customHeight="1" outlineLevel="1">
      <c r="A207" s="612"/>
      <c r="B207" s="66" t="s">
        <v>481</v>
      </c>
      <c r="C207" s="50" t="s">
        <v>157</v>
      </c>
      <c r="D207" s="51" t="s">
        <v>323</v>
      </c>
      <c r="E207" s="51" t="s">
        <v>188</v>
      </c>
      <c r="F207" s="50"/>
      <c r="G207" s="51" t="s">
        <v>68</v>
      </c>
      <c r="H207" s="52"/>
      <c r="I207" s="50" t="s">
        <v>70</v>
      </c>
      <c r="J207" s="53">
        <v>38320</v>
      </c>
      <c r="K207" s="62"/>
      <c r="L207" s="53">
        <v>47640</v>
      </c>
      <c r="M207" s="86">
        <v>3.8452054794520549</v>
      </c>
      <c r="N207" s="87">
        <v>0.224</v>
      </c>
      <c r="O207" s="88">
        <v>0.224</v>
      </c>
      <c r="P207" s="88">
        <v>0.224</v>
      </c>
      <c r="Q207" s="511">
        <f t="shared" si="55"/>
        <v>0.86132602739726027</v>
      </c>
      <c r="R207" s="512">
        <f t="shared" si="48"/>
        <v>-4.7264350029553981E-2</v>
      </c>
      <c r="S207" s="512">
        <f t="shared" si="49"/>
        <v>-2.9456207039452176E-2</v>
      </c>
      <c r="T207" s="89" t="s">
        <v>473</v>
      </c>
      <c r="U207" s="93">
        <v>7.4999999999999997E-3</v>
      </c>
      <c r="V207" s="93">
        <v>3.0981858467786248E-2</v>
      </c>
      <c r="W207" s="512">
        <f t="shared" si="50"/>
        <v>3.8481858467786248E-2</v>
      </c>
      <c r="X207" s="513">
        <f t="shared" si="51"/>
        <v>8.6199362967841198E-3</v>
      </c>
      <c r="Y207" s="513">
        <f t="shared" si="52"/>
        <v>8.6199362967841198E-3</v>
      </c>
      <c r="Z207" s="89"/>
      <c r="AA207" s="89"/>
      <c r="AB207" s="96"/>
      <c r="AC207" s="87">
        <v>0.224</v>
      </c>
      <c r="AD207" s="87">
        <v>0.224</v>
      </c>
      <c r="AE207" s="91"/>
      <c r="AF207" s="45"/>
      <c r="AG207" s="60" t="s">
        <v>482</v>
      </c>
      <c r="AH207" s="27"/>
      <c r="AI207" s="614"/>
      <c r="AJ207" s="47" t="str">
        <f t="shared" si="53"/>
        <v>Please complete all cells in row</v>
      </c>
      <c r="AK207" s="614"/>
      <c r="AL207" s="613"/>
      <c r="AM207" s="613"/>
      <c r="AN207" s="613"/>
      <c r="AO207" s="613"/>
      <c r="AP207" s="613"/>
      <c r="AQ207" s="613"/>
      <c r="AR207" s="613"/>
      <c r="AS207" s="48">
        <f t="shared" si="45"/>
        <v>0</v>
      </c>
      <c r="AT207" s="48">
        <f t="shared" si="45"/>
        <v>1</v>
      </c>
      <c r="AU207" s="48">
        <f t="shared" si="45"/>
        <v>0</v>
      </c>
      <c r="AV207" s="48">
        <f t="shared" si="44"/>
        <v>0</v>
      </c>
      <c r="AW207" s="48">
        <f t="shared" si="44"/>
        <v>0</v>
      </c>
      <c r="AX207" s="48">
        <f t="shared" si="44"/>
        <v>0</v>
      </c>
      <c r="AY207" s="48">
        <f t="shared" si="44"/>
        <v>0</v>
      </c>
      <c r="AZ207" s="49"/>
      <c r="BA207" s="49"/>
      <c r="BB207" s="49"/>
      <c r="BC207" s="613"/>
      <c r="BD207" s="48">
        <f t="shared" si="54"/>
        <v>0</v>
      </c>
      <c r="BE207" s="48">
        <f t="shared" si="54"/>
        <v>0</v>
      </c>
      <c r="BF207" s="613"/>
      <c r="BG207" s="49"/>
      <c r="BH207" s="49"/>
      <c r="BI207" s="48">
        <f t="shared" si="47"/>
        <v>1</v>
      </c>
      <c r="BJ207" s="48">
        <f t="shared" si="47"/>
        <v>1</v>
      </c>
      <c r="BK207" s="48">
        <f t="shared" si="47"/>
        <v>1</v>
      </c>
      <c r="BL207" s="48">
        <f t="shared" si="46"/>
        <v>0</v>
      </c>
      <c r="BM207" s="48">
        <f t="shared" si="46"/>
        <v>0</v>
      </c>
      <c r="BN207" s="48">
        <f t="shared" si="46"/>
        <v>1</v>
      </c>
      <c r="BO207" s="614"/>
      <c r="BP207" s="613"/>
      <c r="BQ207" s="613"/>
      <c r="BR207" s="612"/>
      <c r="BS207" s="612"/>
      <c r="BT207" s="612"/>
    </row>
    <row r="208" spans="1:72" s="10" customFormat="1" ht="15.75" customHeight="1" outlineLevel="1">
      <c r="A208" s="612"/>
      <c r="B208" s="66" t="s">
        <v>483</v>
      </c>
      <c r="C208" s="50" t="s">
        <v>157</v>
      </c>
      <c r="D208" s="51" t="s">
        <v>323</v>
      </c>
      <c r="E208" s="51" t="s">
        <v>188</v>
      </c>
      <c r="F208" s="50"/>
      <c r="G208" s="51" t="s">
        <v>68</v>
      </c>
      <c r="H208" s="52"/>
      <c r="I208" s="50" t="s">
        <v>70</v>
      </c>
      <c r="J208" s="53">
        <v>25839</v>
      </c>
      <c r="K208" s="62"/>
      <c r="L208" s="53">
        <v>62182</v>
      </c>
      <c r="M208" s="86">
        <v>23.76438356164385</v>
      </c>
      <c r="N208" s="87">
        <v>5.0999999999999997E-2</v>
      </c>
      <c r="O208" s="88">
        <v>5.0999999999999997E-2</v>
      </c>
      <c r="P208" s="88">
        <v>5.0999999999999997E-2</v>
      </c>
      <c r="Q208" s="511">
        <f t="shared" si="55"/>
        <v>1.2119835616438364</v>
      </c>
      <c r="R208" s="512">
        <f t="shared" si="48"/>
        <v>-3.2407140159934622E-2</v>
      </c>
      <c r="S208" s="512">
        <f t="shared" si="49"/>
        <v>-1.4321292312456713E-2</v>
      </c>
      <c r="T208" s="89" t="s">
        <v>473</v>
      </c>
      <c r="U208" s="93">
        <v>7.4999999999999997E-3</v>
      </c>
      <c r="V208" s="93">
        <v>4.7176217225671391E-2</v>
      </c>
      <c r="W208" s="512">
        <f t="shared" si="50"/>
        <v>5.467621722567139E-2</v>
      </c>
      <c r="X208" s="513">
        <f t="shared" si="51"/>
        <v>2.7884870785092409E-3</v>
      </c>
      <c r="Y208" s="513">
        <f t="shared" si="52"/>
        <v>2.7884870785092409E-3</v>
      </c>
      <c r="Z208" s="89"/>
      <c r="AA208" s="89"/>
      <c r="AB208" s="96"/>
      <c r="AC208" s="87">
        <v>5.0999999999999997E-2</v>
      </c>
      <c r="AD208" s="87">
        <v>5.0999999999999997E-2</v>
      </c>
      <c r="AE208" s="91"/>
      <c r="AF208" s="45"/>
      <c r="AG208" s="60" t="s">
        <v>484</v>
      </c>
      <c r="AH208" s="27"/>
      <c r="AI208" s="614"/>
      <c r="AJ208" s="47" t="str">
        <f t="shared" si="53"/>
        <v>Please complete all cells in row</v>
      </c>
      <c r="AK208" s="614"/>
      <c r="AL208" s="613"/>
      <c r="AM208" s="613"/>
      <c r="AN208" s="613"/>
      <c r="AO208" s="613"/>
      <c r="AP208" s="613"/>
      <c r="AQ208" s="613"/>
      <c r="AR208" s="613"/>
      <c r="AS208" s="48">
        <f t="shared" si="45"/>
        <v>0</v>
      </c>
      <c r="AT208" s="48">
        <f t="shared" si="45"/>
        <v>1</v>
      </c>
      <c r="AU208" s="48">
        <f t="shared" si="45"/>
        <v>0</v>
      </c>
      <c r="AV208" s="48">
        <f t="shared" si="44"/>
        <v>0</v>
      </c>
      <c r="AW208" s="48">
        <f t="shared" si="44"/>
        <v>0</v>
      </c>
      <c r="AX208" s="48">
        <f t="shared" si="44"/>
        <v>0</v>
      </c>
      <c r="AY208" s="48">
        <f t="shared" si="44"/>
        <v>0</v>
      </c>
      <c r="AZ208" s="49"/>
      <c r="BA208" s="49"/>
      <c r="BB208" s="49"/>
      <c r="BC208" s="613"/>
      <c r="BD208" s="48">
        <f t="shared" si="54"/>
        <v>0</v>
      </c>
      <c r="BE208" s="48">
        <f t="shared" si="54"/>
        <v>0</v>
      </c>
      <c r="BF208" s="613"/>
      <c r="BG208" s="49"/>
      <c r="BH208" s="49"/>
      <c r="BI208" s="48">
        <f t="shared" si="47"/>
        <v>1</v>
      </c>
      <c r="BJ208" s="48">
        <f t="shared" si="47"/>
        <v>1</v>
      </c>
      <c r="BK208" s="48">
        <f t="shared" si="47"/>
        <v>1</v>
      </c>
      <c r="BL208" s="48">
        <f t="shared" si="46"/>
        <v>0</v>
      </c>
      <c r="BM208" s="48">
        <f t="shared" si="46"/>
        <v>0</v>
      </c>
      <c r="BN208" s="48">
        <f t="shared" si="46"/>
        <v>1</v>
      </c>
      <c r="BO208" s="614"/>
      <c r="BP208" s="613"/>
      <c r="BQ208" s="613"/>
      <c r="BR208" s="612"/>
      <c r="BS208" s="612"/>
      <c r="BT208" s="612"/>
    </row>
    <row r="209" spans="1:72" s="10" customFormat="1" ht="15.75" customHeight="1" outlineLevel="1">
      <c r="A209" s="612"/>
      <c r="B209" s="66" t="s">
        <v>485</v>
      </c>
      <c r="C209" s="50" t="s">
        <v>157</v>
      </c>
      <c r="D209" s="51" t="s">
        <v>323</v>
      </c>
      <c r="E209" s="51" t="s">
        <v>188</v>
      </c>
      <c r="F209" s="50"/>
      <c r="G209" s="51" t="s">
        <v>68</v>
      </c>
      <c r="H209" s="52"/>
      <c r="I209" s="50" t="s">
        <v>70</v>
      </c>
      <c r="J209" s="53">
        <v>44595</v>
      </c>
      <c r="K209" s="62"/>
      <c r="L209" s="53">
        <v>46056</v>
      </c>
      <c r="M209" s="86">
        <v>1.675342465753425</v>
      </c>
      <c r="N209" s="87">
        <v>0.186</v>
      </c>
      <c r="O209" s="88">
        <v>0.186</v>
      </c>
      <c r="P209" s="88">
        <v>0.186</v>
      </c>
      <c r="Q209" s="511">
        <f t="shared" si="55"/>
        <v>0.31161369863013705</v>
      </c>
      <c r="R209" s="512">
        <f t="shared" si="48"/>
        <v>-5.3507280439380134E-2</v>
      </c>
      <c r="S209" s="512">
        <f t="shared" si="49"/>
        <v>-3.58158277373124E-2</v>
      </c>
      <c r="T209" s="89" t="s">
        <v>473</v>
      </c>
      <c r="U209" s="93">
        <v>7.4999999999999997E-3</v>
      </c>
      <c r="V209" s="93">
        <v>2.4177064321075803E-2</v>
      </c>
      <c r="W209" s="512">
        <f t="shared" si="50"/>
        <v>3.1677064321075803E-2</v>
      </c>
      <c r="X209" s="513">
        <f t="shared" si="51"/>
        <v>5.8919339637200996E-3</v>
      </c>
      <c r="Y209" s="513">
        <f t="shared" si="52"/>
        <v>5.8919339637200996E-3</v>
      </c>
      <c r="Z209" s="89"/>
      <c r="AA209" s="89"/>
      <c r="AB209" s="96"/>
      <c r="AC209" s="87">
        <v>0.186</v>
      </c>
      <c r="AD209" s="87">
        <v>0.186</v>
      </c>
      <c r="AE209" s="91"/>
      <c r="AF209" s="45"/>
      <c r="AG209" s="60" t="s">
        <v>486</v>
      </c>
      <c r="AH209" s="27"/>
      <c r="AI209" s="614"/>
      <c r="AJ209" s="47" t="str">
        <f t="shared" si="53"/>
        <v>Please complete all cells in row</v>
      </c>
      <c r="AK209" s="614"/>
      <c r="AL209" s="613"/>
      <c r="AM209" s="613"/>
      <c r="AN209" s="613"/>
      <c r="AO209" s="613"/>
      <c r="AP209" s="613"/>
      <c r="AQ209" s="613"/>
      <c r="AR209" s="613"/>
      <c r="AS209" s="48">
        <f t="shared" si="45"/>
        <v>0</v>
      </c>
      <c r="AT209" s="48">
        <f t="shared" si="45"/>
        <v>1</v>
      </c>
      <c r="AU209" s="48">
        <f t="shared" si="45"/>
        <v>0</v>
      </c>
      <c r="AV209" s="48">
        <f t="shared" si="44"/>
        <v>0</v>
      </c>
      <c r="AW209" s="48">
        <f t="shared" si="44"/>
        <v>0</v>
      </c>
      <c r="AX209" s="48">
        <f t="shared" si="44"/>
        <v>0</v>
      </c>
      <c r="AY209" s="48">
        <f t="shared" si="44"/>
        <v>0</v>
      </c>
      <c r="AZ209" s="49"/>
      <c r="BA209" s="49"/>
      <c r="BB209" s="49"/>
      <c r="BC209" s="613"/>
      <c r="BD209" s="48">
        <f t="shared" si="54"/>
        <v>0</v>
      </c>
      <c r="BE209" s="48">
        <f t="shared" si="54"/>
        <v>0</v>
      </c>
      <c r="BF209" s="613"/>
      <c r="BG209" s="49"/>
      <c r="BH209" s="49"/>
      <c r="BI209" s="48">
        <f t="shared" si="47"/>
        <v>1</v>
      </c>
      <c r="BJ209" s="48">
        <f t="shared" si="47"/>
        <v>1</v>
      </c>
      <c r="BK209" s="48">
        <f t="shared" si="47"/>
        <v>1</v>
      </c>
      <c r="BL209" s="48">
        <f t="shared" si="46"/>
        <v>0</v>
      </c>
      <c r="BM209" s="48">
        <f t="shared" si="46"/>
        <v>0</v>
      </c>
      <c r="BN209" s="48">
        <f t="shared" si="46"/>
        <v>1</v>
      </c>
      <c r="BO209" s="614"/>
      <c r="BP209" s="613"/>
      <c r="BQ209" s="613"/>
      <c r="BR209" s="612"/>
      <c r="BS209" s="612"/>
      <c r="BT209" s="612"/>
    </row>
    <row r="210" spans="1:72" s="10" customFormat="1" ht="15.75" customHeight="1" outlineLevel="1">
      <c r="A210" s="612"/>
      <c r="B210" s="66" t="s">
        <v>487</v>
      </c>
      <c r="C210" s="50" t="s">
        <v>157</v>
      </c>
      <c r="D210" s="51" t="s">
        <v>323</v>
      </c>
      <c r="E210" s="51" t="s">
        <v>188</v>
      </c>
      <c r="F210" s="50"/>
      <c r="G210" s="51" t="s">
        <v>68</v>
      </c>
      <c r="H210" s="52"/>
      <c r="I210" s="50" t="s">
        <v>70</v>
      </c>
      <c r="J210" s="53">
        <v>44250</v>
      </c>
      <c r="K210" s="62"/>
      <c r="L210" s="53">
        <v>46258</v>
      </c>
      <c r="M210" s="86">
        <v>1.95205479452055</v>
      </c>
      <c r="N210" s="87">
        <v>0.29199999999999998</v>
      </c>
      <c r="O210" s="88">
        <v>0.29199999999999998</v>
      </c>
      <c r="P210" s="88">
        <v>0.29199999999999998</v>
      </c>
      <c r="Q210" s="511">
        <f t="shared" si="55"/>
        <v>0.57000000000000051</v>
      </c>
      <c r="R210" s="512">
        <f t="shared" si="48"/>
        <v>-5.236191820110403E-2</v>
      </c>
      <c r="S210" s="512">
        <f t="shared" si="49"/>
        <v>-3.4649056859068494E-2</v>
      </c>
      <c r="T210" s="89" t="s">
        <v>473</v>
      </c>
      <c r="U210" s="93">
        <v>7.4999999999999997E-3</v>
      </c>
      <c r="V210" s="93">
        <v>2.5425509160796618E-2</v>
      </c>
      <c r="W210" s="512">
        <f t="shared" si="50"/>
        <v>3.2925509160796618E-2</v>
      </c>
      <c r="X210" s="513">
        <f t="shared" si="51"/>
        <v>9.6142486749526117E-3</v>
      </c>
      <c r="Y210" s="513">
        <f t="shared" si="52"/>
        <v>9.6142486749526117E-3</v>
      </c>
      <c r="Z210" s="89"/>
      <c r="AA210" s="89"/>
      <c r="AB210" s="96"/>
      <c r="AC210" s="87">
        <v>0.29199999999999998</v>
      </c>
      <c r="AD210" s="87">
        <v>0.29199999999999998</v>
      </c>
      <c r="AE210" s="91"/>
      <c r="AF210" s="45"/>
      <c r="AG210" s="60" t="s">
        <v>488</v>
      </c>
      <c r="AH210" s="27"/>
      <c r="AI210" s="614"/>
      <c r="AJ210" s="47" t="str">
        <f t="shared" si="53"/>
        <v>Please complete all cells in row</v>
      </c>
      <c r="AK210" s="614"/>
      <c r="AL210" s="613"/>
      <c r="AM210" s="613"/>
      <c r="AN210" s="613"/>
      <c r="AO210" s="613"/>
      <c r="AP210" s="613"/>
      <c r="AQ210" s="613"/>
      <c r="AR210" s="613"/>
      <c r="AS210" s="48">
        <f t="shared" si="45"/>
        <v>0</v>
      </c>
      <c r="AT210" s="48">
        <f t="shared" si="45"/>
        <v>1</v>
      </c>
      <c r="AU210" s="48">
        <f t="shared" si="45"/>
        <v>0</v>
      </c>
      <c r="AV210" s="48">
        <f t="shared" si="44"/>
        <v>0</v>
      </c>
      <c r="AW210" s="48">
        <f t="shared" si="44"/>
        <v>0</v>
      </c>
      <c r="AX210" s="48">
        <f t="shared" si="44"/>
        <v>0</v>
      </c>
      <c r="AY210" s="48">
        <f t="shared" si="44"/>
        <v>0</v>
      </c>
      <c r="AZ210" s="49"/>
      <c r="BA210" s="49"/>
      <c r="BB210" s="49"/>
      <c r="BC210" s="613"/>
      <c r="BD210" s="48">
        <f t="shared" si="54"/>
        <v>0</v>
      </c>
      <c r="BE210" s="48">
        <f t="shared" si="54"/>
        <v>0</v>
      </c>
      <c r="BF210" s="613"/>
      <c r="BG210" s="49"/>
      <c r="BH210" s="49"/>
      <c r="BI210" s="48">
        <f t="shared" si="47"/>
        <v>1</v>
      </c>
      <c r="BJ210" s="48">
        <f t="shared" si="47"/>
        <v>1</v>
      </c>
      <c r="BK210" s="48">
        <f t="shared" si="47"/>
        <v>1</v>
      </c>
      <c r="BL210" s="48">
        <f t="shared" si="46"/>
        <v>0</v>
      </c>
      <c r="BM210" s="48">
        <f t="shared" si="46"/>
        <v>0</v>
      </c>
      <c r="BN210" s="48">
        <f t="shared" si="46"/>
        <v>1</v>
      </c>
      <c r="BO210" s="614"/>
      <c r="BP210" s="613"/>
      <c r="BQ210" s="613"/>
      <c r="BR210" s="612"/>
      <c r="BS210" s="612"/>
      <c r="BT210" s="612"/>
    </row>
    <row r="211" spans="1:72" s="10" customFormat="1" ht="15.75" customHeight="1" outlineLevel="1">
      <c r="A211" s="612"/>
      <c r="B211" s="66" t="s">
        <v>489</v>
      </c>
      <c r="C211" s="50" t="s">
        <v>157</v>
      </c>
      <c r="D211" s="51" t="s">
        <v>323</v>
      </c>
      <c r="E211" s="51" t="s">
        <v>188</v>
      </c>
      <c r="F211" s="50"/>
      <c r="G211" s="51" t="s">
        <v>68</v>
      </c>
      <c r="H211" s="52"/>
      <c r="I211" s="50" t="s">
        <v>70</v>
      </c>
      <c r="J211" s="53">
        <v>42869</v>
      </c>
      <c r="K211" s="62"/>
      <c r="L211" s="53">
        <v>52183</v>
      </c>
      <c r="M211" s="86">
        <v>10.067123287671251</v>
      </c>
      <c r="N211" s="87">
        <v>1.073</v>
      </c>
      <c r="O211" s="88">
        <v>1.073</v>
      </c>
      <c r="P211" s="88">
        <v>1.073</v>
      </c>
      <c r="Q211" s="511">
        <f t="shared" si="55"/>
        <v>10.802023287671252</v>
      </c>
      <c r="R211" s="512">
        <f t="shared" si="48"/>
        <v>-5.5366415409239589E-2</v>
      </c>
      <c r="S211" s="512">
        <f t="shared" si="49"/>
        <v>-3.7709712893524427E-2</v>
      </c>
      <c r="T211" s="89" t="s">
        <v>473</v>
      </c>
      <c r="U211" s="93">
        <v>7.4999999999999997E-3</v>
      </c>
      <c r="V211" s="93">
        <v>2.2150607203928783E-2</v>
      </c>
      <c r="W211" s="512">
        <f t="shared" si="50"/>
        <v>2.9650607203928783E-2</v>
      </c>
      <c r="X211" s="513">
        <f t="shared" si="51"/>
        <v>3.1815101529815586E-2</v>
      </c>
      <c r="Y211" s="513">
        <f t="shared" si="52"/>
        <v>3.1815101529815586E-2</v>
      </c>
      <c r="Z211" s="89"/>
      <c r="AA211" s="89"/>
      <c r="AB211" s="96"/>
      <c r="AC211" s="87">
        <v>1.073</v>
      </c>
      <c r="AD211" s="87">
        <v>1.073</v>
      </c>
      <c r="AE211" s="91"/>
      <c r="AF211" s="45"/>
      <c r="AG211" s="60" t="s">
        <v>490</v>
      </c>
      <c r="AH211" s="27"/>
      <c r="AI211" s="614"/>
      <c r="AJ211" s="47" t="str">
        <f t="shared" si="53"/>
        <v>Please complete all cells in row</v>
      </c>
      <c r="AK211" s="614"/>
      <c r="AL211" s="613"/>
      <c r="AM211" s="613"/>
      <c r="AN211" s="613"/>
      <c r="AO211" s="613"/>
      <c r="AP211" s="613"/>
      <c r="AQ211" s="613"/>
      <c r="AR211" s="613"/>
      <c r="AS211" s="48">
        <f t="shared" si="45"/>
        <v>0</v>
      </c>
      <c r="AT211" s="48">
        <f t="shared" si="45"/>
        <v>1</v>
      </c>
      <c r="AU211" s="48">
        <f t="shared" si="45"/>
        <v>0</v>
      </c>
      <c r="AV211" s="48">
        <f t="shared" si="44"/>
        <v>0</v>
      </c>
      <c r="AW211" s="48">
        <f t="shared" si="44"/>
        <v>0</v>
      </c>
      <c r="AX211" s="48">
        <f t="shared" si="44"/>
        <v>0</v>
      </c>
      <c r="AY211" s="48">
        <f t="shared" si="44"/>
        <v>0</v>
      </c>
      <c r="AZ211" s="49"/>
      <c r="BA211" s="49"/>
      <c r="BB211" s="49"/>
      <c r="BC211" s="613"/>
      <c r="BD211" s="48">
        <f t="shared" si="54"/>
        <v>0</v>
      </c>
      <c r="BE211" s="48">
        <f t="shared" si="54"/>
        <v>0</v>
      </c>
      <c r="BF211" s="613"/>
      <c r="BG211" s="49"/>
      <c r="BH211" s="49"/>
      <c r="BI211" s="48">
        <f t="shared" si="47"/>
        <v>1</v>
      </c>
      <c r="BJ211" s="48">
        <f t="shared" si="47"/>
        <v>1</v>
      </c>
      <c r="BK211" s="48">
        <f t="shared" si="47"/>
        <v>1</v>
      </c>
      <c r="BL211" s="48">
        <f t="shared" si="46"/>
        <v>0</v>
      </c>
      <c r="BM211" s="48">
        <f t="shared" si="46"/>
        <v>0</v>
      </c>
      <c r="BN211" s="48">
        <f t="shared" si="46"/>
        <v>1</v>
      </c>
      <c r="BO211" s="614"/>
      <c r="BP211" s="613"/>
      <c r="BQ211" s="613"/>
      <c r="BR211" s="612"/>
      <c r="BS211" s="612"/>
      <c r="BT211" s="612"/>
    </row>
    <row r="212" spans="1:72" s="10" customFormat="1" ht="15.75" customHeight="1" outlineLevel="1">
      <c r="A212" s="612"/>
      <c r="B212" s="66" t="s">
        <v>491</v>
      </c>
      <c r="C212" s="50" t="s">
        <v>157</v>
      </c>
      <c r="D212" s="51" t="s">
        <v>323</v>
      </c>
      <c r="E212" s="51" t="s">
        <v>188</v>
      </c>
      <c r="F212" s="50"/>
      <c r="G212" s="51" t="s">
        <v>68</v>
      </c>
      <c r="H212" s="52"/>
      <c r="I212" s="50" t="s">
        <v>70</v>
      </c>
      <c r="J212" s="53">
        <v>41526</v>
      </c>
      <c r="K212" s="62"/>
      <c r="L212" s="53">
        <v>45362</v>
      </c>
      <c r="M212" s="86">
        <v>0.72328767123287496</v>
      </c>
      <c r="N212" s="87">
        <v>1.679</v>
      </c>
      <c r="O212" s="88">
        <v>1.679</v>
      </c>
      <c r="P212" s="88">
        <v>1.679</v>
      </c>
      <c r="Q212" s="511">
        <f t="shared" si="55"/>
        <v>1.214399999999997</v>
      </c>
      <c r="R212" s="512">
        <f t="shared" si="48"/>
        <v>-4.0627592537789026E-2</v>
      </c>
      <c r="S212" s="512">
        <f t="shared" si="49"/>
        <v>-2.2695398005785017E-2</v>
      </c>
      <c r="T212" s="89" t="s">
        <v>473</v>
      </c>
      <c r="U212" s="93">
        <v>7.4999999999999997E-3</v>
      </c>
      <c r="V212" s="93">
        <v>3.8215924133810121E-2</v>
      </c>
      <c r="W212" s="512">
        <f t="shared" si="50"/>
        <v>4.5715924133810121E-2</v>
      </c>
      <c r="X212" s="513">
        <f t="shared" si="51"/>
        <v>7.6757036620667199E-2</v>
      </c>
      <c r="Y212" s="513">
        <f t="shared" si="52"/>
        <v>7.6757036620667199E-2</v>
      </c>
      <c r="Z212" s="89"/>
      <c r="AA212" s="89"/>
      <c r="AB212" s="96"/>
      <c r="AC212" s="87">
        <v>1.679</v>
      </c>
      <c r="AD212" s="87">
        <v>1.679</v>
      </c>
      <c r="AE212" s="91"/>
      <c r="AF212" s="45"/>
      <c r="AG212" s="60" t="s">
        <v>492</v>
      </c>
      <c r="AH212" s="27"/>
      <c r="AI212" s="614"/>
      <c r="AJ212" s="47" t="str">
        <f t="shared" si="53"/>
        <v>Please complete all cells in row</v>
      </c>
      <c r="AK212" s="614"/>
      <c r="AL212" s="613"/>
      <c r="AM212" s="613"/>
      <c r="AN212" s="613"/>
      <c r="AO212" s="613"/>
      <c r="AP212" s="613"/>
      <c r="AQ212" s="613"/>
      <c r="AR212" s="613"/>
      <c r="AS212" s="48">
        <f t="shared" si="45"/>
        <v>0</v>
      </c>
      <c r="AT212" s="48">
        <f t="shared" si="45"/>
        <v>1</v>
      </c>
      <c r="AU212" s="48">
        <f t="shared" si="45"/>
        <v>0</v>
      </c>
      <c r="AV212" s="48">
        <f t="shared" si="44"/>
        <v>0</v>
      </c>
      <c r="AW212" s="48">
        <f t="shared" si="44"/>
        <v>0</v>
      </c>
      <c r="AX212" s="48">
        <f t="shared" si="44"/>
        <v>0</v>
      </c>
      <c r="AY212" s="48">
        <f t="shared" si="44"/>
        <v>0</v>
      </c>
      <c r="AZ212" s="49"/>
      <c r="BA212" s="49"/>
      <c r="BB212" s="49"/>
      <c r="BC212" s="613"/>
      <c r="BD212" s="48">
        <f t="shared" si="54"/>
        <v>0</v>
      </c>
      <c r="BE212" s="48">
        <f t="shared" si="54"/>
        <v>0</v>
      </c>
      <c r="BF212" s="613"/>
      <c r="BG212" s="49"/>
      <c r="BH212" s="49"/>
      <c r="BI212" s="48">
        <f t="shared" si="47"/>
        <v>1</v>
      </c>
      <c r="BJ212" s="48">
        <f t="shared" si="47"/>
        <v>1</v>
      </c>
      <c r="BK212" s="48">
        <f t="shared" si="47"/>
        <v>1</v>
      </c>
      <c r="BL212" s="48">
        <f t="shared" si="46"/>
        <v>0</v>
      </c>
      <c r="BM212" s="48">
        <f t="shared" si="46"/>
        <v>0</v>
      </c>
      <c r="BN212" s="48">
        <f t="shared" si="46"/>
        <v>1</v>
      </c>
      <c r="BO212" s="614"/>
      <c r="BP212" s="613"/>
      <c r="BQ212" s="613"/>
      <c r="BR212" s="612"/>
      <c r="BS212" s="612"/>
      <c r="BT212" s="612"/>
    </row>
    <row r="213" spans="1:72" s="10" customFormat="1" ht="15.75" customHeight="1" outlineLevel="1">
      <c r="A213" s="612"/>
      <c r="B213" s="66" t="s">
        <v>493</v>
      </c>
      <c r="C213" s="50" t="s">
        <v>157</v>
      </c>
      <c r="D213" s="51" t="s">
        <v>323</v>
      </c>
      <c r="E213" s="51" t="s">
        <v>188</v>
      </c>
      <c r="F213" s="50"/>
      <c r="G213" s="51" t="s">
        <v>68</v>
      </c>
      <c r="H213" s="52"/>
      <c r="I213" s="50" t="s">
        <v>70</v>
      </c>
      <c r="J213" s="53">
        <v>40073</v>
      </c>
      <c r="K213" s="62"/>
      <c r="L213" s="53">
        <v>49387</v>
      </c>
      <c r="M213" s="86">
        <v>6.25479452054795</v>
      </c>
      <c r="N213" s="87">
        <v>11.725</v>
      </c>
      <c r="O213" s="88">
        <v>11.725</v>
      </c>
      <c r="P213" s="88">
        <v>11.725</v>
      </c>
      <c r="Q213" s="511">
        <f t="shared" si="55"/>
        <v>73.337465753424709</v>
      </c>
      <c r="R213" s="512">
        <f t="shared" si="48"/>
        <v>-2.1844063983129769E-2</v>
      </c>
      <c r="S213" s="512">
        <f t="shared" si="49"/>
        <v>-3.5607754594499941E-3</v>
      </c>
      <c r="T213" s="89" t="s">
        <v>473</v>
      </c>
      <c r="U213" s="93">
        <v>7.4999999999999997E-3</v>
      </c>
      <c r="V213" s="93">
        <v>5.8689970258388659E-2</v>
      </c>
      <c r="W213" s="512">
        <f t="shared" si="50"/>
        <v>6.6189970258388658E-2</v>
      </c>
      <c r="X213" s="513">
        <f t="shared" si="51"/>
        <v>0.776077401279607</v>
      </c>
      <c r="Y213" s="513">
        <f t="shared" si="52"/>
        <v>0.776077401279607</v>
      </c>
      <c r="Z213" s="89"/>
      <c r="AA213" s="89"/>
      <c r="AB213" s="96"/>
      <c r="AC213" s="87">
        <v>11.725</v>
      </c>
      <c r="AD213" s="87">
        <v>11.725</v>
      </c>
      <c r="AE213" s="91"/>
      <c r="AF213" s="45"/>
      <c r="AG213" s="60" t="s">
        <v>494</v>
      </c>
      <c r="AH213" s="27"/>
      <c r="AI213" s="614"/>
      <c r="AJ213" s="47" t="str">
        <f t="shared" si="53"/>
        <v>Please complete all cells in row</v>
      </c>
      <c r="AK213" s="614"/>
      <c r="AL213" s="613"/>
      <c r="AM213" s="613"/>
      <c r="AN213" s="613"/>
      <c r="AO213" s="613"/>
      <c r="AP213" s="613"/>
      <c r="AQ213" s="613"/>
      <c r="AR213" s="613"/>
      <c r="AS213" s="48">
        <f t="shared" si="45"/>
        <v>0</v>
      </c>
      <c r="AT213" s="48">
        <f t="shared" si="45"/>
        <v>1</v>
      </c>
      <c r="AU213" s="48">
        <f t="shared" si="45"/>
        <v>0</v>
      </c>
      <c r="AV213" s="48">
        <f t="shared" si="44"/>
        <v>0</v>
      </c>
      <c r="AW213" s="48">
        <f t="shared" si="44"/>
        <v>0</v>
      </c>
      <c r="AX213" s="48">
        <f t="shared" si="44"/>
        <v>0</v>
      </c>
      <c r="AY213" s="48">
        <f t="shared" si="44"/>
        <v>0</v>
      </c>
      <c r="AZ213" s="49"/>
      <c r="BA213" s="49"/>
      <c r="BB213" s="49"/>
      <c r="BC213" s="613"/>
      <c r="BD213" s="48">
        <f t="shared" si="54"/>
        <v>0</v>
      </c>
      <c r="BE213" s="48">
        <f t="shared" si="54"/>
        <v>0</v>
      </c>
      <c r="BF213" s="613"/>
      <c r="BG213" s="49"/>
      <c r="BH213" s="49"/>
      <c r="BI213" s="48">
        <f t="shared" si="47"/>
        <v>1</v>
      </c>
      <c r="BJ213" s="48">
        <f t="shared" si="47"/>
        <v>1</v>
      </c>
      <c r="BK213" s="48">
        <f t="shared" si="47"/>
        <v>1</v>
      </c>
      <c r="BL213" s="48">
        <f t="shared" si="46"/>
        <v>0</v>
      </c>
      <c r="BM213" s="48">
        <f t="shared" si="46"/>
        <v>0</v>
      </c>
      <c r="BN213" s="48">
        <f t="shared" si="46"/>
        <v>1</v>
      </c>
      <c r="BO213" s="614"/>
      <c r="BP213" s="613"/>
      <c r="BQ213" s="613"/>
      <c r="BR213" s="612"/>
      <c r="BS213" s="612"/>
      <c r="BT213" s="612"/>
    </row>
    <row r="214" spans="1:72" s="10" customFormat="1" ht="15.75" customHeight="1" outlineLevel="1">
      <c r="A214" s="612"/>
      <c r="B214" s="66" t="s">
        <v>495</v>
      </c>
      <c r="C214" s="50" t="s">
        <v>157</v>
      </c>
      <c r="D214" s="51" t="s">
        <v>323</v>
      </c>
      <c r="E214" s="51" t="s">
        <v>188</v>
      </c>
      <c r="F214" s="50"/>
      <c r="G214" s="51" t="s">
        <v>68</v>
      </c>
      <c r="H214" s="52"/>
      <c r="I214" s="50" t="s">
        <v>70</v>
      </c>
      <c r="J214" s="53">
        <v>28396</v>
      </c>
      <c r="K214" s="62"/>
      <c r="L214" s="53">
        <v>50312</v>
      </c>
      <c r="M214" s="86">
        <v>7.75342465753425</v>
      </c>
      <c r="N214" s="87">
        <v>0.746</v>
      </c>
      <c r="O214" s="88">
        <v>0.746</v>
      </c>
      <c r="P214" s="88">
        <v>0.746</v>
      </c>
      <c r="Q214" s="511">
        <f t="shared" si="55"/>
        <v>5.7840547945205509</v>
      </c>
      <c r="R214" s="512">
        <f t="shared" si="48"/>
        <v>-2.88937865033847E-2</v>
      </c>
      <c r="S214" s="512">
        <f t="shared" si="49"/>
        <v>-1.0742268494102203E-2</v>
      </c>
      <c r="T214" s="89" t="s">
        <v>473</v>
      </c>
      <c r="U214" s="93">
        <v>7.4999999999999997E-3</v>
      </c>
      <c r="V214" s="93">
        <v>5.1005772711310855E-2</v>
      </c>
      <c r="W214" s="512">
        <f t="shared" si="50"/>
        <v>5.8505772711310855E-2</v>
      </c>
      <c r="X214" s="513">
        <f t="shared" si="51"/>
        <v>4.36453064426379E-2</v>
      </c>
      <c r="Y214" s="513">
        <f t="shared" si="52"/>
        <v>4.36453064426379E-2</v>
      </c>
      <c r="Z214" s="89"/>
      <c r="AA214" s="89"/>
      <c r="AB214" s="96"/>
      <c r="AC214" s="87">
        <v>0.746</v>
      </c>
      <c r="AD214" s="87">
        <v>0.746</v>
      </c>
      <c r="AE214" s="91"/>
      <c r="AF214" s="45"/>
      <c r="AG214" s="60" t="s">
        <v>496</v>
      </c>
      <c r="AH214" s="27"/>
      <c r="AI214" s="614"/>
      <c r="AJ214" s="47" t="str">
        <f t="shared" si="53"/>
        <v>Please complete all cells in row</v>
      </c>
      <c r="AK214" s="614"/>
      <c r="AL214" s="613"/>
      <c r="AM214" s="613"/>
      <c r="AN214" s="613"/>
      <c r="AO214" s="613"/>
      <c r="AP214" s="613"/>
      <c r="AQ214" s="613"/>
      <c r="AR214" s="613"/>
      <c r="AS214" s="48">
        <f t="shared" si="45"/>
        <v>0</v>
      </c>
      <c r="AT214" s="48">
        <f t="shared" si="45"/>
        <v>1</v>
      </c>
      <c r="AU214" s="48">
        <f t="shared" si="45"/>
        <v>0</v>
      </c>
      <c r="AV214" s="48">
        <f t="shared" si="44"/>
        <v>0</v>
      </c>
      <c r="AW214" s="48">
        <f t="shared" si="44"/>
        <v>0</v>
      </c>
      <c r="AX214" s="48">
        <f t="shared" si="44"/>
        <v>0</v>
      </c>
      <c r="AY214" s="48">
        <f t="shared" si="44"/>
        <v>0</v>
      </c>
      <c r="AZ214" s="49"/>
      <c r="BA214" s="49"/>
      <c r="BB214" s="49"/>
      <c r="BC214" s="613"/>
      <c r="BD214" s="48">
        <f t="shared" si="54"/>
        <v>0</v>
      </c>
      <c r="BE214" s="48">
        <f t="shared" si="54"/>
        <v>0</v>
      </c>
      <c r="BF214" s="613"/>
      <c r="BG214" s="49"/>
      <c r="BH214" s="49"/>
      <c r="BI214" s="48">
        <f t="shared" si="47"/>
        <v>1</v>
      </c>
      <c r="BJ214" s="48">
        <f t="shared" si="47"/>
        <v>1</v>
      </c>
      <c r="BK214" s="48">
        <f t="shared" si="47"/>
        <v>1</v>
      </c>
      <c r="BL214" s="48">
        <f t="shared" si="46"/>
        <v>0</v>
      </c>
      <c r="BM214" s="48">
        <f t="shared" si="46"/>
        <v>0</v>
      </c>
      <c r="BN214" s="48">
        <f t="shared" si="46"/>
        <v>1</v>
      </c>
      <c r="BO214" s="614"/>
      <c r="BP214" s="613"/>
      <c r="BQ214" s="613"/>
      <c r="BR214" s="612"/>
      <c r="BS214" s="612"/>
      <c r="BT214" s="612"/>
    </row>
    <row r="215" spans="1:72" s="10" customFormat="1" ht="15.75" customHeight="1" outlineLevel="1">
      <c r="A215" s="612"/>
      <c r="B215" s="66" t="s">
        <v>497</v>
      </c>
      <c r="C215" s="50" t="s">
        <v>157</v>
      </c>
      <c r="D215" s="51" t="s">
        <v>323</v>
      </c>
      <c r="E215" s="51" t="s">
        <v>188</v>
      </c>
      <c r="F215" s="50"/>
      <c r="G215" s="51" t="s">
        <v>68</v>
      </c>
      <c r="H215" s="52"/>
      <c r="I215" s="50" t="s">
        <v>70</v>
      </c>
      <c r="J215" s="53">
        <v>44438</v>
      </c>
      <c r="K215" s="62"/>
      <c r="L215" s="53">
        <v>46082</v>
      </c>
      <c r="M215" s="86">
        <v>1.70958904109589</v>
      </c>
      <c r="N215" s="87">
        <v>3.1859999999999999</v>
      </c>
      <c r="O215" s="88">
        <v>3.1859999999999999</v>
      </c>
      <c r="P215" s="88">
        <v>3.1859999999999999</v>
      </c>
      <c r="Q215" s="511">
        <f t="shared" si="55"/>
        <v>5.4467506849315059</v>
      </c>
      <c r="R215" s="512">
        <f t="shared" si="48"/>
        <v>-5.537672469840349E-2</v>
      </c>
      <c r="S215" s="512">
        <f t="shared" si="49"/>
        <v>-3.7720214879682024E-2</v>
      </c>
      <c r="T215" s="89" t="s">
        <v>473</v>
      </c>
      <c r="U215" s="93">
        <v>7.4999999999999997E-3</v>
      </c>
      <c r="V215" s="93">
        <v>2.21393700787402E-2</v>
      </c>
      <c r="W215" s="512">
        <f t="shared" si="50"/>
        <v>2.96393700787402E-2</v>
      </c>
      <c r="X215" s="513">
        <f t="shared" si="51"/>
        <v>9.4431033070866283E-2</v>
      </c>
      <c r="Y215" s="513">
        <f t="shared" si="52"/>
        <v>9.4431033070866283E-2</v>
      </c>
      <c r="Z215" s="89"/>
      <c r="AA215" s="89"/>
      <c r="AB215" s="96"/>
      <c r="AC215" s="87">
        <v>3.1859999999999999</v>
      </c>
      <c r="AD215" s="87">
        <v>3.1859999999999999</v>
      </c>
      <c r="AE215" s="91"/>
      <c r="AF215" s="45"/>
      <c r="AG215" s="60" t="s">
        <v>498</v>
      </c>
      <c r="AH215" s="27"/>
      <c r="AI215" s="614"/>
      <c r="AJ215" s="47" t="str">
        <f t="shared" si="53"/>
        <v>Please complete all cells in row</v>
      </c>
      <c r="AK215" s="614"/>
      <c r="AL215" s="613"/>
      <c r="AM215" s="613"/>
      <c r="AN215" s="613"/>
      <c r="AO215" s="613"/>
      <c r="AP215" s="613"/>
      <c r="AQ215" s="613"/>
      <c r="AR215" s="613"/>
      <c r="AS215" s="48">
        <f t="shared" si="45"/>
        <v>0</v>
      </c>
      <c r="AT215" s="48">
        <f t="shared" si="45"/>
        <v>1</v>
      </c>
      <c r="AU215" s="48">
        <f t="shared" si="45"/>
        <v>0</v>
      </c>
      <c r="AV215" s="48">
        <f t="shared" si="44"/>
        <v>0</v>
      </c>
      <c r="AW215" s="48">
        <f t="shared" si="44"/>
        <v>0</v>
      </c>
      <c r="AX215" s="48">
        <f t="shared" si="44"/>
        <v>0</v>
      </c>
      <c r="AY215" s="48">
        <f t="shared" si="44"/>
        <v>0</v>
      </c>
      <c r="AZ215" s="49"/>
      <c r="BA215" s="49"/>
      <c r="BB215" s="49"/>
      <c r="BC215" s="613"/>
      <c r="BD215" s="48">
        <f t="shared" si="54"/>
        <v>0</v>
      </c>
      <c r="BE215" s="48">
        <f t="shared" si="54"/>
        <v>0</v>
      </c>
      <c r="BF215" s="613"/>
      <c r="BG215" s="49"/>
      <c r="BH215" s="49"/>
      <c r="BI215" s="48">
        <f t="shared" si="47"/>
        <v>1</v>
      </c>
      <c r="BJ215" s="48">
        <f t="shared" si="47"/>
        <v>1</v>
      </c>
      <c r="BK215" s="48">
        <f t="shared" si="47"/>
        <v>1</v>
      </c>
      <c r="BL215" s="48">
        <f t="shared" si="46"/>
        <v>0</v>
      </c>
      <c r="BM215" s="48">
        <f t="shared" si="46"/>
        <v>0</v>
      </c>
      <c r="BN215" s="48">
        <f t="shared" si="46"/>
        <v>1</v>
      </c>
      <c r="BO215" s="614"/>
      <c r="BP215" s="613"/>
      <c r="BQ215" s="613"/>
      <c r="BR215" s="612"/>
      <c r="BS215" s="612"/>
      <c r="BT215" s="612"/>
    </row>
    <row r="216" spans="1:72" s="10" customFormat="1" ht="15.75" customHeight="1" outlineLevel="1">
      <c r="A216" s="612"/>
      <c r="B216" s="66" t="s">
        <v>499</v>
      </c>
      <c r="C216" s="50" t="s">
        <v>157</v>
      </c>
      <c r="D216" s="51" t="s">
        <v>323</v>
      </c>
      <c r="E216" s="51" t="s">
        <v>188</v>
      </c>
      <c r="F216" s="50"/>
      <c r="G216" s="51" t="s">
        <v>68</v>
      </c>
      <c r="H216" s="52"/>
      <c r="I216" s="50" t="s">
        <v>70</v>
      </c>
      <c r="J216" s="53">
        <v>44183</v>
      </c>
      <c r="K216" s="62"/>
      <c r="L216" s="53">
        <v>44925</v>
      </c>
      <c r="M216" s="97">
        <v>0.12465753424657533</v>
      </c>
      <c r="N216" s="96">
        <v>9.8000000000000004E-2</v>
      </c>
      <c r="O216" s="95">
        <v>9.8000000000000004E-2</v>
      </c>
      <c r="P216" s="95">
        <v>9.8000000000000004E-2</v>
      </c>
      <c r="Q216" s="511">
        <f t="shared" si="55"/>
        <v>1.2216438356164382E-2</v>
      </c>
      <c r="R216" s="512">
        <f t="shared" si="48"/>
        <v>-5.2287041098913467E-2</v>
      </c>
      <c r="S216" s="512">
        <f t="shared" si="49"/>
        <v>-3.4572780184874419E-2</v>
      </c>
      <c r="T216" s="89" t="s">
        <v>473</v>
      </c>
      <c r="U216" s="93">
        <v>7.4999999999999997E-3</v>
      </c>
      <c r="V216" s="93">
        <v>2.5507125202184303E-2</v>
      </c>
      <c r="W216" s="512">
        <f t="shared" si="50"/>
        <v>3.3007125202184302E-2</v>
      </c>
      <c r="X216" s="513">
        <f t="shared" si="51"/>
        <v>3.2346982698140615E-3</v>
      </c>
      <c r="Y216" s="513">
        <f t="shared" si="52"/>
        <v>3.2346982698140615E-3</v>
      </c>
      <c r="Z216" s="89"/>
      <c r="AA216" s="89"/>
      <c r="AB216" s="96"/>
      <c r="AC216" s="87">
        <v>9.8000000000000004E-2</v>
      </c>
      <c r="AD216" s="87">
        <v>9.8000000000000004E-2</v>
      </c>
      <c r="AE216" s="91"/>
      <c r="AF216" s="45"/>
      <c r="AG216" s="60" t="s">
        <v>500</v>
      </c>
      <c r="AH216" s="27"/>
      <c r="AI216" s="614"/>
      <c r="AJ216" s="47" t="str">
        <f t="shared" si="53"/>
        <v>Please complete all cells in row</v>
      </c>
      <c r="AK216" s="614"/>
      <c r="AL216" s="613"/>
      <c r="AM216" s="613"/>
      <c r="AN216" s="613"/>
      <c r="AO216" s="613"/>
      <c r="AP216" s="613"/>
      <c r="AQ216" s="613"/>
      <c r="AR216" s="613"/>
      <c r="AS216" s="48">
        <f t="shared" si="45"/>
        <v>0</v>
      </c>
      <c r="AT216" s="48">
        <f t="shared" si="45"/>
        <v>1</v>
      </c>
      <c r="AU216" s="48">
        <f t="shared" si="45"/>
        <v>0</v>
      </c>
      <c r="AV216" s="48">
        <f t="shared" si="44"/>
        <v>0</v>
      </c>
      <c r="AW216" s="48">
        <f t="shared" si="44"/>
        <v>0</v>
      </c>
      <c r="AX216" s="48">
        <f t="shared" si="44"/>
        <v>0</v>
      </c>
      <c r="AY216" s="48">
        <f t="shared" si="44"/>
        <v>0</v>
      </c>
      <c r="AZ216" s="49"/>
      <c r="BA216" s="49"/>
      <c r="BB216" s="49"/>
      <c r="BC216" s="613"/>
      <c r="BD216" s="48">
        <f t="shared" si="54"/>
        <v>0</v>
      </c>
      <c r="BE216" s="48">
        <f t="shared" si="54"/>
        <v>0</v>
      </c>
      <c r="BF216" s="613"/>
      <c r="BG216" s="49"/>
      <c r="BH216" s="49"/>
      <c r="BI216" s="48">
        <f t="shared" si="47"/>
        <v>1</v>
      </c>
      <c r="BJ216" s="48">
        <f t="shared" si="47"/>
        <v>1</v>
      </c>
      <c r="BK216" s="48">
        <f t="shared" si="47"/>
        <v>1</v>
      </c>
      <c r="BL216" s="48">
        <f t="shared" si="46"/>
        <v>0</v>
      </c>
      <c r="BM216" s="48">
        <f t="shared" si="46"/>
        <v>0</v>
      </c>
      <c r="BN216" s="48">
        <f t="shared" si="46"/>
        <v>1</v>
      </c>
      <c r="BO216" s="614"/>
      <c r="BP216" s="613"/>
      <c r="BQ216" s="613"/>
      <c r="BR216" s="612"/>
      <c r="BS216" s="612"/>
      <c r="BT216" s="612"/>
    </row>
    <row r="217" spans="1:72" s="10" customFormat="1" ht="15.75" customHeight="1" outlineLevel="1">
      <c r="A217" s="612"/>
      <c r="B217" s="66" t="s">
        <v>501</v>
      </c>
      <c r="C217" s="50" t="s">
        <v>157</v>
      </c>
      <c r="D217" s="51" t="s">
        <v>323</v>
      </c>
      <c r="E217" s="51" t="s">
        <v>188</v>
      </c>
      <c r="F217" s="50"/>
      <c r="G217" s="51" t="s">
        <v>68</v>
      </c>
      <c r="H217" s="52"/>
      <c r="I217" s="50" t="s">
        <v>70</v>
      </c>
      <c r="J217" s="53">
        <v>39189</v>
      </c>
      <c r="K217" s="62"/>
      <c r="L217" s="53">
        <v>48591</v>
      </c>
      <c r="M217" s="97">
        <v>5.146575342465753</v>
      </c>
      <c r="N217" s="96">
        <v>25.913</v>
      </c>
      <c r="O217" s="95">
        <v>25.913</v>
      </c>
      <c r="P217" s="95">
        <v>25.913</v>
      </c>
      <c r="Q217" s="511">
        <f t="shared" si="55"/>
        <v>133.36320684931505</v>
      </c>
      <c r="R217" s="512">
        <f t="shared" si="48"/>
        <v>-2.7104128731828214E-2</v>
      </c>
      <c r="S217" s="512">
        <f t="shared" si="49"/>
        <v>-8.9191591754137489E-3</v>
      </c>
      <c r="T217" s="89" t="s">
        <v>473</v>
      </c>
      <c r="U217" s="93">
        <v>7.4999999999999997E-3</v>
      </c>
      <c r="V217" s="93">
        <v>5.2956499682307437E-2</v>
      </c>
      <c r="W217" s="512">
        <f t="shared" si="50"/>
        <v>6.0456499682307437E-2</v>
      </c>
      <c r="X217" s="513">
        <f t="shared" si="51"/>
        <v>1.5666092762676327</v>
      </c>
      <c r="Y217" s="513">
        <f t="shared" si="52"/>
        <v>1.5666092762676327</v>
      </c>
      <c r="Z217" s="89"/>
      <c r="AA217" s="89"/>
      <c r="AB217" s="96"/>
      <c r="AC217" s="87">
        <v>25.913</v>
      </c>
      <c r="AD217" s="87">
        <v>25.913</v>
      </c>
      <c r="AE217" s="91"/>
      <c r="AF217" s="45"/>
      <c r="AG217" s="60" t="s">
        <v>502</v>
      </c>
      <c r="AH217" s="27"/>
      <c r="AI217" s="614"/>
      <c r="AJ217" s="47" t="str">
        <f t="shared" si="53"/>
        <v>Please complete all cells in row</v>
      </c>
      <c r="AK217" s="614"/>
      <c r="AL217" s="613"/>
      <c r="AM217" s="613"/>
      <c r="AN217" s="613"/>
      <c r="AO217" s="613"/>
      <c r="AP217" s="613"/>
      <c r="AQ217" s="613"/>
      <c r="AR217" s="613"/>
      <c r="AS217" s="48">
        <f t="shared" si="45"/>
        <v>0</v>
      </c>
      <c r="AT217" s="48">
        <f t="shared" si="45"/>
        <v>1</v>
      </c>
      <c r="AU217" s="48">
        <f t="shared" si="45"/>
        <v>0</v>
      </c>
      <c r="AV217" s="48">
        <f t="shared" si="44"/>
        <v>0</v>
      </c>
      <c r="AW217" s="48">
        <f t="shared" si="44"/>
        <v>0</v>
      </c>
      <c r="AX217" s="48">
        <f t="shared" si="44"/>
        <v>0</v>
      </c>
      <c r="AY217" s="48">
        <f t="shared" si="44"/>
        <v>0</v>
      </c>
      <c r="AZ217" s="49"/>
      <c r="BA217" s="49"/>
      <c r="BB217" s="49"/>
      <c r="BC217" s="613"/>
      <c r="BD217" s="48">
        <f t="shared" si="54"/>
        <v>0</v>
      </c>
      <c r="BE217" s="48">
        <f t="shared" si="54"/>
        <v>0</v>
      </c>
      <c r="BF217" s="613"/>
      <c r="BG217" s="49"/>
      <c r="BH217" s="49"/>
      <c r="BI217" s="48">
        <f t="shared" si="47"/>
        <v>1</v>
      </c>
      <c r="BJ217" s="48">
        <f t="shared" si="47"/>
        <v>1</v>
      </c>
      <c r="BK217" s="48">
        <f t="shared" si="47"/>
        <v>1</v>
      </c>
      <c r="BL217" s="48">
        <f t="shared" si="46"/>
        <v>0</v>
      </c>
      <c r="BM217" s="48">
        <f t="shared" si="46"/>
        <v>0</v>
      </c>
      <c r="BN217" s="48">
        <f t="shared" si="46"/>
        <v>1</v>
      </c>
      <c r="BO217" s="614"/>
      <c r="BP217" s="613"/>
      <c r="BQ217" s="613"/>
      <c r="BR217" s="612"/>
      <c r="BS217" s="612"/>
      <c r="BT217" s="612"/>
    </row>
    <row r="218" spans="1:72" s="10" customFormat="1" ht="15.75" customHeight="1" thickBot="1">
      <c r="A218" s="612"/>
      <c r="B218" s="67" t="s">
        <v>503</v>
      </c>
      <c r="C218" s="68"/>
      <c r="D218" s="68"/>
      <c r="E218" s="68"/>
      <c r="F218" s="69"/>
      <c r="G218" s="69"/>
      <c r="H218" s="70"/>
      <c r="I218" s="70"/>
      <c r="J218" s="71"/>
      <c r="K218" s="72"/>
      <c r="L218" s="71"/>
      <c r="M218" s="514"/>
      <c r="N218" s="515">
        <f>SUM(N131:N217)</f>
        <v>2491.0300000000002</v>
      </c>
      <c r="O218" s="515">
        <f>SUM(O131:O217)</f>
        <v>415.23</v>
      </c>
      <c r="P218" s="515">
        <f>SUM(P131:P217)</f>
        <v>379.32699999999977</v>
      </c>
      <c r="Q218" s="516">
        <f>SUM(Q131:Q217)</f>
        <v>601.90288142465681</v>
      </c>
      <c r="R218" s="514"/>
      <c r="S218" s="514"/>
      <c r="T218" s="514"/>
      <c r="U218" s="514"/>
      <c r="V218" s="514"/>
      <c r="W218" s="514"/>
      <c r="X218" s="515">
        <f>SUM(X131:X217)</f>
        <v>16.974708734470873</v>
      </c>
      <c r="Y218" s="515">
        <f>SUM(Y131:Y217)</f>
        <v>16.974708734470873</v>
      </c>
      <c r="Z218" s="98"/>
      <c r="AA218" s="98"/>
      <c r="AB218" s="515">
        <f>SUM(AB131:AB217)</f>
        <v>-8.4830000000000005</v>
      </c>
      <c r="AC218" s="515">
        <f>SUM(AC131:AC217)</f>
        <v>411.70100000000014</v>
      </c>
      <c r="AD218" s="515">
        <f>SUM(AD131:AD217)</f>
        <v>1373.1319999999996</v>
      </c>
      <c r="AE218" s="517"/>
      <c r="AF218" s="45"/>
      <c r="AG218" s="74" t="s">
        <v>504</v>
      </c>
      <c r="AH218" s="27"/>
      <c r="AI218" s="614"/>
      <c r="AJ218" s="47" t="str">
        <f t="shared" ref="AJ218" si="56">IF( SUM( AL218:BN218 ) = 0, 0, $AL$5 )</f>
        <v>Please complete all cells in row</v>
      </c>
      <c r="AK218" s="614"/>
      <c r="AL218" s="613"/>
      <c r="AM218" s="613"/>
      <c r="AN218" s="613"/>
      <c r="AO218" s="613"/>
      <c r="AP218" s="613"/>
      <c r="AQ218" s="613"/>
      <c r="AR218" s="613"/>
      <c r="AS218" s="613"/>
      <c r="AT218" s="613"/>
      <c r="AU218" s="613"/>
      <c r="AV218" s="613"/>
      <c r="AW218" s="613"/>
      <c r="AX218" s="613"/>
      <c r="AY218" s="613"/>
      <c r="AZ218" s="613"/>
      <c r="BA218" s="613"/>
      <c r="BB218" s="613"/>
      <c r="BC218" s="613"/>
      <c r="BD218" s="613"/>
      <c r="BE218" s="613"/>
      <c r="BF218" s="613"/>
      <c r="BG218" s="613"/>
      <c r="BH218" s="613"/>
      <c r="BI218" s="613"/>
      <c r="BJ218" s="613"/>
      <c r="BK218" s="613"/>
      <c r="BL218" s="613"/>
      <c r="BM218" s="613"/>
      <c r="BN218" s="48">
        <f t="shared" ref="BN218" si="57" xml:space="preserve"> IF( ISNUMBER(AE218 ), 0, 1 )</f>
        <v>1</v>
      </c>
      <c r="BO218" s="614"/>
      <c r="BP218" s="613"/>
      <c r="BQ218" s="613"/>
      <c r="BR218" s="612"/>
      <c r="BS218" s="612"/>
      <c r="BT218" s="612"/>
    </row>
    <row r="219" spans="1:72" s="10" customFormat="1" ht="15.75" customHeight="1" thickTop="1" thickBot="1">
      <c r="A219" s="612"/>
      <c r="B219" s="99"/>
      <c r="C219" s="100"/>
      <c r="D219" s="100"/>
      <c r="E219" s="100"/>
      <c r="F219" s="77"/>
      <c r="G219" s="77"/>
      <c r="H219" s="505"/>
      <c r="I219" s="77"/>
      <c r="J219" s="78"/>
      <c r="K219" s="79"/>
      <c r="L219" s="78"/>
      <c r="M219" s="518"/>
      <c r="N219" s="518"/>
      <c r="O219" s="519"/>
      <c r="P219" s="519"/>
      <c r="Q219" s="519"/>
      <c r="R219" s="518"/>
      <c r="S219" s="518"/>
      <c r="T219" s="518"/>
      <c r="U219" s="518"/>
      <c r="V219" s="518"/>
      <c r="W219" s="518"/>
      <c r="X219" s="519"/>
      <c r="Y219" s="519"/>
      <c r="Z219" s="519"/>
      <c r="AA219" s="519"/>
      <c r="AB219" s="520"/>
      <c r="AC219" s="520"/>
      <c r="AD219" s="520"/>
      <c r="AE219" s="520"/>
      <c r="AF219" s="45"/>
      <c r="AG219" s="26"/>
      <c r="AH219" s="27"/>
      <c r="AI219" s="614"/>
      <c r="AJ219" s="613"/>
      <c r="AK219" s="614"/>
      <c r="AL219" s="613"/>
      <c r="AM219" s="613"/>
      <c r="AN219" s="613"/>
      <c r="AO219" s="613"/>
      <c r="AP219" s="613"/>
      <c r="AQ219" s="613"/>
      <c r="AR219" s="613"/>
      <c r="AS219" s="613"/>
      <c r="AT219" s="613"/>
      <c r="AU219" s="613"/>
      <c r="AV219" s="613"/>
      <c r="AW219" s="613"/>
      <c r="AX219" s="613"/>
      <c r="AY219" s="613"/>
      <c r="AZ219" s="613"/>
      <c r="BA219" s="613"/>
      <c r="BB219" s="613"/>
      <c r="BC219" s="613"/>
      <c r="BD219" s="613"/>
      <c r="BE219" s="613"/>
      <c r="BF219" s="613"/>
      <c r="BG219" s="613"/>
      <c r="BH219" s="613"/>
      <c r="BI219" s="613"/>
      <c r="BJ219" s="613"/>
      <c r="BK219" s="613"/>
      <c r="BL219" s="613"/>
      <c r="BM219" s="613"/>
      <c r="BN219" s="613"/>
      <c r="BO219" s="614"/>
      <c r="BP219" s="613"/>
      <c r="BQ219" s="613"/>
      <c r="BR219" s="612"/>
      <c r="BS219" s="612"/>
      <c r="BT219" s="612"/>
    </row>
    <row r="220" spans="1:72" s="10" customFormat="1" ht="15.75" customHeight="1" thickTop="1" thickBot="1">
      <c r="A220" s="612"/>
      <c r="B220" s="33" t="s">
        <v>505</v>
      </c>
      <c r="C220" s="77"/>
      <c r="D220" s="77"/>
      <c r="E220" s="77"/>
      <c r="F220" s="77"/>
      <c r="G220" s="77"/>
      <c r="H220" s="505"/>
      <c r="I220" s="77"/>
      <c r="J220" s="78"/>
      <c r="K220" s="79"/>
      <c r="L220" s="78"/>
      <c r="M220" s="518"/>
      <c r="N220" s="518"/>
      <c r="O220" s="519"/>
      <c r="P220" s="519"/>
      <c r="Q220" s="519"/>
      <c r="R220" s="518"/>
      <c r="S220" s="518"/>
      <c r="T220" s="518"/>
      <c r="U220" s="518"/>
      <c r="V220" s="518"/>
      <c r="W220" s="518"/>
      <c r="X220" s="519"/>
      <c r="Y220" s="519"/>
      <c r="Z220" s="519"/>
      <c r="AA220" s="519"/>
      <c r="AB220" s="520"/>
      <c r="AC220" s="520"/>
      <c r="AD220" s="520"/>
      <c r="AE220" s="520"/>
      <c r="AF220" s="45"/>
      <c r="AG220" s="26"/>
      <c r="AH220" s="27"/>
      <c r="AI220" s="614"/>
      <c r="AJ220" s="613"/>
      <c r="AK220" s="614"/>
      <c r="AL220" s="613"/>
      <c r="AM220" s="613"/>
      <c r="AN220" s="613"/>
      <c r="AO220" s="613"/>
      <c r="AP220" s="613"/>
      <c r="AQ220" s="613"/>
      <c r="AR220" s="613"/>
      <c r="AS220" s="613"/>
      <c r="AT220" s="613"/>
      <c r="AU220" s="613"/>
      <c r="AV220" s="613"/>
      <c r="AW220" s="613"/>
      <c r="AX220" s="613"/>
      <c r="AY220" s="613"/>
      <c r="AZ220" s="613"/>
      <c r="BA220" s="613"/>
      <c r="BB220" s="613"/>
      <c r="BC220" s="613"/>
      <c r="BD220" s="613"/>
      <c r="BE220" s="613"/>
      <c r="BF220" s="613"/>
      <c r="BG220" s="613"/>
      <c r="BH220" s="613"/>
      <c r="BI220" s="613"/>
      <c r="BJ220" s="613"/>
      <c r="BK220" s="613"/>
      <c r="BL220" s="613"/>
      <c r="BM220" s="613"/>
      <c r="BN220" s="613"/>
      <c r="BO220" s="614"/>
      <c r="BP220" s="613"/>
      <c r="BQ220" s="613"/>
      <c r="BR220" s="612"/>
      <c r="BS220" s="612"/>
      <c r="BT220" s="612"/>
    </row>
    <row r="221" spans="1:72" s="10" customFormat="1" ht="15.75" customHeight="1" thickTop="1">
      <c r="A221" s="612"/>
      <c r="B221" s="35" t="s">
        <v>506</v>
      </c>
      <c r="C221" s="36" t="s">
        <v>64</v>
      </c>
      <c r="D221" s="37" t="s">
        <v>65</v>
      </c>
      <c r="E221" s="37" t="s">
        <v>74</v>
      </c>
      <c r="F221" s="36" t="s">
        <v>507</v>
      </c>
      <c r="G221" s="36" t="s">
        <v>68</v>
      </c>
      <c r="H221" s="38" t="s">
        <v>76</v>
      </c>
      <c r="I221" s="36" t="s">
        <v>70</v>
      </c>
      <c r="J221" s="39">
        <v>39324</v>
      </c>
      <c r="K221" s="40">
        <v>100</v>
      </c>
      <c r="L221" s="39">
        <v>52106</v>
      </c>
      <c r="M221" s="81">
        <v>20.425000000000001</v>
      </c>
      <c r="N221" s="82">
        <v>50</v>
      </c>
      <c r="O221" s="82">
        <v>76.653999999999996</v>
      </c>
      <c r="P221" s="82">
        <v>76.653999999999996</v>
      </c>
      <c r="Q221" s="508">
        <f>IFERROR(M221*O221,"")</f>
        <v>1565.65795</v>
      </c>
      <c r="R221" s="521">
        <v>1.9800000000000002E-2</v>
      </c>
      <c r="S221" s="522"/>
      <c r="T221" s="522"/>
      <c r="U221" s="522"/>
      <c r="V221" s="522"/>
      <c r="W221" s="509">
        <f t="shared" ref="W221:W252" si="58">IF(R221=0,0,((1+R221)*(1+C$297))-1)</f>
        <v>0.11158200000000007</v>
      </c>
      <c r="X221" s="510">
        <f t="shared" ref="X221:X284" si="59">W221*P221</f>
        <v>8.5532066280000052</v>
      </c>
      <c r="Y221" s="510">
        <f t="shared" ref="Y221:Y284" si="60" xml:space="preserve"> R221*P221</f>
        <v>1.5177492000000001</v>
      </c>
      <c r="Z221" s="83"/>
      <c r="AA221" s="83"/>
      <c r="AB221" s="82">
        <v>0</v>
      </c>
      <c r="AC221" s="82">
        <v>76.653999999999996</v>
      </c>
      <c r="AD221" s="82">
        <v>124.76</v>
      </c>
      <c r="AE221" s="85"/>
      <c r="AF221" s="45"/>
      <c r="AG221" s="46" t="s">
        <v>508</v>
      </c>
      <c r="AH221" s="27"/>
      <c r="AI221" s="614"/>
      <c r="AJ221" s="47" t="str">
        <f t="shared" ref="AJ221:AJ284" si="61">IF( SUM( AL221:BN221 ) = 0, 0, $AL$5 )</f>
        <v>Please complete all cells in row</v>
      </c>
      <c r="AK221" s="614"/>
      <c r="AL221" s="613"/>
      <c r="AM221" s="613"/>
      <c r="AN221" s="613"/>
      <c r="AO221" s="613"/>
      <c r="AP221" s="613"/>
      <c r="AQ221" s="613"/>
      <c r="AR221" s="613"/>
      <c r="AS221" s="48">
        <f t="shared" ref="AS221:AY257" si="62" xml:space="preserve"> IF( ISNUMBER(J221 ), 0, 1 )</f>
        <v>0</v>
      </c>
      <c r="AT221" s="48">
        <f t="shared" si="62"/>
        <v>0</v>
      </c>
      <c r="AU221" s="48">
        <f t="shared" si="62"/>
        <v>0</v>
      </c>
      <c r="AV221" s="48">
        <f t="shared" si="62"/>
        <v>0</v>
      </c>
      <c r="AW221" s="48">
        <f t="shared" si="62"/>
        <v>0</v>
      </c>
      <c r="AX221" s="48">
        <f t="shared" si="62"/>
        <v>0</v>
      </c>
      <c r="AY221" s="48">
        <f t="shared" si="62"/>
        <v>0</v>
      </c>
      <c r="AZ221" s="49"/>
      <c r="BA221" s="48">
        <f t="shared" ref="BA221:BA284" si="63" xml:space="preserve"> IF( ISNUMBER(R221 ), 0, 1 )</f>
        <v>0</v>
      </c>
      <c r="BB221" s="49"/>
      <c r="BC221" s="49"/>
      <c r="BD221" s="49"/>
      <c r="BE221" s="49"/>
      <c r="BF221" s="49"/>
      <c r="BG221" s="49"/>
      <c r="BH221" s="49"/>
      <c r="BI221" s="48">
        <f t="shared" ref="BI221:BN263" si="64" xml:space="preserve"> IF( ISNUMBER(Z221 ), 0, 1 )</f>
        <v>1</v>
      </c>
      <c r="BJ221" s="48">
        <f t="shared" si="64"/>
        <v>1</v>
      </c>
      <c r="BK221" s="48">
        <f t="shared" si="64"/>
        <v>0</v>
      </c>
      <c r="BL221" s="48">
        <f t="shared" si="64"/>
        <v>0</v>
      </c>
      <c r="BM221" s="48">
        <f t="shared" si="64"/>
        <v>0</v>
      </c>
      <c r="BN221" s="48">
        <f t="shared" si="64"/>
        <v>1</v>
      </c>
      <c r="BO221" s="614"/>
      <c r="BP221" s="613"/>
      <c r="BQ221" s="613"/>
      <c r="BR221" s="612"/>
      <c r="BS221" s="612"/>
      <c r="BT221" s="612"/>
    </row>
    <row r="222" spans="1:72" s="10" customFormat="1" ht="15.75" customHeight="1" outlineLevel="1">
      <c r="A222" s="612"/>
      <c r="B222" s="66" t="s">
        <v>509</v>
      </c>
      <c r="C222" s="50" t="s">
        <v>64</v>
      </c>
      <c r="D222" s="51" t="s">
        <v>65</v>
      </c>
      <c r="E222" s="51" t="s">
        <v>74</v>
      </c>
      <c r="F222" s="50" t="s">
        <v>510</v>
      </c>
      <c r="G222" s="51" t="s">
        <v>68</v>
      </c>
      <c r="H222" s="52" t="s">
        <v>76</v>
      </c>
      <c r="I222" s="50" t="s">
        <v>70</v>
      </c>
      <c r="J222" s="53">
        <v>39324</v>
      </c>
      <c r="K222" s="54">
        <v>100</v>
      </c>
      <c r="L222" s="53">
        <v>53932</v>
      </c>
      <c r="M222" s="86">
        <v>25.427</v>
      </c>
      <c r="N222" s="87">
        <v>100</v>
      </c>
      <c r="O222" s="88">
        <v>153.309</v>
      </c>
      <c r="P222" s="88">
        <v>153.309</v>
      </c>
      <c r="Q222" s="511">
        <f>IFERROR(M222*O222,"")</f>
        <v>3898.1879429999999</v>
      </c>
      <c r="R222" s="93">
        <v>1.8460000000000001E-2</v>
      </c>
      <c r="S222" s="523"/>
      <c r="T222" s="523"/>
      <c r="U222" s="523"/>
      <c r="V222" s="523"/>
      <c r="W222" s="512">
        <f t="shared" si="58"/>
        <v>0.11012139999999992</v>
      </c>
      <c r="X222" s="513">
        <f t="shared" si="59"/>
        <v>16.882601712599989</v>
      </c>
      <c r="Y222" s="513">
        <f t="shared" si="60"/>
        <v>2.8300841399999999</v>
      </c>
      <c r="Z222" s="89"/>
      <c r="AA222" s="89"/>
      <c r="AB222" s="87">
        <v>0</v>
      </c>
      <c r="AC222" s="87">
        <v>153.309</v>
      </c>
      <c r="AD222" s="87">
        <v>262.048</v>
      </c>
      <c r="AE222" s="91"/>
      <c r="AF222" s="45"/>
      <c r="AG222" s="60" t="s">
        <v>511</v>
      </c>
      <c r="AH222" s="27"/>
      <c r="AI222" s="614"/>
      <c r="AJ222" s="47" t="str">
        <f t="shared" si="61"/>
        <v>Please complete all cells in row</v>
      </c>
      <c r="AK222" s="614"/>
      <c r="AL222" s="613"/>
      <c r="AM222" s="613"/>
      <c r="AN222" s="613"/>
      <c r="AO222" s="613"/>
      <c r="AP222" s="613"/>
      <c r="AQ222" s="613"/>
      <c r="AR222" s="613"/>
      <c r="AS222" s="48">
        <f t="shared" si="62"/>
        <v>0</v>
      </c>
      <c r="AT222" s="48">
        <f t="shared" si="62"/>
        <v>0</v>
      </c>
      <c r="AU222" s="48">
        <f t="shared" si="62"/>
        <v>0</v>
      </c>
      <c r="AV222" s="48">
        <f t="shared" si="62"/>
        <v>0</v>
      </c>
      <c r="AW222" s="48">
        <f t="shared" si="62"/>
        <v>0</v>
      </c>
      <c r="AX222" s="48">
        <f t="shared" si="62"/>
        <v>0</v>
      </c>
      <c r="AY222" s="48">
        <f t="shared" si="62"/>
        <v>0</v>
      </c>
      <c r="AZ222" s="49"/>
      <c r="BA222" s="48">
        <f t="shared" si="63"/>
        <v>0</v>
      </c>
      <c r="BB222" s="49"/>
      <c r="BC222" s="49"/>
      <c r="BD222" s="49"/>
      <c r="BE222" s="49"/>
      <c r="BF222" s="49"/>
      <c r="BG222" s="49"/>
      <c r="BH222" s="49"/>
      <c r="BI222" s="48">
        <f t="shared" si="64"/>
        <v>1</v>
      </c>
      <c r="BJ222" s="48">
        <f t="shared" si="64"/>
        <v>1</v>
      </c>
      <c r="BK222" s="48">
        <f t="shared" si="64"/>
        <v>0</v>
      </c>
      <c r="BL222" s="48">
        <f t="shared" si="64"/>
        <v>0</v>
      </c>
      <c r="BM222" s="48">
        <f t="shared" si="64"/>
        <v>0</v>
      </c>
      <c r="BN222" s="48">
        <f t="shared" si="64"/>
        <v>1</v>
      </c>
      <c r="BO222" s="614"/>
      <c r="BP222" s="613"/>
      <c r="BQ222" s="613"/>
      <c r="BR222" s="612"/>
      <c r="BS222" s="612"/>
      <c r="BT222" s="612"/>
    </row>
    <row r="223" spans="1:72" s="10" customFormat="1" ht="15.75" customHeight="1" outlineLevel="1">
      <c r="A223" s="612"/>
      <c r="B223" s="66" t="s">
        <v>512</v>
      </c>
      <c r="C223" s="50" t="s">
        <v>64</v>
      </c>
      <c r="D223" s="51" t="s">
        <v>65</v>
      </c>
      <c r="E223" s="51" t="s">
        <v>74</v>
      </c>
      <c r="F223" s="50" t="s">
        <v>513</v>
      </c>
      <c r="G223" s="51" t="s">
        <v>68</v>
      </c>
      <c r="H223" s="52" t="s">
        <v>76</v>
      </c>
      <c r="I223" s="50" t="s">
        <v>70</v>
      </c>
      <c r="J223" s="53">
        <v>39324</v>
      </c>
      <c r="K223" s="54">
        <v>100</v>
      </c>
      <c r="L223" s="53">
        <v>54663</v>
      </c>
      <c r="M223" s="86">
        <v>27.43</v>
      </c>
      <c r="N223" s="87">
        <v>200</v>
      </c>
      <c r="O223" s="88">
        <v>306.61700000000002</v>
      </c>
      <c r="P223" s="88">
        <v>306.61700000000002</v>
      </c>
      <c r="Q223" s="511">
        <f t="shared" ref="Q223:Q285" si="65">IFERROR(M223*O223,"")</f>
        <v>8410.5043100000003</v>
      </c>
      <c r="R223" s="93">
        <v>1.8190000000000001E-2</v>
      </c>
      <c r="S223" s="523"/>
      <c r="T223" s="523"/>
      <c r="U223" s="523"/>
      <c r="V223" s="523"/>
      <c r="W223" s="512">
        <f t="shared" si="58"/>
        <v>0.10982709999999996</v>
      </c>
      <c r="X223" s="513">
        <f t="shared" si="59"/>
        <v>33.67485592069999</v>
      </c>
      <c r="Y223" s="513">
        <f t="shared" si="60"/>
        <v>5.5773632300000004</v>
      </c>
      <c r="Z223" s="89"/>
      <c r="AA223" s="89"/>
      <c r="AB223" s="87">
        <v>-0.433</v>
      </c>
      <c r="AC223" s="87">
        <v>306.18400000000003</v>
      </c>
      <c r="AD223" s="87">
        <v>533.85299999999995</v>
      </c>
      <c r="AE223" s="91"/>
      <c r="AF223" s="45"/>
      <c r="AG223" s="60" t="s">
        <v>514</v>
      </c>
      <c r="AH223" s="27"/>
      <c r="AI223" s="614"/>
      <c r="AJ223" s="47" t="str">
        <f t="shared" si="61"/>
        <v>Please complete all cells in row</v>
      </c>
      <c r="AK223" s="614"/>
      <c r="AL223" s="613"/>
      <c r="AM223" s="613"/>
      <c r="AN223" s="613"/>
      <c r="AO223" s="613"/>
      <c r="AP223" s="613"/>
      <c r="AQ223" s="613"/>
      <c r="AR223" s="613"/>
      <c r="AS223" s="48">
        <f t="shared" si="62"/>
        <v>0</v>
      </c>
      <c r="AT223" s="48">
        <f t="shared" si="62"/>
        <v>0</v>
      </c>
      <c r="AU223" s="48">
        <f t="shared" si="62"/>
        <v>0</v>
      </c>
      <c r="AV223" s="48">
        <f t="shared" si="62"/>
        <v>0</v>
      </c>
      <c r="AW223" s="48">
        <f t="shared" si="62"/>
        <v>0</v>
      </c>
      <c r="AX223" s="48">
        <f t="shared" si="62"/>
        <v>0</v>
      </c>
      <c r="AY223" s="48">
        <f t="shared" si="62"/>
        <v>0</v>
      </c>
      <c r="AZ223" s="49"/>
      <c r="BA223" s="48">
        <f t="shared" si="63"/>
        <v>0</v>
      </c>
      <c r="BB223" s="49"/>
      <c r="BC223" s="49"/>
      <c r="BD223" s="49"/>
      <c r="BE223" s="49"/>
      <c r="BF223" s="49"/>
      <c r="BG223" s="49"/>
      <c r="BH223" s="49"/>
      <c r="BI223" s="48">
        <f t="shared" si="64"/>
        <v>1</v>
      </c>
      <c r="BJ223" s="48">
        <f t="shared" si="64"/>
        <v>1</v>
      </c>
      <c r="BK223" s="48">
        <f t="shared" si="64"/>
        <v>0</v>
      </c>
      <c r="BL223" s="48">
        <f t="shared" si="64"/>
        <v>0</v>
      </c>
      <c r="BM223" s="48">
        <f t="shared" si="64"/>
        <v>0</v>
      </c>
      <c r="BN223" s="48">
        <f t="shared" si="64"/>
        <v>1</v>
      </c>
      <c r="BO223" s="614"/>
      <c r="BP223" s="613"/>
      <c r="BQ223" s="613"/>
      <c r="BR223" s="612"/>
      <c r="BS223" s="612"/>
      <c r="BT223" s="612"/>
    </row>
    <row r="224" spans="1:72" s="10" customFormat="1" ht="15.75" customHeight="1" outlineLevel="1">
      <c r="A224" s="612"/>
      <c r="B224" s="66" t="s">
        <v>515</v>
      </c>
      <c r="C224" s="50" t="s">
        <v>64</v>
      </c>
      <c r="D224" s="51" t="s">
        <v>65</v>
      </c>
      <c r="E224" s="51" t="s">
        <v>74</v>
      </c>
      <c r="F224" s="50" t="s">
        <v>516</v>
      </c>
      <c r="G224" s="51" t="s">
        <v>68</v>
      </c>
      <c r="H224" s="52" t="s">
        <v>76</v>
      </c>
      <c r="I224" s="50" t="s">
        <v>70</v>
      </c>
      <c r="J224" s="53">
        <v>39324</v>
      </c>
      <c r="K224" s="54">
        <v>100</v>
      </c>
      <c r="L224" s="53">
        <v>57585</v>
      </c>
      <c r="M224" s="86">
        <v>35.436</v>
      </c>
      <c r="N224" s="87">
        <v>200</v>
      </c>
      <c r="O224" s="88">
        <v>306.61700000000002</v>
      </c>
      <c r="P224" s="88">
        <v>306.61700000000002</v>
      </c>
      <c r="Q224" s="511">
        <f t="shared" si="65"/>
        <v>10865.280012000001</v>
      </c>
      <c r="R224" s="93">
        <v>1.771E-2</v>
      </c>
      <c r="S224" s="523"/>
      <c r="T224" s="523"/>
      <c r="U224" s="523"/>
      <c r="V224" s="523"/>
      <c r="W224" s="512">
        <f t="shared" si="58"/>
        <v>0.10930390000000001</v>
      </c>
      <c r="X224" s="513">
        <f t="shared" si="59"/>
        <v>33.514433906300006</v>
      </c>
      <c r="Y224" s="513">
        <f t="shared" si="60"/>
        <v>5.4301870700000006</v>
      </c>
      <c r="Z224" s="89"/>
      <c r="AA224" s="89"/>
      <c r="AB224" s="87">
        <v>-0.46200000000000002</v>
      </c>
      <c r="AC224" s="87">
        <v>306.15499999999997</v>
      </c>
      <c r="AD224" s="87">
        <v>582.28300000000002</v>
      </c>
      <c r="AE224" s="91"/>
      <c r="AF224" s="45"/>
      <c r="AG224" s="60" t="s">
        <v>517</v>
      </c>
      <c r="AH224" s="27"/>
      <c r="AI224" s="614"/>
      <c r="AJ224" s="47" t="str">
        <f t="shared" si="61"/>
        <v>Please complete all cells in row</v>
      </c>
      <c r="AK224" s="614"/>
      <c r="AL224" s="613"/>
      <c r="AM224" s="613"/>
      <c r="AN224" s="613"/>
      <c r="AO224" s="613"/>
      <c r="AP224" s="613"/>
      <c r="AQ224" s="613"/>
      <c r="AR224" s="613"/>
      <c r="AS224" s="48">
        <f t="shared" si="62"/>
        <v>0</v>
      </c>
      <c r="AT224" s="48">
        <f t="shared" si="62"/>
        <v>0</v>
      </c>
      <c r="AU224" s="48">
        <f t="shared" si="62"/>
        <v>0</v>
      </c>
      <c r="AV224" s="48">
        <f t="shared" si="62"/>
        <v>0</v>
      </c>
      <c r="AW224" s="48">
        <f t="shared" si="62"/>
        <v>0</v>
      </c>
      <c r="AX224" s="48">
        <f t="shared" si="62"/>
        <v>0</v>
      </c>
      <c r="AY224" s="48">
        <f t="shared" si="62"/>
        <v>0</v>
      </c>
      <c r="AZ224" s="49"/>
      <c r="BA224" s="48">
        <f t="shared" si="63"/>
        <v>0</v>
      </c>
      <c r="BB224" s="49"/>
      <c r="BC224" s="49"/>
      <c r="BD224" s="49"/>
      <c r="BE224" s="49"/>
      <c r="BF224" s="49"/>
      <c r="BG224" s="49"/>
      <c r="BH224" s="49"/>
      <c r="BI224" s="48">
        <f t="shared" si="64"/>
        <v>1</v>
      </c>
      <c r="BJ224" s="48">
        <f t="shared" si="64"/>
        <v>1</v>
      </c>
      <c r="BK224" s="48">
        <f t="shared" si="64"/>
        <v>0</v>
      </c>
      <c r="BL224" s="48">
        <f t="shared" si="64"/>
        <v>0</v>
      </c>
      <c r="BM224" s="48">
        <f t="shared" si="64"/>
        <v>0</v>
      </c>
      <c r="BN224" s="48">
        <f t="shared" si="64"/>
        <v>1</v>
      </c>
      <c r="BO224" s="614"/>
      <c r="BP224" s="613"/>
      <c r="BQ224" s="613"/>
      <c r="BR224" s="612"/>
      <c r="BS224" s="612"/>
      <c r="BT224" s="612"/>
    </row>
    <row r="225" spans="1:72" s="10" customFormat="1" ht="15.75" customHeight="1" outlineLevel="1">
      <c r="A225" s="612"/>
      <c r="B225" s="66" t="s">
        <v>518</v>
      </c>
      <c r="C225" s="50" t="s">
        <v>64</v>
      </c>
      <c r="D225" s="51" t="s">
        <v>65</v>
      </c>
      <c r="E225" s="51" t="s">
        <v>74</v>
      </c>
      <c r="F225" s="50" t="s">
        <v>519</v>
      </c>
      <c r="G225" s="51" t="s">
        <v>68</v>
      </c>
      <c r="H225" s="52" t="s">
        <v>76</v>
      </c>
      <c r="I225" s="50" t="s">
        <v>70</v>
      </c>
      <c r="J225" s="53">
        <v>39324</v>
      </c>
      <c r="K225" s="54">
        <v>100</v>
      </c>
      <c r="L225" s="53">
        <v>59411</v>
      </c>
      <c r="M225" s="86">
        <v>40.438000000000002</v>
      </c>
      <c r="N225" s="87">
        <v>350</v>
      </c>
      <c r="O225" s="88">
        <v>536.58000000000004</v>
      </c>
      <c r="P225" s="88">
        <v>536.58000000000004</v>
      </c>
      <c r="Q225" s="511">
        <f t="shared" si="65"/>
        <v>21698.222040000004</v>
      </c>
      <c r="R225" s="93">
        <v>1.7600000000000001E-2</v>
      </c>
      <c r="S225" s="523"/>
      <c r="T225" s="523"/>
      <c r="U225" s="523"/>
      <c r="V225" s="523"/>
      <c r="W225" s="512">
        <f t="shared" si="58"/>
        <v>0.10918400000000017</v>
      </c>
      <c r="X225" s="513">
        <f t="shared" si="59"/>
        <v>58.585950720000099</v>
      </c>
      <c r="Y225" s="513">
        <f t="shared" si="60"/>
        <v>9.4438080000000006</v>
      </c>
      <c r="Z225" s="89"/>
      <c r="AA225" s="89"/>
      <c r="AB225" s="87">
        <v>-0.83699999999999997</v>
      </c>
      <c r="AC225" s="87">
        <v>535.74300000000005</v>
      </c>
      <c r="AD225" s="87">
        <v>1091.8150000000001</v>
      </c>
      <c r="AE225" s="91"/>
      <c r="AF225" s="45"/>
      <c r="AG225" s="60" t="s">
        <v>520</v>
      </c>
      <c r="AH225" s="27"/>
      <c r="AI225" s="614"/>
      <c r="AJ225" s="47" t="str">
        <f t="shared" si="61"/>
        <v>Please complete all cells in row</v>
      </c>
      <c r="AK225" s="614"/>
      <c r="AL225" s="613"/>
      <c r="AM225" s="613"/>
      <c r="AN225" s="613"/>
      <c r="AO225" s="613"/>
      <c r="AP225" s="613"/>
      <c r="AQ225" s="613"/>
      <c r="AR225" s="613"/>
      <c r="AS225" s="48">
        <f t="shared" si="62"/>
        <v>0</v>
      </c>
      <c r="AT225" s="48">
        <f t="shared" si="62"/>
        <v>0</v>
      </c>
      <c r="AU225" s="48">
        <f t="shared" si="62"/>
        <v>0</v>
      </c>
      <c r="AV225" s="48">
        <f t="shared" si="62"/>
        <v>0</v>
      </c>
      <c r="AW225" s="48">
        <f t="shared" si="62"/>
        <v>0</v>
      </c>
      <c r="AX225" s="48">
        <f t="shared" si="62"/>
        <v>0</v>
      </c>
      <c r="AY225" s="48">
        <f t="shared" si="62"/>
        <v>0</v>
      </c>
      <c r="AZ225" s="49"/>
      <c r="BA225" s="48">
        <f t="shared" si="63"/>
        <v>0</v>
      </c>
      <c r="BB225" s="49"/>
      <c r="BC225" s="49"/>
      <c r="BD225" s="49"/>
      <c r="BE225" s="49"/>
      <c r="BF225" s="49"/>
      <c r="BG225" s="49"/>
      <c r="BH225" s="49"/>
      <c r="BI225" s="48">
        <f t="shared" si="64"/>
        <v>1</v>
      </c>
      <c r="BJ225" s="48">
        <f t="shared" si="64"/>
        <v>1</v>
      </c>
      <c r="BK225" s="48">
        <f t="shared" si="64"/>
        <v>0</v>
      </c>
      <c r="BL225" s="48">
        <f t="shared" si="64"/>
        <v>0</v>
      </c>
      <c r="BM225" s="48">
        <f t="shared" si="64"/>
        <v>0</v>
      </c>
      <c r="BN225" s="48">
        <f t="shared" si="64"/>
        <v>1</v>
      </c>
      <c r="BO225" s="614"/>
      <c r="BP225" s="613"/>
      <c r="BQ225" s="613"/>
      <c r="BR225" s="612"/>
      <c r="BS225" s="612"/>
      <c r="BT225" s="612"/>
    </row>
    <row r="226" spans="1:72" s="10" customFormat="1" ht="15.75" customHeight="1" outlineLevel="1">
      <c r="A226" s="612"/>
      <c r="B226" s="66" t="s">
        <v>521</v>
      </c>
      <c r="C226" s="50" t="s">
        <v>64</v>
      </c>
      <c r="D226" s="51" t="s">
        <v>65</v>
      </c>
      <c r="E226" s="51" t="s">
        <v>74</v>
      </c>
      <c r="F226" s="50" t="s">
        <v>522</v>
      </c>
      <c r="G226" s="51" t="s">
        <v>68</v>
      </c>
      <c r="H226" s="52" t="s">
        <v>76</v>
      </c>
      <c r="I226" s="50" t="s">
        <v>70</v>
      </c>
      <c r="J226" s="53">
        <v>39797</v>
      </c>
      <c r="K226" s="54">
        <v>100</v>
      </c>
      <c r="L226" s="53">
        <v>51485</v>
      </c>
      <c r="M226" s="86">
        <v>18.722999999999999</v>
      </c>
      <c r="N226" s="87">
        <v>50</v>
      </c>
      <c r="O226" s="88">
        <v>72.838999999999999</v>
      </c>
      <c r="P226" s="88">
        <v>72.838999999999999</v>
      </c>
      <c r="Q226" s="511">
        <f t="shared" si="65"/>
        <v>1363.7645969999999</v>
      </c>
      <c r="R226" s="93">
        <v>3.8530000000000002E-2</v>
      </c>
      <c r="S226" s="523"/>
      <c r="T226" s="523"/>
      <c r="U226" s="523"/>
      <c r="V226" s="523"/>
      <c r="W226" s="512">
        <f t="shared" si="58"/>
        <v>0.13199770000000011</v>
      </c>
      <c r="X226" s="513">
        <f t="shared" si="59"/>
        <v>9.6145804703000071</v>
      </c>
      <c r="Y226" s="513">
        <f t="shared" si="60"/>
        <v>2.80648667</v>
      </c>
      <c r="Z226" s="89"/>
      <c r="AA226" s="89"/>
      <c r="AB226" s="87">
        <v>0</v>
      </c>
      <c r="AC226" s="87">
        <v>72.838999999999999</v>
      </c>
      <c r="AD226" s="87">
        <v>144.624</v>
      </c>
      <c r="AE226" s="91"/>
      <c r="AF226" s="45"/>
      <c r="AG226" s="60" t="s">
        <v>523</v>
      </c>
      <c r="AH226" s="27"/>
      <c r="AI226" s="614"/>
      <c r="AJ226" s="47" t="str">
        <f t="shared" si="61"/>
        <v>Please complete all cells in row</v>
      </c>
      <c r="AK226" s="614"/>
      <c r="AL226" s="613"/>
      <c r="AM226" s="613"/>
      <c r="AN226" s="613"/>
      <c r="AO226" s="613"/>
      <c r="AP226" s="613"/>
      <c r="AQ226" s="613"/>
      <c r="AR226" s="613"/>
      <c r="AS226" s="48">
        <f t="shared" si="62"/>
        <v>0</v>
      </c>
      <c r="AT226" s="48">
        <f t="shared" si="62"/>
        <v>0</v>
      </c>
      <c r="AU226" s="48">
        <f t="shared" si="62"/>
        <v>0</v>
      </c>
      <c r="AV226" s="48">
        <f t="shared" si="62"/>
        <v>0</v>
      </c>
      <c r="AW226" s="48">
        <f t="shared" si="62"/>
        <v>0</v>
      </c>
      <c r="AX226" s="48">
        <f t="shared" si="62"/>
        <v>0</v>
      </c>
      <c r="AY226" s="48">
        <f t="shared" si="62"/>
        <v>0</v>
      </c>
      <c r="AZ226" s="49"/>
      <c r="BA226" s="48">
        <f t="shared" si="63"/>
        <v>0</v>
      </c>
      <c r="BB226" s="49"/>
      <c r="BC226" s="49"/>
      <c r="BD226" s="49"/>
      <c r="BE226" s="49"/>
      <c r="BF226" s="49"/>
      <c r="BG226" s="49"/>
      <c r="BH226" s="49"/>
      <c r="BI226" s="48">
        <f t="shared" si="64"/>
        <v>1</v>
      </c>
      <c r="BJ226" s="48">
        <f t="shared" si="64"/>
        <v>1</v>
      </c>
      <c r="BK226" s="48">
        <f t="shared" si="64"/>
        <v>0</v>
      </c>
      <c r="BL226" s="48">
        <f t="shared" si="64"/>
        <v>0</v>
      </c>
      <c r="BM226" s="48">
        <f t="shared" si="64"/>
        <v>0</v>
      </c>
      <c r="BN226" s="48">
        <f t="shared" si="64"/>
        <v>1</v>
      </c>
      <c r="BO226" s="614"/>
      <c r="BP226" s="613"/>
      <c r="BQ226" s="613"/>
      <c r="BR226" s="612"/>
      <c r="BS226" s="612"/>
      <c r="BT226" s="612"/>
    </row>
    <row r="227" spans="1:72" s="10" customFormat="1" ht="15.75" customHeight="1" outlineLevel="1">
      <c r="A227" s="612"/>
      <c r="B227" s="66" t="s">
        <v>524</v>
      </c>
      <c r="C227" s="50" t="s">
        <v>64</v>
      </c>
      <c r="D227" s="51" t="s">
        <v>65</v>
      </c>
      <c r="E227" s="51" t="s">
        <v>74</v>
      </c>
      <c r="F227" s="50" t="s">
        <v>525</v>
      </c>
      <c r="G227" s="51" t="s">
        <v>68</v>
      </c>
      <c r="H227" s="52" t="s">
        <v>76</v>
      </c>
      <c r="I227" s="50" t="s">
        <v>70</v>
      </c>
      <c r="J227" s="53">
        <v>40092</v>
      </c>
      <c r="K227" s="54">
        <v>100</v>
      </c>
      <c r="L227" s="53">
        <v>52145</v>
      </c>
      <c r="M227" s="86">
        <v>20.532</v>
      </c>
      <c r="N227" s="87">
        <v>55</v>
      </c>
      <c r="O227" s="88">
        <v>81.819999999999993</v>
      </c>
      <c r="P227" s="88">
        <v>81.819999999999993</v>
      </c>
      <c r="Q227" s="511">
        <f t="shared" si="65"/>
        <v>1679.92824</v>
      </c>
      <c r="R227" s="93">
        <v>2.0910000000000002E-2</v>
      </c>
      <c r="S227" s="523"/>
      <c r="T227" s="523"/>
      <c r="U227" s="523"/>
      <c r="V227" s="523"/>
      <c r="W227" s="512">
        <f t="shared" si="58"/>
        <v>0.11279190000000017</v>
      </c>
      <c r="X227" s="513">
        <f t="shared" si="59"/>
        <v>9.2286332580000128</v>
      </c>
      <c r="Y227" s="513">
        <f t="shared" si="60"/>
        <v>1.7108562</v>
      </c>
      <c r="Z227" s="89"/>
      <c r="AA227" s="89"/>
      <c r="AB227" s="87">
        <v>-0.11700000000000001</v>
      </c>
      <c r="AC227" s="87">
        <v>81.703000000000003</v>
      </c>
      <c r="AD227" s="87">
        <v>136.53899999999999</v>
      </c>
      <c r="AE227" s="91"/>
      <c r="AF227" s="45"/>
      <c r="AG227" s="60" t="s">
        <v>526</v>
      </c>
      <c r="AH227" s="27"/>
      <c r="AI227" s="614"/>
      <c r="AJ227" s="47" t="str">
        <f t="shared" si="61"/>
        <v>Please complete all cells in row</v>
      </c>
      <c r="AK227" s="614"/>
      <c r="AL227" s="613"/>
      <c r="AM227" s="613"/>
      <c r="AN227" s="613"/>
      <c r="AO227" s="613"/>
      <c r="AP227" s="613"/>
      <c r="AQ227" s="613"/>
      <c r="AR227" s="613"/>
      <c r="AS227" s="48">
        <f t="shared" si="62"/>
        <v>0</v>
      </c>
      <c r="AT227" s="48">
        <f t="shared" si="62"/>
        <v>0</v>
      </c>
      <c r="AU227" s="48">
        <f t="shared" si="62"/>
        <v>0</v>
      </c>
      <c r="AV227" s="48">
        <f t="shared" si="62"/>
        <v>0</v>
      </c>
      <c r="AW227" s="48">
        <f t="shared" si="62"/>
        <v>0</v>
      </c>
      <c r="AX227" s="48">
        <f t="shared" si="62"/>
        <v>0</v>
      </c>
      <c r="AY227" s="48">
        <f t="shared" si="62"/>
        <v>0</v>
      </c>
      <c r="AZ227" s="49"/>
      <c r="BA227" s="48">
        <f t="shared" si="63"/>
        <v>0</v>
      </c>
      <c r="BB227" s="49"/>
      <c r="BC227" s="49"/>
      <c r="BD227" s="49"/>
      <c r="BE227" s="49"/>
      <c r="BF227" s="49"/>
      <c r="BG227" s="49"/>
      <c r="BH227" s="49"/>
      <c r="BI227" s="48">
        <f t="shared" si="64"/>
        <v>1</v>
      </c>
      <c r="BJ227" s="48">
        <f t="shared" si="64"/>
        <v>1</v>
      </c>
      <c r="BK227" s="48">
        <f t="shared" si="64"/>
        <v>0</v>
      </c>
      <c r="BL227" s="48">
        <f t="shared" si="64"/>
        <v>0</v>
      </c>
      <c r="BM227" s="48">
        <f t="shared" si="64"/>
        <v>0</v>
      </c>
      <c r="BN227" s="48">
        <f t="shared" si="64"/>
        <v>1</v>
      </c>
      <c r="BO227" s="614"/>
      <c r="BP227" s="613"/>
      <c r="BQ227" s="613"/>
      <c r="BR227" s="612"/>
      <c r="BS227" s="612"/>
      <c r="BT227" s="612"/>
    </row>
    <row r="228" spans="1:72" s="10" customFormat="1" ht="15.75" customHeight="1" outlineLevel="1">
      <c r="A228" s="612"/>
      <c r="B228" s="66" t="s">
        <v>527</v>
      </c>
      <c r="C228" s="50" t="s">
        <v>64</v>
      </c>
      <c r="D228" s="51" t="s">
        <v>65</v>
      </c>
      <c r="E228" s="51" t="s">
        <v>188</v>
      </c>
      <c r="F228" s="50" t="s">
        <v>528</v>
      </c>
      <c r="G228" s="51" t="s">
        <v>68</v>
      </c>
      <c r="H228" s="52" t="s">
        <v>76</v>
      </c>
      <c r="I228" s="50" t="s">
        <v>70</v>
      </c>
      <c r="J228" s="53">
        <v>40463</v>
      </c>
      <c r="K228" s="54">
        <v>100</v>
      </c>
      <c r="L228" s="53">
        <v>53247</v>
      </c>
      <c r="M228" s="86">
        <v>12.731</v>
      </c>
      <c r="N228" s="87">
        <v>40</v>
      </c>
      <c r="O228" s="88">
        <v>47.332999999999998</v>
      </c>
      <c r="P228" s="88">
        <v>47.332999999999998</v>
      </c>
      <c r="Q228" s="511">
        <f t="shared" si="65"/>
        <v>602.59642299999996</v>
      </c>
      <c r="R228" s="93">
        <v>1.9740000000000001E-2</v>
      </c>
      <c r="S228" s="523"/>
      <c r="T228" s="523"/>
      <c r="U228" s="523"/>
      <c r="V228" s="523"/>
      <c r="W228" s="512">
        <f t="shared" si="58"/>
        <v>0.11151660000000008</v>
      </c>
      <c r="X228" s="513">
        <f t="shared" si="59"/>
        <v>5.2784152278000036</v>
      </c>
      <c r="Y228" s="513">
        <f t="shared" si="60"/>
        <v>0.93435341999999999</v>
      </c>
      <c r="Z228" s="89"/>
      <c r="AA228" s="89"/>
      <c r="AB228" s="87">
        <v>-0.12</v>
      </c>
      <c r="AC228" s="87">
        <v>47.213000000000001</v>
      </c>
      <c r="AD228" s="87">
        <v>63.052999999999997</v>
      </c>
      <c r="AE228" s="91"/>
      <c r="AF228" s="45"/>
      <c r="AG228" s="60" t="s">
        <v>529</v>
      </c>
      <c r="AH228" s="27"/>
      <c r="AI228" s="614"/>
      <c r="AJ228" s="47" t="str">
        <f t="shared" si="61"/>
        <v>Please complete all cells in row</v>
      </c>
      <c r="AK228" s="614"/>
      <c r="AL228" s="613"/>
      <c r="AM228" s="613"/>
      <c r="AN228" s="613"/>
      <c r="AO228" s="613"/>
      <c r="AP228" s="613"/>
      <c r="AQ228" s="613"/>
      <c r="AR228" s="613"/>
      <c r="AS228" s="48">
        <f t="shared" si="62"/>
        <v>0</v>
      </c>
      <c r="AT228" s="48">
        <f t="shared" si="62"/>
        <v>0</v>
      </c>
      <c r="AU228" s="48">
        <f t="shared" si="62"/>
        <v>0</v>
      </c>
      <c r="AV228" s="48">
        <f t="shared" si="62"/>
        <v>0</v>
      </c>
      <c r="AW228" s="48">
        <f t="shared" si="62"/>
        <v>0</v>
      </c>
      <c r="AX228" s="48">
        <f t="shared" si="62"/>
        <v>0</v>
      </c>
      <c r="AY228" s="48">
        <f t="shared" si="62"/>
        <v>0</v>
      </c>
      <c r="AZ228" s="49"/>
      <c r="BA228" s="48">
        <f t="shared" si="63"/>
        <v>0</v>
      </c>
      <c r="BB228" s="49"/>
      <c r="BC228" s="49"/>
      <c r="BD228" s="49"/>
      <c r="BE228" s="49"/>
      <c r="BF228" s="49"/>
      <c r="BG228" s="49"/>
      <c r="BH228" s="49"/>
      <c r="BI228" s="48">
        <f t="shared" si="64"/>
        <v>1</v>
      </c>
      <c r="BJ228" s="48">
        <f t="shared" si="64"/>
        <v>1</v>
      </c>
      <c r="BK228" s="48">
        <f t="shared" si="64"/>
        <v>0</v>
      </c>
      <c r="BL228" s="48">
        <f t="shared" si="64"/>
        <v>0</v>
      </c>
      <c r="BM228" s="48">
        <f t="shared" si="64"/>
        <v>0</v>
      </c>
      <c r="BN228" s="48">
        <f t="shared" si="64"/>
        <v>1</v>
      </c>
      <c r="BO228" s="614"/>
      <c r="BP228" s="613"/>
      <c r="BQ228" s="613"/>
      <c r="BR228" s="612"/>
      <c r="BS228" s="612"/>
      <c r="BT228" s="612"/>
    </row>
    <row r="229" spans="1:72" s="10" customFormat="1" ht="15.75" customHeight="1" outlineLevel="1">
      <c r="A229" s="612"/>
      <c r="B229" s="66" t="s">
        <v>530</v>
      </c>
      <c r="C229" s="50" t="s">
        <v>64</v>
      </c>
      <c r="D229" s="51" t="s">
        <v>65</v>
      </c>
      <c r="E229" s="51" t="s">
        <v>74</v>
      </c>
      <c r="F229" s="50" t="s">
        <v>531</v>
      </c>
      <c r="G229" s="51" t="s">
        <v>68</v>
      </c>
      <c r="H229" s="52" t="s">
        <v>76</v>
      </c>
      <c r="I229" s="50" t="s">
        <v>70</v>
      </c>
      <c r="J229" s="53">
        <v>42356</v>
      </c>
      <c r="K229" s="54">
        <v>100</v>
      </c>
      <c r="L229" s="53">
        <v>49296</v>
      </c>
      <c r="M229" s="86">
        <v>12.726000000000001</v>
      </c>
      <c r="N229" s="87">
        <v>40</v>
      </c>
      <c r="O229" s="88">
        <v>48.962000000000003</v>
      </c>
      <c r="P229" s="88">
        <v>48.962000000000003</v>
      </c>
      <c r="Q229" s="511">
        <f t="shared" si="65"/>
        <v>623.09041200000013</v>
      </c>
      <c r="R229" s="93">
        <v>7.4999999999999997E-3</v>
      </c>
      <c r="S229" s="523"/>
      <c r="T229" s="523"/>
      <c r="U229" s="523"/>
      <c r="V229" s="523"/>
      <c r="W229" s="512">
        <f t="shared" si="58"/>
        <v>9.8175000000000123E-2</v>
      </c>
      <c r="X229" s="513">
        <f t="shared" si="59"/>
        <v>4.8068443500000066</v>
      </c>
      <c r="Y229" s="513">
        <f t="shared" si="60"/>
        <v>0.36721500000000001</v>
      </c>
      <c r="Z229" s="89"/>
      <c r="AA229" s="89"/>
      <c r="AB229" s="87">
        <v>-8.2000000000000003E-2</v>
      </c>
      <c r="AC229" s="87">
        <v>48.88</v>
      </c>
      <c r="AD229" s="87">
        <v>61.762999999999998</v>
      </c>
      <c r="AE229" s="91"/>
      <c r="AF229" s="45"/>
      <c r="AG229" s="60" t="s">
        <v>532</v>
      </c>
      <c r="AH229" s="27"/>
      <c r="AI229" s="614"/>
      <c r="AJ229" s="47" t="str">
        <f t="shared" si="61"/>
        <v>Please complete all cells in row</v>
      </c>
      <c r="AK229" s="614"/>
      <c r="AL229" s="613"/>
      <c r="AM229" s="613"/>
      <c r="AN229" s="613"/>
      <c r="AO229" s="613"/>
      <c r="AP229" s="613"/>
      <c r="AQ229" s="613"/>
      <c r="AR229" s="613"/>
      <c r="AS229" s="48">
        <f t="shared" si="62"/>
        <v>0</v>
      </c>
      <c r="AT229" s="48">
        <f t="shared" si="62"/>
        <v>0</v>
      </c>
      <c r="AU229" s="48">
        <f t="shared" si="62"/>
        <v>0</v>
      </c>
      <c r="AV229" s="48">
        <f t="shared" si="62"/>
        <v>0</v>
      </c>
      <c r="AW229" s="48">
        <f t="shared" si="62"/>
        <v>0</v>
      </c>
      <c r="AX229" s="48">
        <f t="shared" si="62"/>
        <v>0</v>
      </c>
      <c r="AY229" s="48">
        <f t="shared" si="62"/>
        <v>0</v>
      </c>
      <c r="AZ229" s="49"/>
      <c r="BA229" s="48">
        <f t="shared" si="63"/>
        <v>0</v>
      </c>
      <c r="BB229" s="49"/>
      <c r="BC229" s="49"/>
      <c r="BD229" s="49"/>
      <c r="BE229" s="49"/>
      <c r="BF229" s="49"/>
      <c r="BG229" s="49"/>
      <c r="BH229" s="49"/>
      <c r="BI229" s="48">
        <f t="shared" si="64"/>
        <v>1</v>
      </c>
      <c r="BJ229" s="48">
        <f t="shared" si="64"/>
        <v>1</v>
      </c>
      <c r="BK229" s="48">
        <f t="shared" si="64"/>
        <v>0</v>
      </c>
      <c r="BL229" s="48">
        <f t="shared" si="64"/>
        <v>0</v>
      </c>
      <c r="BM229" s="48">
        <f t="shared" si="64"/>
        <v>0</v>
      </c>
      <c r="BN229" s="48">
        <f t="shared" si="64"/>
        <v>1</v>
      </c>
      <c r="BO229" s="614"/>
      <c r="BP229" s="613"/>
      <c r="BQ229" s="613"/>
      <c r="BR229" s="612"/>
      <c r="BS229" s="612"/>
      <c r="BT229" s="612"/>
    </row>
    <row r="230" spans="1:72" s="10" customFormat="1" ht="15.75" customHeight="1" outlineLevel="1">
      <c r="A230" s="612"/>
      <c r="B230" s="66" t="s">
        <v>533</v>
      </c>
      <c r="C230" s="50" t="s">
        <v>64</v>
      </c>
      <c r="D230" s="51" t="s">
        <v>65</v>
      </c>
      <c r="E230" s="51" t="s">
        <v>74</v>
      </c>
      <c r="F230" s="50" t="s">
        <v>534</v>
      </c>
      <c r="G230" s="51" t="s">
        <v>68</v>
      </c>
      <c r="H230" s="52" t="s">
        <v>76</v>
      </c>
      <c r="I230" s="50" t="s">
        <v>70</v>
      </c>
      <c r="J230" s="53">
        <v>42359</v>
      </c>
      <c r="K230" s="54">
        <v>100</v>
      </c>
      <c r="L230" s="53">
        <v>46742</v>
      </c>
      <c r="M230" s="86">
        <v>5.7290000000000001</v>
      </c>
      <c r="N230" s="87">
        <v>45</v>
      </c>
      <c r="O230" s="88">
        <v>55.085000000000001</v>
      </c>
      <c r="P230" s="88">
        <v>55.085000000000001</v>
      </c>
      <c r="Q230" s="511">
        <f t="shared" si="65"/>
        <v>315.58196500000003</v>
      </c>
      <c r="R230" s="93">
        <v>7.2100000000000003E-3</v>
      </c>
      <c r="S230" s="523"/>
      <c r="T230" s="523"/>
      <c r="U230" s="523"/>
      <c r="V230" s="523"/>
      <c r="W230" s="512">
        <f t="shared" si="58"/>
        <v>9.7858900000000082E-2</v>
      </c>
      <c r="X230" s="513">
        <f t="shared" si="59"/>
        <v>5.3905575065000049</v>
      </c>
      <c r="Y230" s="513">
        <f t="shared" si="60"/>
        <v>0.39716285000000001</v>
      </c>
      <c r="Z230" s="89"/>
      <c r="AA230" s="89"/>
      <c r="AB230" s="87">
        <v>-0.13400000000000001</v>
      </c>
      <c r="AC230" s="87">
        <v>54.951000000000001</v>
      </c>
      <c r="AD230" s="87">
        <v>64.974000000000004</v>
      </c>
      <c r="AE230" s="91"/>
      <c r="AF230" s="45"/>
      <c r="AG230" s="60" t="s">
        <v>535</v>
      </c>
      <c r="AH230" s="27"/>
      <c r="AI230" s="614"/>
      <c r="AJ230" s="47" t="str">
        <f t="shared" si="61"/>
        <v>Please complete all cells in row</v>
      </c>
      <c r="AK230" s="614"/>
      <c r="AL230" s="613"/>
      <c r="AM230" s="613"/>
      <c r="AN230" s="613"/>
      <c r="AO230" s="613"/>
      <c r="AP230" s="613"/>
      <c r="AQ230" s="613"/>
      <c r="AR230" s="613"/>
      <c r="AS230" s="48">
        <f t="shared" si="62"/>
        <v>0</v>
      </c>
      <c r="AT230" s="48">
        <f t="shared" si="62"/>
        <v>0</v>
      </c>
      <c r="AU230" s="48">
        <f t="shared" si="62"/>
        <v>0</v>
      </c>
      <c r="AV230" s="48">
        <f t="shared" si="62"/>
        <v>0</v>
      </c>
      <c r="AW230" s="48">
        <f t="shared" si="62"/>
        <v>0</v>
      </c>
      <c r="AX230" s="48">
        <f t="shared" si="62"/>
        <v>0</v>
      </c>
      <c r="AY230" s="48">
        <f t="shared" si="62"/>
        <v>0</v>
      </c>
      <c r="AZ230" s="49"/>
      <c r="BA230" s="48">
        <f t="shared" si="63"/>
        <v>0</v>
      </c>
      <c r="BB230" s="49"/>
      <c r="BC230" s="49"/>
      <c r="BD230" s="49"/>
      <c r="BE230" s="49"/>
      <c r="BF230" s="49"/>
      <c r="BG230" s="49"/>
      <c r="BH230" s="49"/>
      <c r="BI230" s="48">
        <f t="shared" si="64"/>
        <v>1</v>
      </c>
      <c r="BJ230" s="48">
        <f t="shared" si="64"/>
        <v>1</v>
      </c>
      <c r="BK230" s="48">
        <f t="shared" si="64"/>
        <v>0</v>
      </c>
      <c r="BL230" s="48">
        <f t="shared" si="64"/>
        <v>0</v>
      </c>
      <c r="BM230" s="48">
        <f t="shared" si="64"/>
        <v>0</v>
      </c>
      <c r="BN230" s="48">
        <f t="shared" si="64"/>
        <v>1</v>
      </c>
      <c r="BO230" s="614"/>
      <c r="BP230" s="613"/>
      <c r="BQ230" s="613"/>
      <c r="BR230" s="612"/>
      <c r="BS230" s="612"/>
      <c r="BT230" s="612"/>
    </row>
    <row r="231" spans="1:72" s="10" customFormat="1" ht="15.75" customHeight="1" outlineLevel="1">
      <c r="A231" s="612"/>
      <c r="B231" s="66" t="s">
        <v>536</v>
      </c>
      <c r="C231" s="50" t="s">
        <v>64</v>
      </c>
      <c r="D231" s="51" t="s">
        <v>255</v>
      </c>
      <c r="E231" s="51" t="s">
        <v>188</v>
      </c>
      <c r="F231" s="50"/>
      <c r="G231" s="51" t="s">
        <v>181</v>
      </c>
      <c r="H231" s="52"/>
      <c r="I231" s="50" t="s">
        <v>70</v>
      </c>
      <c r="J231" s="53">
        <v>40742</v>
      </c>
      <c r="K231" s="62"/>
      <c r="L231" s="53">
        <v>44760</v>
      </c>
      <c r="M231" s="86">
        <v>0.29899999999999999</v>
      </c>
      <c r="N231" s="87">
        <v>100</v>
      </c>
      <c r="O231" s="88">
        <v>135.077</v>
      </c>
      <c r="P231" s="88">
        <v>135.077</v>
      </c>
      <c r="Q231" s="511">
        <f t="shared" si="65"/>
        <v>40.388022999999997</v>
      </c>
      <c r="R231" s="93">
        <v>1.985E-2</v>
      </c>
      <c r="S231" s="523"/>
      <c r="T231" s="523"/>
      <c r="U231" s="523"/>
      <c r="V231" s="523"/>
      <c r="W231" s="512">
        <f t="shared" si="58"/>
        <v>0.11163649999999992</v>
      </c>
      <c r="X231" s="513">
        <f t="shared" si="59"/>
        <v>15.079523510499989</v>
      </c>
      <c r="Y231" s="513">
        <f t="shared" si="60"/>
        <v>2.6812784499999998</v>
      </c>
      <c r="Z231" s="89"/>
      <c r="AA231" s="89"/>
      <c r="AB231" s="87">
        <v>0</v>
      </c>
      <c r="AC231" s="87">
        <v>135.077</v>
      </c>
      <c r="AD231" s="87">
        <v>103.41</v>
      </c>
      <c r="AE231" s="91"/>
      <c r="AF231" s="45"/>
      <c r="AG231" s="60" t="s">
        <v>537</v>
      </c>
      <c r="AH231" s="27"/>
      <c r="AI231" s="614"/>
      <c r="AJ231" s="47" t="str">
        <f t="shared" si="61"/>
        <v>Please complete all cells in row</v>
      </c>
      <c r="AK231" s="614"/>
      <c r="AL231" s="613"/>
      <c r="AM231" s="613"/>
      <c r="AN231" s="613"/>
      <c r="AO231" s="613"/>
      <c r="AP231" s="613"/>
      <c r="AQ231" s="613"/>
      <c r="AR231" s="613"/>
      <c r="AS231" s="48">
        <f t="shared" si="62"/>
        <v>0</v>
      </c>
      <c r="AT231" s="48">
        <f t="shared" si="62"/>
        <v>1</v>
      </c>
      <c r="AU231" s="48">
        <f t="shared" si="62"/>
        <v>0</v>
      </c>
      <c r="AV231" s="48">
        <f t="shared" si="62"/>
        <v>0</v>
      </c>
      <c r="AW231" s="48">
        <f t="shared" si="62"/>
        <v>0</v>
      </c>
      <c r="AX231" s="48">
        <f t="shared" si="62"/>
        <v>0</v>
      </c>
      <c r="AY231" s="48">
        <f t="shared" si="62"/>
        <v>0</v>
      </c>
      <c r="AZ231" s="49"/>
      <c r="BA231" s="48">
        <f t="shared" si="63"/>
        <v>0</v>
      </c>
      <c r="BB231" s="49"/>
      <c r="BC231" s="49"/>
      <c r="BD231" s="49"/>
      <c r="BE231" s="49"/>
      <c r="BF231" s="49"/>
      <c r="BG231" s="49"/>
      <c r="BH231" s="49"/>
      <c r="BI231" s="48">
        <f t="shared" si="64"/>
        <v>1</v>
      </c>
      <c r="BJ231" s="48">
        <f t="shared" si="64"/>
        <v>1</v>
      </c>
      <c r="BK231" s="48">
        <f t="shared" si="64"/>
        <v>0</v>
      </c>
      <c r="BL231" s="48">
        <f t="shared" si="64"/>
        <v>0</v>
      </c>
      <c r="BM231" s="48">
        <f t="shared" si="64"/>
        <v>0</v>
      </c>
      <c r="BN231" s="48">
        <f t="shared" si="64"/>
        <v>1</v>
      </c>
      <c r="BO231" s="614"/>
      <c r="BP231" s="613"/>
      <c r="BQ231" s="613"/>
      <c r="BR231" s="612"/>
      <c r="BS231" s="612"/>
      <c r="BT231" s="612"/>
    </row>
    <row r="232" spans="1:72" s="10" customFormat="1" ht="15.75" customHeight="1" outlineLevel="1">
      <c r="A232" s="612"/>
      <c r="B232" s="66" t="s">
        <v>538</v>
      </c>
      <c r="C232" s="50" t="s">
        <v>64</v>
      </c>
      <c r="D232" s="51" t="s">
        <v>65</v>
      </c>
      <c r="E232" s="51" t="s">
        <v>74</v>
      </c>
      <c r="F232" s="50" t="s">
        <v>539</v>
      </c>
      <c r="G232" s="51" t="s">
        <v>68</v>
      </c>
      <c r="H232" s="52" t="s">
        <v>76</v>
      </c>
      <c r="I232" s="50" t="s">
        <v>70</v>
      </c>
      <c r="J232" s="53">
        <v>38990</v>
      </c>
      <c r="K232" s="54">
        <v>100</v>
      </c>
      <c r="L232" s="53">
        <v>56076</v>
      </c>
      <c r="M232" s="86">
        <v>31.300999999999998</v>
      </c>
      <c r="N232" s="87">
        <v>300</v>
      </c>
      <c r="O232" s="88">
        <v>473.399</v>
      </c>
      <c r="P232" s="88">
        <v>473.399</v>
      </c>
      <c r="Q232" s="511">
        <f t="shared" si="65"/>
        <v>14817.862099</v>
      </c>
      <c r="R232" s="93">
        <v>1.9802E-2</v>
      </c>
      <c r="S232" s="523"/>
      <c r="T232" s="523"/>
      <c r="U232" s="523"/>
      <c r="V232" s="523"/>
      <c r="W232" s="512">
        <f t="shared" si="58"/>
        <v>0.11158418000000014</v>
      </c>
      <c r="X232" s="513">
        <f t="shared" si="59"/>
        <v>52.823839227820066</v>
      </c>
      <c r="Y232" s="513">
        <f t="shared" si="60"/>
        <v>9.3742469980000003</v>
      </c>
      <c r="Z232" s="89"/>
      <c r="AA232" s="89"/>
      <c r="AB232" s="87">
        <v>-1.1240000000000001</v>
      </c>
      <c r="AC232" s="87">
        <v>472.27499999999998</v>
      </c>
      <c r="AD232" s="87">
        <v>866.00300000000004</v>
      </c>
      <c r="AE232" s="91"/>
      <c r="AF232" s="45"/>
      <c r="AG232" s="60" t="s">
        <v>540</v>
      </c>
      <c r="AH232" s="27"/>
      <c r="AI232" s="614"/>
      <c r="AJ232" s="47" t="str">
        <f t="shared" si="61"/>
        <v>Please complete all cells in row</v>
      </c>
      <c r="AK232" s="614"/>
      <c r="AL232" s="613"/>
      <c r="AM232" s="613"/>
      <c r="AN232" s="613"/>
      <c r="AO232" s="613"/>
      <c r="AP232" s="613"/>
      <c r="AQ232" s="613"/>
      <c r="AR232" s="613"/>
      <c r="AS232" s="48">
        <f t="shared" si="62"/>
        <v>0</v>
      </c>
      <c r="AT232" s="48">
        <f t="shared" si="62"/>
        <v>0</v>
      </c>
      <c r="AU232" s="48">
        <f t="shared" si="62"/>
        <v>0</v>
      </c>
      <c r="AV232" s="48">
        <f t="shared" si="62"/>
        <v>0</v>
      </c>
      <c r="AW232" s="48">
        <f t="shared" si="62"/>
        <v>0</v>
      </c>
      <c r="AX232" s="48">
        <f t="shared" si="62"/>
        <v>0</v>
      </c>
      <c r="AY232" s="48">
        <f t="shared" si="62"/>
        <v>0</v>
      </c>
      <c r="AZ232" s="49"/>
      <c r="BA232" s="48">
        <f t="shared" si="63"/>
        <v>0</v>
      </c>
      <c r="BB232" s="49"/>
      <c r="BC232" s="49"/>
      <c r="BD232" s="49"/>
      <c r="BE232" s="49"/>
      <c r="BF232" s="49"/>
      <c r="BG232" s="49"/>
      <c r="BH232" s="49"/>
      <c r="BI232" s="48">
        <f t="shared" si="64"/>
        <v>1</v>
      </c>
      <c r="BJ232" s="48">
        <f t="shared" si="64"/>
        <v>1</v>
      </c>
      <c r="BK232" s="48">
        <f t="shared" si="64"/>
        <v>0</v>
      </c>
      <c r="BL232" s="48">
        <f t="shared" si="64"/>
        <v>0</v>
      </c>
      <c r="BM232" s="48">
        <f t="shared" si="64"/>
        <v>0</v>
      </c>
      <c r="BN232" s="48">
        <f t="shared" si="64"/>
        <v>1</v>
      </c>
      <c r="BO232" s="614"/>
      <c r="BP232" s="613"/>
      <c r="BQ232" s="613"/>
      <c r="BR232" s="612"/>
      <c r="BS232" s="612"/>
      <c r="BT232" s="612"/>
    </row>
    <row r="233" spans="1:72" s="10" customFormat="1" ht="15.75" customHeight="1" outlineLevel="1">
      <c r="A233" s="612"/>
      <c r="B233" s="66" t="s">
        <v>541</v>
      </c>
      <c r="C233" s="50" t="s">
        <v>64</v>
      </c>
      <c r="D233" s="51" t="s">
        <v>65</v>
      </c>
      <c r="E233" s="51" t="s">
        <v>74</v>
      </c>
      <c r="F233" s="50" t="s">
        <v>542</v>
      </c>
      <c r="G233" s="51" t="s">
        <v>68</v>
      </c>
      <c r="H233" s="52" t="s">
        <v>76</v>
      </c>
      <c r="I233" s="50" t="s">
        <v>70</v>
      </c>
      <c r="J233" s="53">
        <v>38990</v>
      </c>
      <c r="K233" s="54">
        <v>100</v>
      </c>
      <c r="L233" s="53">
        <v>56806</v>
      </c>
      <c r="M233" s="86">
        <v>33.301000000000002</v>
      </c>
      <c r="N233" s="87">
        <v>300</v>
      </c>
      <c r="O233" s="88">
        <v>473.399</v>
      </c>
      <c r="P233" s="88">
        <v>473.399</v>
      </c>
      <c r="Q233" s="511">
        <f t="shared" si="65"/>
        <v>15764.660099000001</v>
      </c>
      <c r="R233" s="93">
        <v>1.6809999999999999E-2</v>
      </c>
      <c r="S233" s="523"/>
      <c r="T233" s="523"/>
      <c r="U233" s="523"/>
      <c r="V233" s="523"/>
      <c r="W233" s="512">
        <f t="shared" si="58"/>
        <v>0.10832290000000011</v>
      </c>
      <c r="X233" s="513">
        <f t="shared" si="59"/>
        <v>51.279952537100051</v>
      </c>
      <c r="Y233" s="513">
        <f t="shared" si="60"/>
        <v>7.9578371899999993</v>
      </c>
      <c r="Z233" s="89"/>
      <c r="AA233" s="89"/>
      <c r="AB233" s="87">
        <v>-1.1379999999999999</v>
      </c>
      <c r="AC233" s="87">
        <v>472.26100000000002</v>
      </c>
      <c r="AD233" s="87">
        <v>884.68100000000004</v>
      </c>
      <c r="AE233" s="91"/>
      <c r="AF233" s="45"/>
      <c r="AG233" s="60" t="s">
        <v>543</v>
      </c>
      <c r="AH233" s="27"/>
      <c r="AI233" s="614"/>
      <c r="AJ233" s="47" t="str">
        <f t="shared" si="61"/>
        <v>Please complete all cells in row</v>
      </c>
      <c r="AK233" s="614"/>
      <c r="AL233" s="613"/>
      <c r="AM233" s="613"/>
      <c r="AN233" s="613"/>
      <c r="AO233" s="613"/>
      <c r="AP233" s="613"/>
      <c r="AQ233" s="613"/>
      <c r="AR233" s="613"/>
      <c r="AS233" s="48">
        <f t="shared" si="62"/>
        <v>0</v>
      </c>
      <c r="AT233" s="48">
        <f t="shared" si="62"/>
        <v>0</v>
      </c>
      <c r="AU233" s="48">
        <f t="shared" si="62"/>
        <v>0</v>
      </c>
      <c r="AV233" s="48">
        <f t="shared" si="62"/>
        <v>0</v>
      </c>
      <c r="AW233" s="48">
        <f t="shared" si="62"/>
        <v>0</v>
      </c>
      <c r="AX233" s="48">
        <f t="shared" si="62"/>
        <v>0</v>
      </c>
      <c r="AY233" s="48">
        <f t="shared" si="62"/>
        <v>0</v>
      </c>
      <c r="AZ233" s="49"/>
      <c r="BA233" s="48">
        <f t="shared" si="63"/>
        <v>0</v>
      </c>
      <c r="BB233" s="49"/>
      <c r="BC233" s="49"/>
      <c r="BD233" s="49"/>
      <c r="BE233" s="49"/>
      <c r="BF233" s="49"/>
      <c r="BG233" s="49"/>
      <c r="BH233" s="49"/>
      <c r="BI233" s="48">
        <f t="shared" si="64"/>
        <v>1</v>
      </c>
      <c r="BJ233" s="48">
        <f t="shared" si="64"/>
        <v>1</v>
      </c>
      <c r="BK233" s="48">
        <f t="shared" si="64"/>
        <v>0</v>
      </c>
      <c r="BL233" s="48">
        <f t="shared" si="64"/>
        <v>0</v>
      </c>
      <c r="BM233" s="48">
        <f t="shared" si="64"/>
        <v>0</v>
      </c>
      <c r="BN233" s="48">
        <f t="shared" si="64"/>
        <v>1</v>
      </c>
      <c r="BO233" s="614"/>
      <c r="BP233" s="613"/>
      <c r="BQ233" s="613"/>
      <c r="BR233" s="612"/>
      <c r="BS233" s="612"/>
      <c r="BT233" s="612"/>
    </row>
    <row r="234" spans="1:72" s="10" customFormat="1" ht="15.75" customHeight="1" outlineLevel="1">
      <c r="A234" s="612"/>
      <c r="B234" s="66" t="s">
        <v>544</v>
      </c>
      <c r="C234" s="50" t="s">
        <v>64</v>
      </c>
      <c r="D234" s="51" t="s">
        <v>255</v>
      </c>
      <c r="E234" s="51" t="s">
        <v>188</v>
      </c>
      <c r="F234" s="50"/>
      <c r="G234" s="51" t="s">
        <v>181</v>
      </c>
      <c r="H234" s="52"/>
      <c r="I234" s="50" t="s">
        <v>70</v>
      </c>
      <c r="J234" s="53">
        <v>40178</v>
      </c>
      <c r="K234" s="62"/>
      <c r="L234" s="53">
        <v>46199</v>
      </c>
      <c r="M234" s="86">
        <v>4.2409999999999997</v>
      </c>
      <c r="N234" s="87">
        <v>150</v>
      </c>
      <c r="O234" s="88">
        <v>168.60300000000001</v>
      </c>
      <c r="P234" s="88">
        <v>221.34299999999999</v>
      </c>
      <c r="Q234" s="511">
        <f t="shared" si="65"/>
        <v>715.04532299999994</v>
      </c>
      <c r="R234" s="93">
        <v>2.0500000000000002E-3</v>
      </c>
      <c r="S234" s="523"/>
      <c r="T234" s="523"/>
      <c r="U234" s="523"/>
      <c r="V234" s="523"/>
      <c r="W234" s="512">
        <f t="shared" si="58"/>
        <v>9.2234500000000219E-2</v>
      </c>
      <c r="X234" s="513">
        <f t="shared" si="59"/>
        <v>20.415460933500047</v>
      </c>
      <c r="Y234" s="513">
        <f t="shared" si="60"/>
        <v>0.45375314999999999</v>
      </c>
      <c r="Z234" s="89"/>
      <c r="AA234" s="89"/>
      <c r="AB234" s="87">
        <v>0</v>
      </c>
      <c r="AC234" s="87">
        <v>168.60300000000001</v>
      </c>
      <c r="AD234" s="87">
        <v>164.613</v>
      </c>
      <c r="AE234" s="91"/>
      <c r="AF234" s="45"/>
      <c r="AG234" s="60" t="s">
        <v>545</v>
      </c>
      <c r="AH234" s="27"/>
      <c r="AI234" s="614"/>
      <c r="AJ234" s="47" t="str">
        <f t="shared" si="61"/>
        <v>Please complete all cells in row</v>
      </c>
      <c r="AK234" s="614"/>
      <c r="AL234" s="613"/>
      <c r="AM234" s="613"/>
      <c r="AN234" s="613"/>
      <c r="AO234" s="613"/>
      <c r="AP234" s="613"/>
      <c r="AQ234" s="613"/>
      <c r="AR234" s="613"/>
      <c r="AS234" s="48">
        <f t="shared" si="62"/>
        <v>0</v>
      </c>
      <c r="AT234" s="48">
        <f t="shared" si="62"/>
        <v>1</v>
      </c>
      <c r="AU234" s="48">
        <f t="shared" si="62"/>
        <v>0</v>
      </c>
      <c r="AV234" s="48">
        <f t="shared" si="62"/>
        <v>0</v>
      </c>
      <c r="AW234" s="48">
        <f t="shared" si="62"/>
        <v>0</v>
      </c>
      <c r="AX234" s="48">
        <f t="shared" si="62"/>
        <v>0</v>
      </c>
      <c r="AY234" s="48">
        <f t="shared" si="62"/>
        <v>0</v>
      </c>
      <c r="AZ234" s="49"/>
      <c r="BA234" s="48">
        <f t="shared" si="63"/>
        <v>0</v>
      </c>
      <c r="BB234" s="49"/>
      <c r="BC234" s="49"/>
      <c r="BD234" s="49"/>
      <c r="BE234" s="49"/>
      <c r="BF234" s="49"/>
      <c r="BG234" s="49"/>
      <c r="BH234" s="49"/>
      <c r="BI234" s="48">
        <f t="shared" si="64"/>
        <v>1</v>
      </c>
      <c r="BJ234" s="48">
        <f t="shared" si="64"/>
        <v>1</v>
      </c>
      <c r="BK234" s="48">
        <f t="shared" si="64"/>
        <v>0</v>
      </c>
      <c r="BL234" s="48">
        <f t="shared" si="64"/>
        <v>0</v>
      </c>
      <c r="BM234" s="48">
        <f t="shared" si="64"/>
        <v>0</v>
      </c>
      <c r="BN234" s="48">
        <f t="shared" si="64"/>
        <v>1</v>
      </c>
      <c r="BO234" s="614"/>
      <c r="BP234" s="613"/>
      <c r="BQ234" s="613"/>
      <c r="BR234" s="612"/>
      <c r="BS234" s="612"/>
      <c r="BT234" s="612"/>
    </row>
    <row r="235" spans="1:72" s="10" customFormat="1" ht="15.75" customHeight="1" outlineLevel="1">
      <c r="A235" s="612"/>
      <c r="B235" s="66" t="s">
        <v>546</v>
      </c>
      <c r="C235" s="50" t="s">
        <v>64</v>
      </c>
      <c r="D235" s="51" t="s">
        <v>255</v>
      </c>
      <c r="E235" s="51" t="s">
        <v>188</v>
      </c>
      <c r="F235" s="50"/>
      <c r="G235" s="51" t="s">
        <v>181</v>
      </c>
      <c r="H235" s="52"/>
      <c r="I235" s="50" t="s">
        <v>70</v>
      </c>
      <c r="J235" s="53">
        <v>40178</v>
      </c>
      <c r="K235" s="62"/>
      <c r="L235" s="53">
        <v>46199</v>
      </c>
      <c r="M235" s="86">
        <v>4.2409999999999997</v>
      </c>
      <c r="N235" s="87">
        <v>50</v>
      </c>
      <c r="O235" s="88">
        <v>56.201000000000001</v>
      </c>
      <c r="P235" s="88">
        <v>73.781000000000006</v>
      </c>
      <c r="Q235" s="511">
        <f t="shared" si="65"/>
        <v>238.34844099999998</v>
      </c>
      <c r="R235" s="93">
        <v>2.0500000000000002E-3</v>
      </c>
      <c r="S235" s="523"/>
      <c r="T235" s="523"/>
      <c r="U235" s="523"/>
      <c r="V235" s="523"/>
      <c r="W235" s="512">
        <f t="shared" si="58"/>
        <v>9.2234500000000219E-2</v>
      </c>
      <c r="X235" s="513">
        <f t="shared" si="59"/>
        <v>6.8051536445000167</v>
      </c>
      <c r="Y235" s="513">
        <f t="shared" si="60"/>
        <v>0.15125105000000003</v>
      </c>
      <c r="Z235" s="89"/>
      <c r="AA235" s="89"/>
      <c r="AB235" s="87">
        <v>0</v>
      </c>
      <c r="AC235" s="87">
        <v>56.201000000000001</v>
      </c>
      <c r="AD235" s="87">
        <v>54.871000000000002</v>
      </c>
      <c r="AE235" s="91"/>
      <c r="AF235" s="45"/>
      <c r="AG235" s="60" t="s">
        <v>547</v>
      </c>
      <c r="AH235" s="27"/>
      <c r="AI235" s="614"/>
      <c r="AJ235" s="47" t="str">
        <f t="shared" si="61"/>
        <v>Please complete all cells in row</v>
      </c>
      <c r="AK235" s="614"/>
      <c r="AL235" s="613"/>
      <c r="AM235" s="613"/>
      <c r="AN235" s="613"/>
      <c r="AO235" s="613"/>
      <c r="AP235" s="613"/>
      <c r="AQ235" s="613"/>
      <c r="AR235" s="613"/>
      <c r="AS235" s="48">
        <f t="shared" si="62"/>
        <v>0</v>
      </c>
      <c r="AT235" s="48">
        <f t="shared" si="62"/>
        <v>1</v>
      </c>
      <c r="AU235" s="48">
        <f t="shared" si="62"/>
        <v>0</v>
      </c>
      <c r="AV235" s="48">
        <f t="shared" si="62"/>
        <v>0</v>
      </c>
      <c r="AW235" s="48">
        <f t="shared" si="62"/>
        <v>0</v>
      </c>
      <c r="AX235" s="48">
        <f t="shared" si="62"/>
        <v>0</v>
      </c>
      <c r="AY235" s="48">
        <f t="shared" si="62"/>
        <v>0</v>
      </c>
      <c r="AZ235" s="49"/>
      <c r="BA235" s="48">
        <f t="shared" si="63"/>
        <v>0</v>
      </c>
      <c r="BB235" s="49"/>
      <c r="BC235" s="49"/>
      <c r="BD235" s="49"/>
      <c r="BE235" s="49"/>
      <c r="BF235" s="49"/>
      <c r="BG235" s="49"/>
      <c r="BH235" s="49"/>
      <c r="BI235" s="48">
        <f t="shared" si="64"/>
        <v>1</v>
      </c>
      <c r="BJ235" s="48">
        <f t="shared" si="64"/>
        <v>1</v>
      </c>
      <c r="BK235" s="48">
        <f t="shared" si="64"/>
        <v>0</v>
      </c>
      <c r="BL235" s="48">
        <f t="shared" si="64"/>
        <v>0</v>
      </c>
      <c r="BM235" s="48">
        <f t="shared" si="64"/>
        <v>0</v>
      </c>
      <c r="BN235" s="48">
        <f t="shared" si="64"/>
        <v>1</v>
      </c>
      <c r="BO235" s="614"/>
      <c r="BP235" s="613"/>
      <c r="BQ235" s="613"/>
      <c r="BR235" s="612"/>
      <c r="BS235" s="612"/>
      <c r="BT235" s="612"/>
    </row>
    <row r="236" spans="1:72" s="10" customFormat="1" ht="15.75" customHeight="1" outlineLevel="1">
      <c r="A236" s="612"/>
      <c r="B236" s="66" t="s">
        <v>548</v>
      </c>
      <c r="C236" s="50" t="s">
        <v>64</v>
      </c>
      <c r="D236" s="51" t="s">
        <v>255</v>
      </c>
      <c r="E236" s="51" t="s">
        <v>188</v>
      </c>
      <c r="F236" s="50"/>
      <c r="G236" s="51" t="s">
        <v>181</v>
      </c>
      <c r="H236" s="52"/>
      <c r="I236" s="50" t="s">
        <v>70</v>
      </c>
      <c r="J236" s="53">
        <v>40178</v>
      </c>
      <c r="K236" s="62"/>
      <c r="L236" s="53">
        <v>47206</v>
      </c>
      <c r="M236" s="86">
        <v>7</v>
      </c>
      <c r="N236" s="87">
        <v>63.06</v>
      </c>
      <c r="O236" s="88">
        <v>70.412000000000006</v>
      </c>
      <c r="P236" s="88">
        <v>93.052141590923085</v>
      </c>
      <c r="Q236" s="511">
        <f t="shared" si="65"/>
        <v>492.88400000000001</v>
      </c>
      <c r="R236" s="93">
        <v>1.7899999999999999E-2</v>
      </c>
      <c r="S236" s="523"/>
      <c r="T236" s="523"/>
      <c r="U236" s="523"/>
      <c r="V236" s="523"/>
      <c r="W236" s="512">
        <f t="shared" si="58"/>
        <v>0.10951100000000014</v>
      </c>
      <c r="X236" s="513">
        <f t="shared" si="59"/>
        <v>10.19023307776359</v>
      </c>
      <c r="Y236" s="513">
        <f t="shared" si="60"/>
        <v>1.6656333344775232</v>
      </c>
      <c r="Z236" s="89"/>
      <c r="AA236" s="89"/>
      <c r="AB236" s="87">
        <v>0</v>
      </c>
      <c r="AC236" s="87">
        <v>70.412000000000006</v>
      </c>
      <c r="AD236" s="87">
        <v>65.403000000000006</v>
      </c>
      <c r="AE236" s="91"/>
      <c r="AF236" s="45"/>
      <c r="AG236" s="60" t="s">
        <v>549</v>
      </c>
      <c r="AH236" s="27"/>
      <c r="AI236" s="614"/>
      <c r="AJ236" s="47" t="str">
        <f t="shared" si="61"/>
        <v>Please complete all cells in row</v>
      </c>
      <c r="AK236" s="614"/>
      <c r="AL236" s="613"/>
      <c r="AM236" s="613"/>
      <c r="AN236" s="613"/>
      <c r="AO236" s="613"/>
      <c r="AP236" s="613"/>
      <c r="AQ236" s="613"/>
      <c r="AR236" s="613"/>
      <c r="AS236" s="48">
        <f t="shared" si="62"/>
        <v>0</v>
      </c>
      <c r="AT236" s="48">
        <f t="shared" si="62"/>
        <v>1</v>
      </c>
      <c r="AU236" s="48">
        <f t="shared" si="62"/>
        <v>0</v>
      </c>
      <c r="AV236" s="48">
        <f t="shared" si="62"/>
        <v>0</v>
      </c>
      <c r="AW236" s="48">
        <f t="shared" si="62"/>
        <v>0</v>
      </c>
      <c r="AX236" s="48">
        <f t="shared" si="62"/>
        <v>0</v>
      </c>
      <c r="AY236" s="48">
        <f t="shared" si="62"/>
        <v>0</v>
      </c>
      <c r="AZ236" s="49"/>
      <c r="BA236" s="48">
        <f t="shared" si="63"/>
        <v>0</v>
      </c>
      <c r="BB236" s="49"/>
      <c r="BC236" s="49"/>
      <c r="BD236" s="49"/>
      <c r="BE236" s="49"/>
      <c r="BF236" s="49"/>
      <c r="BG236" s="49"/>
      <c r="BH236" s="49"/>
      <c r="BI236" s="48">
        <f t="shared" si="64"/>
        <v>1</v>
      </c>
      <c r="BJ236" s="48">
        <f t="shared" si="64"/>
        <v>1</v>
      </c>
      <c r="BK236" s="48">
        <f t="shared" si="64"/>
        <v>0</v>
      </c>
      <c r="BL236" s="48">
        <f t="shared" si="64"/>
        <v>0</v>
      </c>
      <c r="BM236" s="48">
        <f t="shared" si="64"/>
        <v>0</v>
      </c>
      <c r="BN236" s="48">
        <f t="shared" si="64"/>
        <v>1</v>
      </c>
      <c r="BO236" s="614"/>
      <c r="BP236" s="613"/>
      <c r="BQ236" s="613"/>
      <c r="BR236" s="612"/>
      <c r="BS236" s="612"/>
      <c r="BT236" s="612"/>
    </row>
    <row r="237" spans="1:72" s="10" customFormat="1" ht="15.75" customHeight="1" outlineLevel="1">
      <c r="A237" s="612"/>
      <c r="B237" s="66" t="s">
        <v>550</v>
      </c>
      <c r="C237" s="50" t="s">
        <v>64</v>
      </c>
      <c r="D237" s="51" t="s">
        <v>255</v>
      </c>
      <c r="E237" s="51" t="s">
        <v>188</v>
      </c>
      <c r="F237" s="50"/>
      <c r="G237" s="51" t="s">
        <v>181</v>
      </c>
      <c r="H237" s="52"/>
      <c r="I237" s="50" t="s">
        <v>70</v>
      </c>
      <c r="J237" s="53">
        <v>40178</v>
      </c>
      <c r="K237" s="62"/>
      <c r="L237" s="53">
        <v>47938</v>
      </c>
      <c r="M237" s="86">
        <v>9.0050000000000008</v>
      </c>
      <c r="N237" s="87">
        <v>1.94</v>
      </c>
      <c r="O237" s="88">
        <v>2.1669999999999998</v>
      </c>
      <c r="P237" s="88">
        <v>2.8628584090769231</v>
      </c>
      <c r="Q237" s="511">
        <f t="shared" si="65"/>
        <v>19.513835</v>
      </c>
      <c r="R237" s="93">
        <v>1.7899999999999999E-2</v>
      </c>
      <c r="S237" s="523"/>
      <c r="T237" s="523"/>
      <c r="U237" s="523"/>
      <c r="V237" s="523"/>
      <c r="W237" s="512">
        <f t="shared" si="58"/>
        <v>0.10951100000000014</v>
      </c>
      <c r="X237" s="513">
        <f t="shared" si="59"/>
        <v>0.31351448723642333</v>
      </c>
      <c r="Y237" s="513">
        <f t="shared" si="60"/>
        <v>5.1245165522476925E-2</v>
      </c>
      <c r="Z237" s="89"/>
      <c r="AA237" s="89"/>
      <c r="AB237" s="87">
        <v>0</v>
      </c>
      <c r="AC237" s="87">
        <v>2.1669999999999998</v>
      </c>
      <c r="AD237" s="87">
        <v>2.012</v>
      </c>
      <c r="AE237" s="91"/>
      <c r="AF237" s="45"/>
      <c r="AG237" s="60" t="s">
        <v>551</v>
      </c>
      <c r="AH237" s="27"/>
      <c r="AI237" s="614"/>
      <c r="AJ237" s="47" t="str">
        <f t="shared" si="61"/>
        <v>Please complete all cells in row</v>
      </c>
      <c r="AK237" s="614"/>
      <c r="AL237" s="613"/>
      <c r="AM237" s="613"/>
      <c r="AN237" s="613"/>
      <c r="AO237" s="613"/>
      <c r="AP237" s="613"/>
      <c r="AQ237" s="613"/>
      <c r="AR237" s="613"/>
      <c r="AS237" s="48">
        <f t="shared" si="62"/>
        <v>0</v>
      </c>
      <c r="AT237" s="48">
        <f t="shared" si="62"/>
        <v>1</v>
      </c>
      <c r="AU237" s="48">
        <f t="shared" si="62"/>
        <v>0</v>
      </c>
      <c r="AV237" s="48">
        <f t="shared" si="62"/>
        <v>0</v>
      </c>
      <c r="AW237" s="48">
        <f t="shared" si="62"/>
        <v>0</v>
      </c>
      <c r="AX237" s="48">
        <f t="shared" si="62"/>
        <v>0</v>
      </c>
      <c r="AY237" s="48">
        <f t="shared" si="62"/>
        <v>0</v>
      </c>
      <c r="AZ237" s="49"/>
      <c r="BA237" s="48">
        <f t="shared" si="63"/>
        <v>0</v>
      </c>
      <c r="BB237" s="49"/>
      <c r="BC237" s="49"/>
      <c r="BD237" s="49"/>
      <c r="BE237" s="49"/>
      <c r="BF237" s="49"/>
      <c r="BG237" s="49"/>
      <c r="BH237" s="49"/>
      <c r="BI237" s="48">
        <f t="shared" si="64"/>
        <v>1</v>
      </c>
      <c r="BJ237" s="48">
        <f t="shared" si="64"/>
        <v>1</v>
      </c>
      <c r="BK237" s="48">
        <f t="shared" si="64"/>
        <v>0</v>
      </c>
      <c r="BL237" s="48">
        <f t="shared" si="64"/>
        <v>0</v>
      </c>
      <c r="BM237" s="48">
        <f t="shared" si="64"/>
        <v>0</v>
      </c>
      <c r="BN237" s="48">
        <f t="shared" si="64"/>
        <v>1</v>
      </c>
      <c r="BO237" s="614"/>
      <c r="BP237" s="613"/>
      <c r="BQ237" s="613"/>
      <c r="BR237" s="612"/>
      <c r="BS237" s="612"/>
      <c r="BT237" s="612"/>
    </row>
    <row r="238" spans="1:72" s="10" customFormat="1" ht="15.75" customHeight="1" outlineLevel="1">
      <c r="A238" s="612"/>
      <c r="B238" s="66" t="s">
        <v>552</v>
      </c>
      <c r="C238" s="50" t="s">
        <v>64</v>
      </c>
      <c r="D238" s="51" t="s">
        <v>255</v>
      </c>
      <c r="E238" s="51" t="s">
        <v>188</v>
      </c>
      <c r="F238" s="50"/>
      <c r="G238" s="51" t="s">
        <v>181</v>
      </c>
      <c r="H238" s="52"/>
      <c r="I238" s="50" t="s">
        <v>70</v>
      </c>
      <c r="J238" s="53">
        <v>40178</v>
      </c>
      <c r="K238" s="62"/>
      <c r="L238" s="53">
        <v>47938</v>
      </c>
      <c r="M238" s="86">
        <v>9.0050000000000008</v>
      </c>
      <c r="N238" s="87">
        <v>35</v>
      </c>
      <c r="O238" s="88">
        <v>39.081000000000003</v>
      </c>
      <c r="P238" s="88">
        <v>51.646999999999998</v>
      </c>
      <c r="Q238" s="511">
        <f t="shared" si="65"/>
        <v>351.92440500000004</v>
      </c>
      <c r="R238" s="93">
        <v>1.7899999999999999E-2</v>
      </c>
      <c r="S238" s="523"/>
      <c r="T238" s="523"/>
      <c r="U238" s="523"/>
      <c r="V238" s="523"/>
      <c r="W238" s="512">
        <f t="shared" si="58"/>
        <v>0.10951100000000014</v>
      </c>
      <c r="X238" s="513">
        <f t="shared" si="59"/>
        <v>5.6559146170000067</v>
      </c>
      <c r="Y238" s="513">
        <f t="shared" si="60"/>
        <v>0.92448129999999995</v>
      </c>
      <c r="Z238" s="89"/>
      <c r="AA238" s="89"/>
      <c r="AB238" s="87">
        <v>0</v>
      </c>
      <c r="AC238" s="87">
        <v>39.081000000000003</v>
      </c>
      <c r="AD238" s="87">
        <v>36.299999999999997</v>
      </c>
      <c r="AE238" s="91"/>
      <c r="AF238" s="45"/>
      <c r="AG238" s="60" t="s">
        <v>553</v>
      </c>
      <c r="AH238" s="27"/>
      <c r="AI238" s="614"/>
      <c r="AJ238" s="47" t="str">
        <f t="shared" si="61"/>
        <v>Please complete all cells in row</v>
      </c>
      <c r="AK238" s="614"/>
      <c r="AL238" s="613"/>
      <c r="AM238" s="613"/>
      <c r="AN238" s="613"/>
      <c r="AO238" s="613"/>
      <c r="AP238" s="613"/>
      <c r="AQ238" s="613"/>
      <c r="AR238" s="613"/>
      <c r="AS238" s="48">
        <f t="shared" si="62"/>
        <v>0</v>
      </c>
      <c r="AT238" s="48">
        <f t="shared" si="62"/>
        <v>1</v>
      </c>
      <c r="AU238" s="48">
        <f t="shared" si="62"/>
        <v>0</v>
      </c>
      <c r="AV238" s="48">
        <f t="shared" si="62"/>
        <v>0</v>
      </c>
      <c r="AW238" s="48">
        <f t="shared" si="62"/>
        <v>0</v>
      </c>
      <c r="AX238" s="48">
        <f t="shared" si="62"/>
        <v>0</v>
      </c>
      <c r="AY238" s="48">
        <f t="shared" si="62"/>
        <v>0</v>
      </c>
      <c r="AZ238" s="49"/>
      <c r="BA238" s="48">
        <f t="shared" si="63"/>
        <v>0</v>
      </c>
      <c r="BB238" s="49"/>
      <c r="BC238" s="49"/>
      <c r="BD238" s="49"/>
      <c r="BE238" s="49"/>
      <c r="BF238" s="49"/>
      <c r="BG238" s="49"/>
      <c r="BH238" s="49"/>
      <c r="BI238" s="48">
        <f t="shared" si="64"/>
        <v>1</v>
      </c>
      <c r="BJ238" s="48">
        <f t="shared" si="64"/>
        <v>1</v>
      </c>
      <c r="BK238" s="48">
        <f t="shared" si="64"/>
        <v>0</v>
      </c>
      <c r="BL238" s="48">
        <f t="shared" si="64"/>
        <v>0</v>
      </c>
      <c r="BM238" s="48">
        <f t="shared" si="64"/>
        <v>0</v>
      </c>
      <c r="BN238" s="48">
        <f t="shared" si="64"/>
        <v>1</v>
      </c>
      <c r="BO238" s="614"/>
      <c r="BP238" s="613"/>
      <c r="BQ238" s="613"/>
      <c r="BR238" s="612"/>
      <c r="BS238" s="612"/>
      <c r="BT238" s="612"/>
    </row>
    <row r="239" spans="1:72" s="10" customFormat="1" ht="15.75" customHeight="1" outlineLevel="1">
      <c r="A239" s="612"/>
      <c r="B239" s="66" t="s">
        <v>554</v>
      </c>
      <c r="C239" s="50" t="s">
        <v>157</v>
      </c>
      <c r="D239" s="51" t="s">
        <v>158</v>
      </c>
      <c r="E239" s="51" t="s">
        <v>188</v>
      </c>
      <c r="F239" s="50"/>
      <c r="G239" s="51" t="s">
        <v>68</v>
      </c>
      <c r="H239" s="52"/>
      <c r="I239" s="50" t="s">
        <v>70</v>
      </c>
      <c r="J239" s="53">
        <v>39757</v>
      </c>
      <c r="K239" s="62"/>
      <c r="L239" s="53">
        <v>52540</v>
      </c>
      <c r="M239" s="86">
        <v>11.669</v>
      </c>
      <c r="N239" s="87">
        <v>100</v>
      </c>
      <c r="O239" s="88">
        <v>146.16300000000001</v>
      </c>
      <c r="P239" s="88">
        <v>146.16300000000001</v>
      </c>
      <c r="Q239" s="511">
        <f t="shared" si="65"/>
        <v>1705.5760470000002</v>
      </c>
      <c r="R239" s="93">
        <v>3.261E-2</v>
      </c>
      <c r="S239" s="523"/>
      <c r="T239" s="523"/>
      <c r="U239" s="523"/>
      <c r="V239" s="523"/>
      <c r="W239" s="512">
        <f t="shared" si="58"/>
        <v>0.12554490000000018</v>
      </c>
      <c r="X239" s="513">
        <f t="shared" si="59"/>
        <v>18.350019218700027</v>
      </c>
      <c r="Y239" s="513">
        <f t="shared" si="60"/>
        <v>4.7663754300000001</v>
      </c>
      <c r="Z239" s="89"/>
      <c r="AA239" s="89"/>
      <c r="AB239" s="87">
        <v>-0.57099999999999995</v>
      </c>
      <c r="AC239" s="87">
        <v>145.59200000000001</v>
      </c>
      <c r="AD239" s="87">
        <v>290.26400000000001</v>
      </c>
      <c r="AE239" s="91"/>
      <c r="AF239" s="45"/>
      <c r="AG239" s="60" t="s">
        <v>555</v>
      </c>
      <c r="AH239" s="27"/>
      <c r="AI239" s="614"/>
      <c r="AJ239" s="47" t="str">
        <f t="shared" si="61"/>
        <v>Please complete all cells in row</v>
      </c>
      <c r="AK239" s="614"/>
      <c r="AL239" s="613"/>
      <c r="AM239" s="613"/>
      <c r="AN239" s="613"/>
      <c r="AO239" s="613"/>
      <c r="AP239" s="613"/>
      <c r="AQ239" s="613"/>
      <c r="AR239" s="613"/>
      <c r="AS239" s="48">
        <f t="shared" si="62"/>
        <v>0</v>
      </c>
      <c r="AT239" s="48">
        <f t="shared" si="62"/>
        <v>1</v>
      </c>
      <c r="AU239" s="48">
        <f t="shared" si="62"/>
        <v>0</v>
      </c>
      <c r="AV239" s="48">
        <f t="shared" si="62"/>
        <v>0</v>
      </c>
      <c r="AW239" s="48">
        <f t="shared" si="62"/>
        <v>0</v>
      </c>
      <c r="AX239" s="48">
        <f t="shared" si="62"/>
        <v>0</v>
      </c>
      <c r="AY239" s="48">
        <f t="shared" si="62"/>
        <v>0</v>
      </c>
      <c r="AZ239" s="49"/>
      <c r="BA239" s="48">
        <f t="shared" si="63"/>
        <v>0</v>
      </c>
      <c r="BB239" s="49"/>
      <c r="BC239" s="49"/>
      <c r="BD239" s="49"/>
      <c r="BE239" s="49"/>
      <c r="BF239" s="49"/>
      <c r="BG239" s="49"/>
      <c r="BH239" s="49"/>
      <c r="BI239" s="48">
        <f t="shared" si="64"/>
        <v>1</v>
      </c>
      <c r="BJ239" s="48">
        <f t="shared" si="64"/>
        <v>1</v>
      </c>
      <c r="BK239" s="48">
        <f t="shared" si="64"/>
        <v>0</v>
      </c>
      <c r="BL239" s="48">
        <f t="shared" si="64"/>
        <v>0</v>
      </c>
      <c r="BM239" s="48">
        <f t="shared" si="64"/>
        <v>0</v>
      </c>
      <c r="BN239" s="48">
        <f t="shared" si="64"/>
        <v>1</v>
      </c>
      <c r="BO239" s="614"/>
      <c r="BP239" s="613"/>
      <c r="BQ239" s="613"/>
      <c r="BR239" s="612"/>
      <c r="BS239" s="612"/>
      <c r="BT239" s="612"/>
    </row>
    <row r="240" spans="1:72" s="10" customFormat="1" ht="15.75" customHeight="1" outlineLevel="1">
      <c r="A240" s="612"/>
      <c r="B240" s="66" t="s">
        <v>556</v>
      </c>
      <c r="C240" s="50" t="s">
        <v>157</v>
      </c>
      <c r="D240" s="51" t="s">
        <v>557</v>
      </c>
      <c r="E240" s="51" t="s">
        <v>74</v>
      </c>
      <c r="F240" s="50"/>
      <c r="G240" s="51" t="s">
        <v>68</v>
      </c>
      <c r="H240" s="52"/>
      <c r="I240" s="50" t="s">
        <v>70</v>
      </c>
      <c r="J240" s="53">
        <v>41263</v>
      </c>
      <c r="K240" s="62"/>
      <c r="L240" s="53">
        <v>45280</v>
      </c>
      <c r="M240" s="86">
        <v>1.7230000000000001</v>
      </c>
      <c r="N240" s="87">
        <v>215</v>
      </c>
      <c r="O240" s="88">
        <v>278.73200000000003</v>
      </c>
      <c r="P240" s="88">
        <v>278.73200000000003</v>
      </c>
      <c r="Q240" s="511">
        <f t="shared" si="65"/>
        <v>480.25523600000008</v>
      </c>
      <c r="R240" s="93">
        <v>4.5999999999999999E-3</v>
      </c>
      <c r="S240" s="523"/>
      <c r="T240" s="523"/>
      <c r="U240" s="523"/>
      <c r="V240" s="523"/>
      <c r="W240" s="512">
        <f t="shared" si="58"/>
        <v>9.5013999999999932E-2</v>
      </c>
      <c r="X240" s="513">
        <f t="shared" si="59"/>
        <v>26.483442247999985</v>
      </c>
      <c r="Y240" s="513">
        <f t="shared" si="60"/>
        <v>1.2821672000000002</v>
      </c>
      <c r="Z240" s="89"/>
      <c r="AA240" s="89"/>
      <c r="AB240" s="87">
        <v>-0.08</v>
      </c>
      <c r="AC240" s="87">
        <v>278.65199999999999</v>
      </c>
      <c r="AD240" s="87">
        <v>304.81900000000002</v>
      </c>
      <c r="AE240" s="91"/>
      <c r="AF240" s="45"/>
      <c r="AG240" s="60" t="s">
        <v>558</v>
      </c>
      <c r="AH240" s="27"/>
      <c r="AI240" s="614"/>
      <c r="AJ240" s="47" t="str">
        <f t="shared" si="61"/>
        <v>Please complete all cells in row</v>
      </c>
      <c r="AK240" s="614"/>
      <c r="AL240" s="613"/>
      <c r="AM240" s="613"/>
      <c r="AN240" s="613"/>
      <c r="AO240" s="613"/>
      <c r="AP240" s="613"/>
      <c r="AQ240" s="613"/>
      <c r="AR240" s="613"/>
      <c r="AS240" s="48">
        <f t="shared" si="62"/>
        <v>0</v>
      </c>
      <c r="AT240" s="48">
        <f t="shared" si="62"/>
        <v>1</v>
      </c>
      <c r="AU240" s="48">
        <f t="shared" si="62"/>
        <v>0</v>
      </c>
      <c r="AV240" s="48">
        <f t="shared" si="62"/>
        <v>0</v>
      </c>
      <c r="AW240" s="48">
        <f t="shared" si="62"/>
        <v>0</v>
      </c>
      <c r="AX240" s="48">
        <f t="shared" si="62"/>
        <v>0</v>
      </c>
      <c r="AY240" s="48">
        <f t="shared" si="62"/>
        <v>0</v>
      </c>
      <c r="AZ240" s="49"/>
      <c r="BA240" s="48">
        <f t="shared" si="63"/>
        <v>0</v>
      </c>
      <c r="BB240" s="49"/>
      <c r="BC240" s="49"/>
      <c r="BD240" s="49"/>
      <c r="BE240" s="49"/>
      <c r="BF240" s="49"/>
      <c r="BG240" s="49"/>
      <c r="BH240" s="49"/>
      <c r="BI240" s="48">
        <f t="shared" si="64"/>
        <v>1</v>
      </c>
      <c r="BJ240" s="48">
        <f t="shared" si="64"/>
        <v>1</v>
      </c>
      <c r="BK240" s="48">
        <f t="shared" si="64"/>
        <v>0</v>
      </c>
      <c r="BL240" s="48">
        <f t="shared" si="64"/>
        <v>0</v>
      </c>
      <c r="BM240" s="48">
        <f t="shared" si="64"/>
        <v>0</v>
      </c>
      <c r="BN240" s="48">
        <f t="shared" si="64"/>
        <v>1</v>
      </c>
      <c r="BO240" s="614"/>
      <c r="BP240" s="613"/>
      <c r="BQ240" s="613"/>
      <c r="BR240" s="612"/>
      <c r="BS240" s="612"/>
      <c r="BT240" s="612"/>
    </row>
    <row r="241" spans="1:72" s="10" customFormat="1" ht="15.75" customHeight="1" outlineLevel="1">
      <c r="A241" s="612"/>
      <c r="B241" s="66" t="s">
        <v>559</v>
      </c>
      <c r="C241" s="50" t="s">
        <v>157</v>
      </c>
      <c r="D241" s="51" t="s">
        <v>557</v>
      </c>
      <c r="E241" s="51" t="s">
        <v>188</v>
      </c>
      <c r="F241" s="50"/>
      <c r="G241" s="51" t="s">
        <v>68</v>
      </c>
      <c r="H241" s="52"/>
      <c r="I241" s="50" t="s">
        <v>70</v>
      </c>
      <c r="J241" s="53">
        <v>41591</v>
      </c>
      <c r="K241" s="62"/>
      <c r="L241" s="53">
        <v>48531</v>
      </c>
      <c r="M241" s="86">
        <v>5.3739999999999997</v>
      </c>
      <c r="N241" s="87">
        <v>215</v>
      </c>
      <c r="O241" s="88">
        <v>192.85</v>
      </c>
      <c r="P241" s="88">
        <v>192.85</v>
      </c>
      <c r="Q241" s="511">
        <f t="shared" si="65"/>
        <v>1036.3759</v>
      </c>
      <c r="R241" s="93">
        <v>3.8E-3</v>
      </c>
      <c r="S241" s="523"/>
      <c r="T241" s="523"/>
      <c r="U241" s="523"/>
      <c r="V241" s="523"/>
      <c r="W241" s="512">
        <f t="shared" si="58"/>
        <v>9.414200000000017E-2</v>
      </c>
      <c r="X241" s="513">
        <f t="shared" si="59"/>
        <v>18.155284700000031</v>
      </c>
      <c r="Y241" s="513">
        <f t="shared" si="60"/>
        <v>0.73282999999999998</v>
      </c>
      <c r="Z241" s="89"/>
      <c r="AA241" s="89"/>
      <c r="AB241" s="87">
        <v>-9.5000000000000001E-2</v>
      </c>
      <c r="AC241" s="87">
        <v>192.755</v>
      </c>
      <c r="AD241" s="87">
        <v>220.95400000000001</v>
      </c>
      <c r="AE241" s="91"/>
      <c r="AF241" s="45"/>
      <c r="AG241" s="60" t="s">
        <v>560</v>
      </c>
      <c r="AH241" s="27"/>
      <c r="AI241" s="614"/>
      <c r="AJ241" s="47" t="str">
        <f t="shared" si="61"/>
        <v>Please complete all cells in row</v>
      </c>
      <c r="AK241" s="614"/>
      <c r="AL241" s="613"/>
      <c r="AM241" s="613"/>
      <c r="AN241" s="613"/>
      <c r="AO241" s="613"/>
      <c r="AP241" s="613"/>
      <c r="AQ241" s="613"/>
      <c r="AR241" s="613"/>
      <c r="AS241" s="48">
        <f t="shared" si="62"/>
        <v>0</v>
      </c>
      <c r="AT241" s="48">
        <f t="shared" si="62"/>
        <v>1</v>
      </c>
      <c r="AU241" s="48">
        <f t="shared" si="62"/>
        <v>0</v>
      </c>
      <c r="AV241" s="48">
        <f t="shared" si="62"/>
        <v>0</v>
      </c>
      <c r="AW241" s="48">
        <f t="shared" si="62"/>
        <v>0</v>
      </c>
      <c r="AX241" s="48">
        <f t="shared" si="62"/>
        <v>0</v>
      </c>
      <c r="AY241" s="48">
        <f t="shared" si="62"/>
        <v>0</v>
      </c>
      <c r="AZ241" s="49"/>
      <c r="BA241" s="48">
        <f t="shared" si="63"/>
        <v>0</v>
      </c>
      <c r="BB241" s="49"/>
      <c r="BC241" s="49"/>
      <c r="BD241" s="49"/>
      <c r="BE241" s="49"/>
      <c r="BF241" s="49"/>
      <c r="BG241" s="49"/>
      <c r="BH241" s="49"/>
      <c r="BI241" s="48">
        <f t="shared" si="64"/>
        <v>1</v>
      </c>
      <c r="BJ241" s="48">
        <f t="shared" si="64"/>
        <v>1</v>
      </c>
      <c r="BK241" s="48">
        <f t="shared" si="64"/>
        <v>0</v>
      </c>
      <c r="BL241" s="48">
        <f t="shared" si="64"/>
        <v>0</v>
      </c>
      <c r="BM241" s="48">
        <f t="shared" si="64"/>
        <v>0</v>
      </c>
      <c r="BN241" s="48">
        <f t="shared" si="64"/>
        <v>1</v>
      </c>
      <c r="BO241" s="614"/>
      <c r="BP241" s="613"/>
      <c r="BQ241" s="613"/>
      <c r="BR241" s="612"/>
      <c r="BS241" s="612"/>
      <c r="BT241" s="612"/>
    </row>
    <row r="242" spans="1:72" s="10" customFormat="1" ht="15.75" customHeight="1" outlineLevel="1">
      <c r="A242" s="612"/>
      <c r="B242" s="66" t="s">
        <v>561</v>
      </c>
      <c r="C242" s="50" t="s">
        <v>157</v>
      </c>
      <c r="D242" s="51" t="s">
        <v>158</v>
      </c>
      <c r="E242" s="51" t="s">
        <v>74</v>
      </c>
      <c r="F242" s="50"/>
      <c r="G242" s="51" t="s">
        <v>68</v>
      </c>
      <c r="H242" s="52"/>
      <c r="I242" s="50" t="s">
        <v>70</v>
      </c>
      <c r="J242" s="53">
        <v>42038</v>
      </c>
      <c r="K242" s="62"/>
      <c r="L242" s="53">
        <v>45691</v>
      </c>
      <c r="M242" s="86">
        <v>2.8490000000000002</v>
      </c>
      <c r="N242" s="87">
        <v>100</v>
      </c>
      <c r="O242" s="88">
        <v>123.379</v>
      </c>
      <c r="P242" s="88">
        <v>123.379</v>
      </c>
      <c r="Q242" s="511">
        <f t="shared" si="65"/>
        <v>351.50677100000001</v>
      </c>
      <c r="R242" s="93">
        <v>7.9000000000000008E-3</v>
      </c>
      <c r="S242" s="523"/>
      <c r="T242" s="523"/>
      <c r="U242" s="523"/>
      <c r="V242" s="523"/>
      <c r="W242" s="512">
        <f t="shared" si="58"/>
        <v>9.8611000000000004E-2</v>
      </c>
      <c r="X242" s="513">
        <f t="shared" si="59"/>
        <v>12.166526569</v>
      </c>
      <c r="Y242" s="513">
        <f t="shared" si="60"/>
        <v>0.97469410000000012</v>
      </c>
      <c r="Z242" s="89"/>
      <c r="AA242" s="89"/>
      <c r="AB242" s="87">
        <v>-2.5000000000000001E-2</v>
      </c>
      <c r="AC242" s="87">
        <v>123.354</v>
      </c>
      <c r="AD242" s="87">
        <v>138.732</v>
      </c>
      <c r="AE242" s="91"/>
      <c r="AF242" s="45"/>
      <c r="AG242" s="60" t="s">
        <v>562</v>
      </c>
      <c r="AH242" s="27"/>
      <c r="AI242" s="614"/>
      <c r="AJ242" s="47" t="str">
        <f t="shared" si="61"/>
        <v>Please complete all cells in row</v>
      </c>
      <c r="AK242" s="614"/>
      <c r="AL242" s="613"/>
      <c r="AM242" s="613"/>
      <c r="AN242" s="613"/>
      <c r="AO242" s="613"/>
      <c r="AP242" s="613"/>
      <c r="AQ242" s="613"/>
      <c r="AR242" s="613"/>
      <c r="AS242" s="48">
        <f t="shared" si="62"/>
        <v>0</v>
      </c>
      <c r="AT242" s="48">
        <f t="shared" si="62"/>
        <v>1</v>
      </c>
      <c r="AU242" s="48">
        <f t="shared" si="62"/>
        <v>0</v>
      </c>
      <c r="AV242" s="48">
        <f t="shared" si="62"/>
        <v>0</v>
      </c>
      <c r="AW242" s="48">
        <f t="shared" si="62"/>
        <v>0</v>
      </c>
      <c r="AX242" s="48">
        <f t="shared" si="62"/>
        <v>0</v>
      </c>
      <c r="AY242" s="48">
        <f t="shared" si="62"/>
        <v>0</v>
      </c>
      <c r="AZ242" s="49"/>
      <c r="BA242" s="48">
        <f t="shared" si="63"/>
        <v>0</v>
      </c>
      <c r="BB242" s="49"/>
      <c r="BC242" s="49"/>
      <c r="BD242" s="49"/>
      <c r="BE242" s="49"/>
      <c r="BF242" s="49"/>
      <c r="BG242" s="49"/>
      <c r="BH242" s="49"/>
      <c r="BI242" s="48">
        <f t="shared" si="64"/>
        <v>1</v>
      </c>
      <c r="BJ242" s="48">
        <f t="shared" si="64"/>
        <v>1</v>
      </c>
      <c r="BK242" s="48">
        <f t="shared" si="64"/>
        <v>0</v>
      </c>
      <c r="BL242" s="48">
        <f t="shared" si="64"/>
        <v>0</v>
      </c>
      <c r="BM242" s="48">
        <f t="shared" si="64"/>
        <v>0</v>
      </c>
      <c r="BN242" s="48">
        <f t="shared" si="64"/>
        <v>1</v>
      </c>
      <c r="BO242" s="614"/>
      <c r="BP242" s="613"/>
      <c r="BQ242" s="613"/>
      <c r="BR242" s="612"/>
      <c r="BS242" s="612"/>
      <c r="BT242" s="612"/>
    </row>
    <row r="243" spans="1:72" s="10" customFormat="1" ht="15.75" customHeight="1" outlineLevel="1">
      <c r="A243" s="612"/>
      <c r="B243" s="66" t="s">
        <v>563</v>
      </c>
      <c r="C243" s="50" t="s">
        <v>157</v>
      </c>
      <c r="D243" s="51" t="s">
        <v>158</v>
      </c>
      <c r="E243" s="51" t="s">
        <v>74</v>
      </c>
      <c r="F243" s="50"/>
      <c r="G243" s="51" t="s">
        <v>68</v>
      </c>
      <c r="H243" s="52"/>
      <c r="I243" s="50" t="s">
        <v>70</v>
      </c>
      <c r="J243" s="53">
        <v>42443</v>
      </c>
      <c r="K243" s="62"/>
      <c r="L243" s="53">
        <v>46094</v>
      </c>
      <c r="M243" s="86">
        <v>3.9529999999999998</v>
      </c>
      <c r="N243" s="87">
        <v>125</v>
      </c>
      <c r="O243" s="88">
        <v>153.44900000000001</v>
      </c>
      <c r="P243" s="88">
        <v>153.44900000000001</v>
      </c>
      <c r="Q243" s="511">
        <f t="shared" si="65"/>
        <v>606.58389699999998</v>
      </c>
      <c r="R243" s="93">
        <v>5.9750000000000003E-3</v>
      </c>
      <c r="S243" s="523"/>
      <c r="T243" s="523"/>
      <c r="U243" s="523"/>
      <c r="V243" s="523"/>
      <c r="W243" s="512">
        <f t="shared" si="58"/>
        <v>9.6512750000000258E-2</v>
      </c>
      <c r="X243" s="513">
        <f t="shared" si="59"/>
        <v>14.809784974750041</v>
      </c>
      <c r="Y243" s="513">
        <f t="shared" si="60"/>
        <v>0.9168577750000001</v>
      </c>
      <c r="Z243" s="89"/>
      <c r="AA243" s="89"/>
      <c r="AB243" s="87">
        <v>0</v>
      </c>
      <c r="AC243" s="87">
        <v>153.44900000000001</v>
      </c>
      <c r="AD243" s="87">
        <v>174.83500000000001</v>
      </c>
      <c r="AE243" s="91"/>
      <c r="AF243" s="45"/>
      <c r="AG243" s="60" t="s">
        <v>564</v>
      </c>
      <c r="AH243" s="27"/>
      <c r="AI243" s="614"/>
      <c r="AJ243" s="47" t="str">
        <f t="shared" si="61"/>
        <v>Please complete all cells in row</v>
      </c>
      <c r="AK243" s="614"/>
      <c r="AL243" s="613"/>
      <c r="AM243" s="613"/>
      <c r="AN243" s="613"/>
      <c r="AO243" s="613"/>
      <c r="AP243" s="613"/>
      <c r="AQ243" s="613"/>
      <c r="AR243" s="613"/>
      <c r="AS243" s="48">
        <f t="shared" si="62"/>
        <v>0</v>
      </c>
      <c r="AT243" s="48">
        <f t="shared" si="62"/>
        <v>1</v>
      </c>
      <c r="AU243" s="48">
        <f t="shared" si="62"/>
        <v>0</v>
      </c>
      <c r="AV243" s="48">
        <f t="shared" si="62"/>
        <v>0</v>
      </c>
      <c r="AW243" s="48">
        <f t="shared" si="62"/>
        <v>0</v>
      </c>
      <c r="AX243" s="48">
        <f t="shared" si="62"/>
        <v>0</v>
      </c>
      <c r="AY243" s="48">
        <f t="shared" si="62"/>
        <v>0</v>
      </c>
      <c r="AZ243" s="49"/>
      <c r="BA243" s="48">
        <f t="shared" si="63"/>
        <v>0</v>
      </c>
      <c r="BB243" s="49"/>
      <c r="BC243" s="49"/>
      <c r="BD243" s="49"/>
      <c r="BE243" s="49"/>
      <c r="BF243" s="49"/>
      <c r="BG243" s="49"/>
      <c r="BH243" s="49"/>
      <c r="BI243" s="48">
        <f t="shared" si="64"/>
        <v>1</v>
      </c>
      <c r="BJ243" s="48">
        <f t="shared" si="64"/>
        <v>1</v>
      </c>
      <c r="BK243" s="48">
        <f t="shared" si="64"/>
        <v>0</v>
      </c>
      <c r="BL243" s="48">
        <f t="shared" si="64"/>
        <v>0</v>
      </c>
      <c r="BM243" s="48">
        <f t="shared" si="64"/>
        <v>0</v>
      </c>
      <c r="BN243" s="48">
        <f t="shared" si="64"/>
        <v>1</v>
      </c>
      <c r="BO243" s="614"/>
      <c r="BP243" s="613"/>
      <c r="BQ243" s="613"/>
      <c r="BR243" s="612"/>
      <c r="BS243" s="612"/>
      <c r="BT243" s="612"/>
    </row>
    <row r="244" spans="1:72" s="10" customFormat="1" ht="15.75" customHeight="1" outlineLevel="1">
      <c r="A244" s="612"/>
      <c r="B244" s="66" t="s">
        <v>565</v>
      </c>
      <c r="C244" s="50" t="s">
        <v>157</v>
      </c>
      <c r="D244" s="51" t="s">
        <v>255</v>
      </c>
      <c r="E244" s="51" t="s">
        <v>74</v>
      </c>
      <c r="F244" s="50"/>
      <c r="G244" s="51" t="s">
        <v>181</v>
      </c>
      <c r="H244" s="52"/>
      <c r="I244" s="50" t="s">
        <v>70</v>
      </c>
      <c r="J244" s="53">
        <v>38990</v>
      </c>
      <c r="K244" s="62"/>
      <c r="L244" s="53">
        <v>50311</v>
      </c>
      <c r="M244" s="86">
        <v>15.507</v>
      </c>
      <c r="N244" s="87">
        <v>75</v>
      </c>
      <c r="O244" s="88">
        <v>115.611</v>
      </c>
      <c r="P244" s="88">
        <v>115.611</v>
      </c>
      <c r="Q244" s="511">
        <f t="shared" si="65"/>
        <v>1792.779777</v>
      </c>
      <c r="R244" s="93">
        <v>1.6990000000000002E-2</v>
      </c>
      <c r="S244" s="523"/>
      <c r="T244" s="523"/>
      <c r="U244" s="523"/>
      <c r="V244" s="523"/>
      <c r="W244" s="512">
        <f t="shared" si="58"/>
        <v>0.10851910000000009</v>
      </c>
      <c r="X244" s="513">
        <f t="shared" si="59"/>
        <v>12.546001670100011</v>
      </c>
      <c r="Y244" s="513">
        <f t="shared" si="60"/>
        <v>1.9642308900000003</v>
      </c>
      <c r="Z244" s="89"/>
      <c r="AA244" s="89"/>
      <c r="AB244" s="87">
        <v>0</v>
      </c>
      <c r="AC244" s="87">
        <v>115.611</v>
      </c>
      <c r="AD244" s="87">
        <v>80.213999999999999</v>
      </c>
      <c r="AE244" s="91"/>
      <c r="AF244" s="45"/>
      <c r="AG244" s="60" t="s">
        <v>566</v>
      </c>
      <c r="AH244" s="27"/>
      <c r="AI244" s="614"/>
      <c r="AJ244" s="47" t="str">
        <f t="shared" si="61"/>
        <v>Please complete all cells in row</v>
      </c>
      <c r="AK244" s="614"/>
      <c r="AL244" s="613"/>
      <c r="AM244" s="613"/>
      <c r="AN244" s="613"/>
      <c r="AO244" s="613"/>
      <c r="AP244" s="613"/>
      <c r="AQ244" s="613"/>
      <c r="AR244" s="613"/>
      <c r="AS244" s="48">
        <f t="shared" si="62"/>
        <v>0</v>
      </c>
      <c r="AT244" s="48">
        <f t="shared" si="62"/>
        <v>1</v>
      </c>
      <c r="AU244" s="48">
        <f t="shared" si="62"/>
        <v>0</v>
      </c>
      <c r="AV244" s="48">
        <f t="shared" si="62"/>
        <v>0</v>
      </c>
      <c r="AW244" s="48">
        <f t="shared" si="62"/>
        <v>0</v>
      </c>
      <c r="AX244" s="48">
        <f t="shared" si="62"/>
        <v>0</v>
      </c>
      <c r="AY244" s="48">
        <f t="shared" si="62"/>
        <v>0</v>
      </c>
      <c r="AZ244" s="49"/>
      <c r="BA244" s="48">
        <f t="shared" si="63"/>
        <v>0</v>
      </c>
      <c r="BB244" s="49"/>
      <c r="BC244" s="49"/>
      <c r="BD244" s="49"/>
      <c r="BE244" s="49"/>
      <c r="BF244" s="49"/>
      <c r="BG244" s="49"/>
      <c r="BH244" s="49"/>
      <c r="BI244" s="48">
        <f t="shared" si="64"/>
        <v>1</v>
      </c>
      <c r="BJ244" s="48">
        <f t="shared" si="64"/>
        <v>1</v>
      </c>
      <c r="BK244" s="48">
        <f t="shared" si="64"/>
        <v>0</v>
      </c>
      <c r="BL244" s="48">
        <f t="shared" si="64"/>
        <v>0</v>
      </c>
      <c r="BM244" s="48">
        <f t="shared" si="64"/>
        <v>0</v>
      </c>
      <c r="BN244" s="48">
        <f t="shared" si="64"/>
        <v>1</v>
      </c>
      <c r="BO244" s="614"/>
      <c r="BP244" s="613"/>
      <c r="BQ244" s="613"/>
      <c r="BR244" s="612"/>
      <c r="BS244" s="612"/>
      <c r="BT244" s="612"/>
    </row>
    <row r="245" spans="1:72" s="10" customFormat="1" ht="15.75" customHeight="1" outlineLevel="1">
      <c r="A245" s="612"/>
      <c r="B245" s="66" t="s">
        <v>567</v>
      </c>
      <c r="C245" s="50" t="s">
        <v>157</v>
      </c>
      <c r="D245" s="51" t="s">
        <v>255</v>
      </c>
      <c r="E245" s="51" t="s">
        <v>74</v>
      </c>
      <c r="F245" s="50"/>
      <c r="G245" s="51" t="s">
        <v>181</v>
      </c>
      <c r="H245" s="52"/>
      <c r="I245" s="50" t="s">
        <v>70</v>
      </c>
      <c r="J245" s="53">
        <v>38990</v>
      </c>
      <c r="K245" s="62"/>
      <c r="L245" s="53">
        <v>50311</v>
      </c>
      <c r="M245" s="86">
        <v>15.507</v>
      </c>
      <c r="N245" s="87">
        <v>25</v>
      </c>
      <c r="O245" s="88">
        <v>38.536999999999999</v>
      </c>
      <c r="P245" s="88">
        <v>38.536999999999999</v>
      </c>
      <c r="Q245" s="511">
        <f t="shared" si="65"/>
        <v>597.59325899999999</v>
      </c>
      <c r="R245" s="93">
        <v>1.6990000000000002E-2</v>
      </c>
      <c r="S245" s="523"/>
      <c r="T245" s="523"/>
      <c r="U245" s="523"/>
      <c r="V245" s="523"/>
      <c r="W245" s="512">
        <f t="shared" si="58"/>
        <v>0.10851910000000009</v>
      </c>
      <c r="X245" s="513">
        <f t="shared" si="59"/>
        <v>4.1820005567000038</v>
      </c>
      <c r="Y245" s="513">
        <f t="shared" si="60"/>
        <v>0.65474363000000002</v>
      </c>
      <c r="Z245" s="89"/>
      <c r="AA245" s="89"/>
      <c r="AB245" s="87">
        <v>0</v>
      </c>
      <c r="AC245" s="87">
        <v>38.536999999999999</v>
      </c>
      <c r="AD245" s="87">
        <v>26.905999999999999</v>
      </c>
      <c r="AE245" s="91"/>
      <c r="AF245" s="45"/>
      <c r="AG245" s="60" t="s">
        <v>568</v>
      </c>
      <c r="AH245" s="27"/>
      <c r="AI245" s="614"/>
      <c r="AJ245" s="47" t="str">
        <f t="shared" si="61"/>
        <v>Please complete all cells in row</v>
      </c>
      <c r="AK245" s="614"/>
      <c r="AL245" s="613"/>
      <c r="AM245" s="613"/>
      <c r="AN245" s="613"/>
      <c r="AO245" s="613"/>
      <c r="AP245" s="613"/>
      <c r="AQ245" s="613"/>
      <c r="AR245" s="613"/>
      <c r="AS245" s="48">
        <f t="shared" si="62"/>
        <v>0</v>
      </c>
      <c r="AT245" s="48">
        <f t="shared" si="62"/>
        <v>1</v>
      </c>
      <c r="AU245" s="48">
        <f t="shared" si="62"/>
        <v>0</v>
      </c>
      <c r="AV245" s="48">
        <f t="shared" si="62"/>
        <v>0</v>
      </c>
      <c r="AW245" s="48">
        <f t="shared" si="62"/>
        <v>0</v>
      </c>
      <c r="AX245" s="48">
        <f t="shared" si="62"/>
        <v>0</v>
      </c>
      <c r="AY245" s="48">
        <f t="shared" si="62"/>
        <v>0</v>
      </c>
      <c r="AZ245" s="49"/>
      <c r="BA245" s="48">
        <f t="shared" si="63"/>
        <v>0</v>
      </c>
      <c r="BB245" s="49"/>
      <c r="BC245" s="49"/>
      <c r="BD245" s="49"/>
      <c r="BE245" s="49"/>
      <c r="BF245" s="49"/>
      <c r="BG245" s="49"/>
      <c r="BH245" s="49"/>
      <c r="BI245" s="48">
        <f t="shared" si="64"/>
        <v>1</v>
      </c>
      <c r="BJ245" s="48">
        <f t="shared" si="64"/>
        <v>1</v>
      </c>
      <c r="BK245" s="48">
        <f t="shared" si="64"/>
        <v>0</v>
      </c>
      <c r="BL245" s="48">
        <f t="shared" si="64"/>
        <v>0</v>
      </c>
      <c r="BM245" s="48">
        <f t="shared" si="64"/>
        <v>0</v>
      </c>
      <c r="BN245" s="48">
        <f t="shared" si="64"/>
        <v>1</v>
      </c>
      <c r="BO245" s="614"/>
      <c r="BP245" s="613"/>
      <c r="BQ245" s="613"/>
      <c r="BR245" s="612"/>
      <c r="BS245" s="612"/>
      <c r="BT245" s="612"/>
    </row>
    <row r="246" spans="1:72" s="10" customFormat="1" ht="15.75" customHeight="1" outlineLevel="1">
      <c r="A246" s="612"/>
      <c r="B246" s="66" t="s">
        <v>567</v>
      </c>
      <c r="C246" s="50" t="s">
        <v>157</v>
      </c>
      <c r="D246" s="51" t="s">
        <v>255</v>
      </c>
      <c r="E246" s="51" t="s">
        <v>74</v>
      </c>
      <c r="F246" s="50"/>
      <c r="G246" s="51" t="s">
        <v>181</v>
      </c>
      <c r="H246" s="52"/>
      <c r="I246" s="50" t="s">
        <v>70</v>
      </c>
      <c r="J246" s="53">
        <v>38990</v>
      </c>
      <c r="K246" s="62"/>
      <c r="L246" s="53">
        <v>50311</v>
      </c>
      <c r="M246" s="86">
        <v>15.507</v>
      </c>
      <c r="N246" s="87">
        <v>25</v>
      </c>
      <c r="O246" s="88">
        <v>38.536999999999999</v>
      </c>
      <c r="P246" s="88">
        <v>38.536999999999999</v>
      </c>
      <c r="Q246" s="511">
        <f t="shared" si="65"/>
        <v>597.59325899999999</v>
      </c>
      <c r="R246" s="93">
        <v>1.6990000000000002E-2</v>
      </c>
      <c r="S246" s="523"/>
      <c r="T246" s="523"/>
      <c r="U246" s="523"/>
      <c r="V246" s="523"/>
      <c r="W246" s="512">
        <f t="shared" si="58"/>
        <v>0.10851910000000009</v>
      </c>
      <c r="X246" s="513">
        <f t="shared" si="59"/>
        <v>4.1820005567000038</v>
      </c>
      <c r="Y246" s="513">
        <f t="shared" si="60"/>
        <v>0.65474363000000002</v>
      </c>
      <c r="Z246" s="89"/>
      <c r="AA246" s="89"/>
      <c r="AB246" s="87">
        <v>0</v>
      </c>
      <c r="AC246" s="87">
        <v>38.536999999999999</v>
      </c>
      <c r="AD246" s="87">
        <v>29.488</v>
      </c>
      <c r="AE246" s="91"/>
      <c r="AF246" s="45"/>
      <c r="AG246" s="60" t="s">
        <v>569</v>
      </c>
      <c r="AH246" s="27"/>
      <c r="AI246" s="614"/>
      <c r="AJ246" s="47" t="str">
        <f t="shared" si="61"/>
        <v>Please complete all cells in row</v>
      </c>
      <c r="AK246" s="614"/>
      <c r="AL246" s="613"/>
      <c r="AM246" s="613"/>
      <c r="AN246" s="613"/>
      <c r="AO246" s="613"/>
      <c r="AP246" s="613"/>
      <c r="AQ246" s="613"/>
      <c r="AR246" s="613"/>
      <c r="AS246" s="48">
        <f t="shared" si="62"/>
        <v>0</v>
      </c>
      <c r="AT246" s="48">
        <f t="shared" si="62"/>
        <v>1</v>
      </c>
      <c r="AU246" s="48">
        <f t="shared" si="62"/>
        <v>0</v>
      </c>
      <c r="AV246" s="48">
        <f t="shared" si="62"/>
        <v>0</v>
      </c>
      <c r="AW246" s="48">
        <f t="shared" si="62"/>
        <v>0</v>
      </c>
      <c r="AX246" s="48">
        <f t="shared" si="62"/>
        <v>0</v>
      </c>
      <c r="AY246" s="48">
        <f t="shared" si="62"/>
        <v>0</v>
      </c>
      <c r="AZ246" s="49"/>
      <c r="BA246" s="48">
        <f t="shared" si="63"/>
        <v>0</v>
      </c>
      <c r="BB246" s="49"/>
      <c r="BC246" s="49"/>
      <c r="BD246" s="49"/>
      <c r="BE246" s="49"/>
      <c r="BF246" s="49"/>
      <c r="BG246" s="49"/>
      <c r="BH246" s="49"/>
      <c r="BI246" s="48">
        <f t="shared" si="64"/>
        <v>1</v>
      </c>
      <c r="BJ246" s="48">
        <f t="shared" si="64"/>
        <v>1</v>
      </c>
      <c r="BK246" s="48">
        <f t="shared" si="64"/>
        <v>0</v>
      </c>
      <c r="BL246" s="48">
        <f t="shared" si="64"/>
        <v>0</v>
      </c>
      <c r="BM246" s="48">
        <f t="shared" si="64"/>
        <v>0</v>
      </c>
      <c r="BN246" s="48">
        <f t="shared" si="64"/>
        <v>1</v>
      </c>
      <c r="BO246" s="614"/>
      <c r="BP246" s="613"/>
      <c r="BQ246" s="613"/>
      <c r="BR246" s="612"/>
      <c r="BS246" s="612"/>
      <c r="BT246" s="612"/>
    </row>
    <row r="247" spans="1:72" s="10" customFormat="1" ht="15.75" customHeight="1" outlineLevel="1">
      <c r="A247" s="612"/>
      <c r="B247" s="66" t="s">
        <v>567</v>
      </c>
      <c r="C247" s="50" t="s">
        <v>157</v>
      </c>
      <c r="D247" s="51" t="s">
        <v>255</v>
      </c>
      <c r="E247" s="51" t="s">
        <v>74</v>
      </c>
      <c r="F247" s="50"/>
      <c r="G247" s="51" t="s">
        <v>181</v>
      </c>
      <c r="H247" s="52"/>
      <c r="I247" s="50" t="s">
        <v>70</v>
      </c>
      <c r="J247" s="53">
        <v>38990</v>
      </c>
      <c r="K247" s="62"/>
      <c r="L247" s="53">
        <v>50311</v>
      </c>
      <c r="M247" s="86">
        <v>15.507</v>
      </c>
      <c r="N247" s="87">
        <v>25</v>
      </c>
      <c r="O247" s="88">
        <v>38.536999999999999</v>
      </c>
      <c r="P247" s="88">
        <v>38.536999999999999</v>
      </c>
      <c r="Q247" s="511">
        <f t="shared" si="65"/>
        <v>597.59325899999999</v>
      </c>
      <c r="R247" s="93">
        <v>1.6990000000000002E-2</v>
      </c>
      <c r="S247" s="523"/>
      <c r="T247" s="523"/>
      <c r="U247" s="523"/>
      <c r="V247" s="523"/>
      <c r="W247" s="512">
        <f t="shared" si="58"/>
        <v>0.10851910000000009</v>
      </c>
      <c r="X247" s="513">
        <f t="shared" si="59"/>
        <v>4.1820005567000038</v>
      </c>
      <c r="Y247" s="513">
        <f t="shared" si="60"/>
        <v>0.65474363000000002</v>
      </c>
      <c r="Z247" s="89"/>
      <c r="AA247" s="89"/>
      <c r="AB247" s="87">
        <v>0</v>
      </c>
      <c r="AC247" s="87">
        <v>38.536999999999999</v>
      </c>
      <c r="AD247" s="87">
        <v>27.018999999999998</v>
      </c>
      <c r="AE247" s="91"/>
      <c r="AF247" s="45"/>
      <c r="AG247" s="60" t="s">
        <v>570</v>
      </c>
      <c r="AH247" s="27"/>
      <c r="AI247" s="614"/>
      <c r="AJ247" s="47" t="str">
        <f t="shared" si="61"/>
        <v>Please complete all cells in row</v>
      </c>
      <c r="AK247" s="614"/>
      <c r="AL247" s="613"/>
      <c r="AM247" s="613"/>
      <c r="AN247" s="613"/>
      <c r="AO247" s="613"/>
      <c r="AP247" s="613"/>
      <c r="AQ247" s="613"/>
      <c r="AR247" s="613"/>
      <c r="AS247" s="48">
        <f t="shared" si="62"/>
        <v>0</v>
      </c>
      <c r="AT247" s="48">
        <f t="shared" si="62"/>
        <v>1</v>
      </c>
      <c r="AU247" s="48">
        <f t="shared" si="62"/>
        <v>0</v>
      </c>
      <c r="AV247" s="48">
        <f t="shared" si="62"/>
        <v>0</v>
      </c>
      <c r="AW247" s="48">
        <f t="shared" si="62"/>
        <v>0</v>
      </c>
      <c r="AX247" s="48">
        <f t="shared" si="62"/>
        <v>0</v>
      </c>
      <c r="AY247" s="48">
        <f t="shared" si="62"/>
        <v>0</v>
      </c>
      <c r="AZ247" s="49"/>
      <c r="BA247" s="48">
        <f t="shared" si="63"/>
        <v>0</v>
      </c>
      <c r="BB247" s="49"/>
      <c r="BC247" s="49"/>
      <c r="BD247" s="49"/>
      <c r="BE247" s="49"/>
      <c r="BF247" s="49"/>
      <c r="BG247" s="49"/>
      <c r="BH247" s="49"/>
      <c r="BI247" s="48">
        <f t="shared" si="64"/>
        <v>1</v>
      </c>
      <c r="BJ247" s="48">
        <f t="shared" si="64"/>
        <v>1</v>
      </c>
      <c r="BK247" s="48">
        <f t="shared" si="64"/>
        <v>0</v>
      </c>
      <c r="BL247" s="48">
        <f t="shared" si="64"/>
        <v>0</v>
      </c>
      <c r="BM247" s="48">
        <f t="shared" si="64"/>
        <v>0</v>
      </c>
      <c r="BN247" s="48">
        <f t="shared" si="64"/>
        <v>1</v>
      </c>
      <c r="BO247" s="614"/>
      <c r="BP247" s="613"/>
      <c r="BQ247" s="613"/>
      <c r="BR247" s="612"/>
      <c r="BS247" s="612"/>
      <c r="BT247" s="612"/>
    </row>
    <row r="248" spans="1:72" s="10" customFormat="1" ht="15.75" customHeight="1" outlineLevel="1">
      <c r="A248" s="612"/>
      <c r="B248" s="66" t="s">
        <v>571</v>
      </c>
      <c r="C248" s="50" t="s">
        <v>157</v>
      </c>
      <c r="D248" s="51" t="s">
        <v>255</v>
      </c>
      <c r="E248" s="51" t="s">
        <v>188</v>
      </c>
      <c r="F248" s="50"/>
      <c r="G248" s="51" t="s">
        <v>181</v>
      </c>
      <c r="H248" s="52"/>
      <c r="I248" s="50" t="s">
        <v>70</v>
      </c>
      <c r="J248" s="53">
        <v>38992</v>
      </c>
      <c r="K248" s="62"/>
      <c r="L248" s="53">
        <v>50313</v>
      </c>
      <c r="M248" s="86">
        <v>15.512</v>
      </c>
      <c r="N248" s="87">
        <v>200</v>
      </c>
      <c r="O248" s="88">
        <v>243.47399999999999</v>
      </c>
      <c r="P248" s="88">
        <v>308.29700000000003</v>
      </c>
      <c r="Q248" s="511">
        <f t="shared" si="65"/>
        <v>3776.7686880000001</v>
      </c>
      <c r="R248" s="93">
        <v>7.7499999999999999E-3</v>
      </c>
      <c r="S248" s="523"/>
      <c r="T248" s="523"/>
      <c r="U248" s="523"/>
      <c r="V248" s="523"/>
      <c r="W248" s="512">
        <f t="shared" si="58"/>
        <v>9.8447500000000021E-2</v>
      </c>
      <c r="X248" s="513">
        <f t="shared" si="59"/>
        <v>30.351068907500007</v>
      </c>
      <c r="Y248" s="513">
        <f t="shared" si="60"/>
        <v>2.38930175</v>
      </c>
      <c r="Z248" s="89"/>
      <c r="AA248" s="89"/>
      <c r="AB248" s="87">
        <v>0</v>
      </c>
      <c r="AC248" s="87">
        <v>243.47399999999999</v>
      </c>
      <c r="AD248" s="87">
        <v>160.654</v>
      </c>
      <c r="AE248" s="91"/>
      <c r="AF248" s="45"/>
      <c r="AG248" s="60" t="s">
        <v>572</v>
      </c>
      <c r="AH248" s="27"/>
      <c r="AI248" s="614"/>
      <c r="AJ248" s="47" t="str">
        <f t="shared" si="61"/>
        <v>Please complete all cells in row</v>
      </c>
      <c r="AK248" s="614"/>
      <c r="AL248" s="613"/>
      <c r="AM248" s="613"/>
      <c r="AN248" s="613"/>
      <c r="AO248" s="613"/>
      <c r="AP248" s="613"/>
      <c r="AQ248" s="613"/>
      <c r="AR248" s="613"/>
      <c r="AS248" s="48">
        <f t="shared" si="62"/>
        <v>0</v>
      </c>
      <c r="AT248" s="48">
        <f t="shared" si="62"/>
        <v>1</v>
      </c>
      <c r="AU248" s="48">
        <f t="shared" si="62"/>
        <v>0</v>
      </c>
      <c r="AV248" s="48">
        <f t="shared" si="62"/>
        <v>0</v>
      </c>
      <c r="AW248" s="48">
        <f t="shared" si="62"/>
        <v>0</v>
      </c>
      <c r="AX248" s="48">
        <f t="shared" si="62"/>
        <v>0</v>
      </c>
      <c r="AY248" s="48">
        <f t="shared" si="62"/>
        <v>0</v>
      </c>
      <c r="AZ248" s="49"/>
      <c r="BA248" s="48">
        <f t="shared" si="63"/>
        <v>0</v>
      </c>
      <c r="BB248" s="49"/>
      <c r="BC248" s="49"/>
      <c r="BD248" s="49"/>
      <c r="BE248" s="49"/>
      <c r="BF248" s="49"/>
      <c r="BG248" s="49"/>
      <c r="BH248" s="49"/>
      <c r="BI248" s="48">
        <f t="shared" si="64"/>
        <v>1</v>
      </c>
      <c r="BJ248" s="48">
        <f t="shared" si="64"/>
        <v>1</v>
      </c>
      <c r="BK248" s="48">
        <f t="shared" si="64"/>
        <v>0</v>
      </c>
      <c r="BL248" s="48">
        <f t="shared" si="64"/>
        <v>0</v>
      </c>
      <c r="BM248" s="48">
        <f t="shared" si="64"/>
        <v>0</v>
      </c>
      <c r="BN248" s="48">
        <f t="shared" si="64"/>
        <v>1</v>
      </c>
      <c r="BO248" s="614"/>
      <c r="BP248" s="613"/>
      <c r="BQ248" s="613"/>
      <c r="BR248" s="612"/>
      <c r="BS248" s="612"/>
      <c r="BT248" s="612"/>
    </row>
    <row r="249" spans="1:72" s="10" customFormat="1" ht="15.75" customHeight="1" outlineLevel="1">
      <c r="A249" s="612"/>
      <c r="B249" s="66" t="s">
        <v>573</v>
      </c>
      <c r="C249" s="50" t="s">
        <v>157</v>
      </c>
      <c r="D249" s="51" t="s">
        <v>255</v>
      </c>
      <c r="E249" s="51" t="s">
        <v>188</v>
      </c>
      <c r="F249" s="50"/>
      <c r="G249" s="51" t="s">
        <v>181</v>
      </c>
      <c r="H249" s="52"/>
      <c r="I249" s="50" t="s">
        <v>70</v>
      </c>
      <c r="J249" s="53">
        <v>39487</v>
      </c>
      <c r="K249" s="62"/>
      <c r="L249" s="53">
        <v>48253</v>
      </c>
      <c r="M249" s="86">
        <v>9.8680000000000003</v>
      </c>
      <c r="N249" s="87">
        <v>200</v>
      </c>
      <c r="O249" s="88">
        <v>225.32</v>
      </c>
      <c r="P249" s="88">
        <v>301.27999999999997</v>
      </c>
      <c r="Q249" s="511">
        <f t="shared" si="65"/>
        <v>2223.4577599999998</v>
      </c>
      <c r="R249" s="93">
        <v>2.1975000000000001E-2</v>
      </c>
      <c r="S249" s="523"/>
      <c r="T249" s="523"/>
      <c r="U249" s="523"/>
      <c r="V249" s="523"/>
      <c r="W249" s="512">
        <f t="shared" si="58"/>
        <v>0.11395275000000016</v>
      </c>
      <c r="X249" s="513">
        <f t="shared" si="59"/>
        <v>34.331684520000046</v>
      </c>
      <c r="Y249" s="513">
        <f t="shared" si="60"/>
        <v>6.620628</v>
      </c>
      <c r="Z249" s="89"/>
      <c r="AA249" s="89"/>
      <c r="AB249" s="87">
        <v>0</v>
      </c>
      <c r="AC249" s="87">
        <v>225.32</v>
      </c>
      <c r="AD249" s="87">
        <v>166.43199999999999</v>
      </c>
      <c r="AE249" s="91"/>
      <c r="AF249" s="45"/>
      <c r="AG249" s="60" t="s">
        <v>574</v>
      </c>
      <c r="AH249" s="27"/>
      <c r="AI249" s="614"/>
      <c r="AJ249" s="47" t="str">
        <f t="shared" si="61"/>
        <v>Please complete all cells in row</v>
      </c>
      <c r="AK249" s="614"/>
      <c r="AL249" s="613"/>
      <c r="AM249" s="613"/>
      <c r="AN249" s="613"/>
      <c r="AO249" s="613"/>
      <c r="AP249" s="613"/>
      <c r="AQ249" s="613"/>
      <c r="AR249" s="613"/>
      <c r="AS249" s="48">
        <f t="shared" si="62"/>
        <v>0</v>
      </c>
      <c r="AT249" s="48">
        <f t="shared" si="62"/>
        <v>1</v>
      </c>
      <c r="AU249" s="48">
        <f t="shared" si="62"/>
        <v>0</v>
      </c>
      <c r="AV249" s="48">
        <f t="shared" si="62"/>
        <v>0</v>
      </c>
      <c r="AW249" s="48">
        <f t="shared" si="62"/>
        <v>0</v>
      </c>
      <c r="AX249" s="48">
        <f t="shared" si="62"/>
        <v>0</v>
      </c>
      <c r="AY249" s="48">
        <f t="shared" si="62"/>
        <v>0</v>
      </c>
      <c r="AZ249" s="49"/>
      <c r="BA249" s="48">
        <f t="shared" si="63"/>
        <v>0</v>
      </c>
      <c r="BB249" s="49"/>
      <c r="BC249" s="49"/>
      <c r="BD249" s="49"/>
      <c r="BE249" s="49"/>
      <c r="BF249" s="49"/>
      <c r="BG249" s="49"/>
      <c r="BH249" s="49"/>
      <c r="BI249" s="48">
        <f t="shared" si="64"/>
        <v>1</v>
      </c>
      <c r="BJ249" s="48">
        <f t="shared" si="64"/>
        <v>1</v>
      </c>
      <c r="BK249" s="48">
        <f t="shared" si="64"/>
        <v>0</v>
      </c>
      <c r="BL249" s="48">
        <f t="shared" si="64"/>
        <v>0</v>
      </c>
      <c r="BM249" s="48">
        <f t="shared" si="64"/>
        <v>0</v>
      </c>
      <c r="BN249" s="48">
        <f t="shared" si="64"/>
        <v>1</v>
      </c>
      <c r="BO249" s="614"/>
      <c r="BP249" s="613"/>
      <c r="BQ249" s="613"/>
      <c r="BR249" s="612"/>
      <c r="BS249" s="612"/>
      <c r="BT249" s="612"/>
    </row>
    <row r="250" spans="1:72" s="10" customFormat="1" ht="15.75" customHeight="1" outlineLevel="1">
      <c r="A250" s="612"/>
      <c r="B250" s="66" t="s">
        <v>575</v>
      </c>
      <c r="C250" s="50" t="s">
        <v>157</v>
      </c>
      <c r="D250" s="51" t="s">
        <v>255</v>
      </c>
      <c r="E250" s="51" t="s">
        <v>188</v>
      </c>
      <c r="F250" s="50"/>
      <c r="G250" s="51" t="s">
        <v>181</v>
      </c>
      <c r="H250" s="52"/>
      <c r="I250" s="50" t="s">
        <v>70</v>
      </c>
      <c r="J250" s="53">
        <v>39682</v>
      </c>
      <c r="K250" s="62"/>
      <c r="L250" s="53">
        <v>50637</v>
      </c>
      <c r="M250" s="86">
        <v>16.399999999999999</v>
      </c>
      <c r="N250" s="87">
        <v>94.051000000000002</v>
      </c>
      <c r="O250" s="88">
        <v>110.229</v>
      </c>
      <c r="P250" s="88">
        <v>138.91200000000001</v>
      </c>
      <c r="Q250" s="511">
        <f t="shared" si="65"/>
        <v>1807.7555999999997</v>
      </c>
      <c r="R250" s="93">
        <v>0.01</v>
      </c>
      <c r="S250" s="523"/>
      <c r="T250" s="523"/>
      <c r="U250" s="523"/>
      <c r="V250" s="523"/>
      <c r="W250" s="512">
        <f t="shared" si="58"/>
        <v>0.10089999999999999</v>
      </c>
      <c r="X250" s="513">
        <f t="shared" si="59"/>
        <v>14.016220799999999</v>
      </c>
      <c r="Y250" s="513">
        <f t="shared" si="60"/>
        <v>1.3891200000000001</v>
      </c>
      <c r="Z250" s="89"/>
      <c r="AA250" s="89"/>
      <c r="AB250" s="87">
        <v>0</v>
      </c>
      <c r="AC250" s="87">
        <v>110.229</v>
      </c>
      <c r="AD250" s="87">
        <v>57.584000000000003</v>
      </c>
      <c r="AE250" s="91"/>
      <c r="AF250" s="45"/>
      <c r="AG250" s="60" t="s">
        <v>576</v>
      </c>
      <c r="AH250" s="27"/>
      <c r="AI250" s="614"/>
      <c r="AJ250" s="47" t="str">
        <f t="shared" si="61"/>
        <v>Please complete all cells in row</v>
      </c>
      <c r="AK250" s="614"/>
      <c r="AL250" s="613"/>
      <c r="AM250" s="613"/>
      <c r="AN250" s="613"/>
      <c r="AO250" s="613"/>
      <c r="AP250" s="613"/>
      <c r="AQ250" s="613"/>
      <c r="AR250" s="613"/>
      <c r="AS250" s="48">
        <f t="shared" si="62"/>
        <v>0</v>
      </c>
      <c r="AT250" s="48">
        <f t="shared" si="62"/>
        <v>1</v>
      </c>
      <c r="AU250" s="48">
        <f t="shared" si="62"/>
        <v>0</v>
      </c>
      <c r="AV250" s="48">
        <f t="shared" si="62"/>
        <v>0</v>
      </c>
      <c r="AW250" s="48">
        <f t="shared" si="62"/>
        <v>0</v>
      </c>
      <c r="AX250" s="48">
        <f t="shared" si="62"/>
        <v>0</v>
      </c>
      <c r="AY250" s="48">
        <f t="shared" si="62"/>
        <v>0</v>
      </c>
      <c r="AZ250" s="49"/>
      <c r="BA250" s="48">
        <f t="shared" si="63"/>
        <v>0</v>
      </c>
      <c r="BB250" s="49"/>
      <c r="BC250" s="49"/>
      <c r="BD250" s="49"/>
      <c r="BE250" s="49"/>
      <c r="BF250" s="49"/>
      <c r="BG250" s="49"/>
      <c r="BH250" s="49"/>
      <c r="BI250" s="48">
        <f t="shared" si="64"/>
        <v>1</v>
      </c>
      <c r="BJ250" s="48">
        <f t="shared" si="64"/>
        <v>1</v>
      </c>
      <c r="BK250" s="48">
        <f t="shared" si="64"/>
        <v>0</v>
      </c>
      <c r="BL250" s="48">
        <f t="shared" si="64"/>
        <v>0</v>
      </c>
      <c r="BM250" s="48">
        <f t="shared" si="64"/>
        <v>0</v>
      </c>
      <c r="BN250" s="48">
        <f t="shared" si="64"/>
        <v>1</v>
      </c>
      <c r="BO250" s="614"/>
      <c r="BP250" s="613"/>
      <c r="BQ250" s="613"/>
      <c r="BR250" s="612"/>
      <c r="BS250" s="612"/>
      <c r="BT250" s="612"/>
    </row>
    <row r="251" spans="1:72" s="10" customFormat="1" ht="15.75" customHeight="1" outlineLevel="1">
      <c r="A251" s="612"/>
      <c r="B251" s="66" t="s">
        <v>577</v>
      </c>
      <c r="C251" s="50" t="s">
        <v>157</v>
      </c>
      <c r="D251" s="51" t="s">
        <v>255</v>
      </c>
      <c r="E251" s="51" t="s">
        <v>74</v>
      </c>
      <c r="F251" s="50"/>
      <c r="G251" s="51" t="s">
        <v>181</v>
      </c>
      <c r="H251" s="52"/>
      <c r="I251" s="50" t="s">
        <v>70</v>
      </c>
      <c r="J251" s="53">
        <v>42460</v>
      </c>
      <c r="K251" s="62"/>
      <c r="L251" s="53">
        <v>46112</v>
      </c>
      <c r="M251" s="86">
        <v>4.0030000000000001</v>
      </c>
      <c r="N251" s="87">
        <v>10</v>
      </c>
      <c r="O251" s="88">
        <v>12.276</v>
      </c>
      <c r="P251" s="88">
        <v>12.276</v>
      </c>
      <c r="Q251" s="511">
        <f t="shared" si="65"/>
        <v>49.140827999999999</v>
      </c>
      <c r="R251" s="93">
        <v>9.8899999999999995E-3</v>
      </c>
      <c r="S251" s="523"/>
      <c r="T251" s="523"/>
      <c r="U251" s="523"/>
      <c r="V251" s="523"/>
      <c r="W251" s="512">
        <f t="shared" si="58"/>
        <v>0.10078009999999993</v>
      </c>
      <c r="X251" s="513">
        <f t="shared" si="59"/>
        <v>1.2371765075999992</v>
      </c>
      <c r="Y251" s="513">
        <f t="shared" si="60"/>
        <v>0.12140963999999999</v>
      </c>
      <c r="Z251" s="89"/>
      <c r="AA251" s="89"/>
      <c r="AB251" s="87">
        <v>0</v>
      </c>
      <c r="AC251" s="87">
        <v>12.276</v>
      </c>
      <c r="AD251" s="87">
        <v>3.4140000000000001</v>
      </c>
      <c r="AE251" s="91"/>
      <c r="AF251" s="45"/>
      <c r="AG251" s="60" t="s">
        <v>578</v>
      </c>
      <c r="AH251" s="27"/>
      <c r="AI251" s="614"/>
      <c r="AJ251" s="47" t="str">
        <f t="shared" si="61"/>
        <v>Please complete all cells in row</v>
      </c>
      <c r="AK251" s="614"/>
      <c r="AL251" s="613"/>
      <c r="AM251" s="613"/>
      <c r="AN251" s="613"/>
      <c r="AO251" s="613"/>
      <c r="AP251" s="613"/>
      <c r="AQ251" s="613"/>
      <c r="AR251" s="613"/>
      <c r="AS251" s="48">
        <f t="shared" si="62"/>
        <v>0</v>
      </c>
      <c r="AT251" s="48">
        <f t="shared" si="62"/>
        <v>1</v>
      </c>
      <c r="AU251" s="48">
        <f t="shared" si="62"/>
        <v>0</v>
      </c>
      <c r="AV251" s="48">
        <f t="shared" si="62"/>
        <v>0</v>
      </c>
      <c r="AW251" s="48">
        <f t="shared" si="62"/>
        <v>0</v>
      </c>
      <c r="AX251" s="48">
        <f t="shared" si="62"/>
        <v>0</v>
      </c>
      <c r="AY251" s="48">
        <f t="shared" si="62"/>
        <v>0</v>
      </c>
      <c r="AZ251" s="49"/>
      <c r="BA251" s="48">
        <f t="shared" si="63"/>
        <v>0</v>
      </c>
      <c r="BB251" s="49"/>
      <c r="BC251" s="49"/>
      <c r="BD251" s="49"/>
      <c r="BE251" s="49"/>
      <c r="BF251" s="49"/>
      <c r="BG251" s="49"/>
      <c r="BH251" s="49"/>
      <c r="BI251" s="48">
        <f t="shared" si="64"/>
        <v>1</v>
      </c>
      <c r="BJ251" s="48">
        <f t="shared" si="64"/>
        <v>1</v>
      </c>
      <c r="BK251" s="48">
        <f t="shared" si="64"/>
        <v>0</v>
      </c>
      <c r="BL251" s="48">
        <f t="shared" si="64"/>
        <v>0</v>
      </c>
      <c r="BM251" s="48">
        <f t="shared" si="64"/>
        <v>0</v>
      </c>
      <c r="BN251" s="48">
        <f t="shared" si="64"/>
        <v>1</v>
      </c>
      <c r="BO251" s="614"/>
      <c r="BP251" s="613"/>
      <c r="BQ251" s="613"/>
      <c r="BR251" s="612"/>
      <c r="BS251" s="612"/>
      <c r="BT251" s="612"/>
    </row>
    <row r="252" spans="1:72" s="10" customFormat="1" ht="15.75" customHeight="1" outlineLevel="1">
      <c r="A252" s="612"/>
      <c r="B252" s="66" t="s">
        <v>577</v>
      </c>
      <c r="C252" s="50" t="s">
        <v>157</v>
      </c>
      <c r="D252" s="51" t="s">
        <v>255</v>
      </c>
      <c r="E252" s="51" t="s">
        <v>74</v>
      </c>
      <c r="F252" s="50"/>
      <c r="G252" s="51" t="s">
        <v>181</v>
      </c>
      <c r="H252" s="52"/>
      <c r="I252" s="50" t="s">
        <v>70</v>
      </c>
      <c r="J252" s="53">
        <v>42460</v>
      </c>
      <c r="K252" s="62"/>
      <c r="L252" s="53">
        <v>46112</v>
      </c>
      <c r="M252" s="86">
        <v>4.0030000000000001</v>
      </c>
      <c r="N252" s="87">
        <v>10</v>
      </c>
      <c r="O252" s="88">
        <v>12.276</v>
      </c>
      <c r="P252" s="88">
        <v>12.276</v>
      </c>
      <c r="Q252" s="511">
        <f t="shared" si="65"/>
        <v>49.140827999999999</v>
      </c>
      <c r="R252" s="93">
        <v>9.5399999999999999E-3</v>
      </c>
      <c r="S252" s="523"/>
      <c r="T252" s="523"/>
      <c r="U252" s="523"/>
      <c r="V252" s="523"/>
      <c r="W252" s="512">
        <f t="shared" si="58"/>
        <v>0.10039860000000012</v>
      </c>
      <c r="X252" s="513">
        <f t="shared" si="59"/>
        <v>1.2324932136000013</v>
      </c>
      <c r="Y252" s="513">
        <f t="shared" si="60"/>
        <v>0.11711304</v>
      </c>
      <c r="Z252" s="89"/>
      <c r="AA252" s="89"/>
      <c r="AB252" s="87">
        <v>0</v>
      </c>
      <c r="AC252" s="87">
        <v>12.276</v>
      </c>
      <c r="AD252" s="87">
        <v>3.4380000000000002</v>
      </c>
      <c r="AE252" s="91"/>
      <c r="AF252" s="45"/>
      <c r="AG252" s="60" t="s">
        <v>579</v>
      </c>
      <c r="AH252" s="27"/>
      <c r="AI252" s="614"/>
      <c r="AJ252" s="47" t="str">
        <f t="shared" si="61"/>
        <v>Please complete all cells in row</v>
      </c>
      <c r="AK252" s="614"/>
      <c r="AL252" s="613"/>
      <c r="AM252" s="613"/>
      <c r="AN252" s="613"/>
      <c r="AO252" s="613"/>
      <c r="AP252" s="613"/>
      <c r="AQ252" s="613"/>
      <c r="AR252" s="613"/>
      <c r="AS252" s="48">
        <f t="shared" si="62"/>
        <v>0</v>
      </c>
      <c r="AT252" s="48">
        <f t="shared" si="62"/>
        <v>1</v>
      </c>
      <c r="AU252" s="48">
        <f t="shared" si="62"/>
        <v>0</v>
      </c>
      <c r="AV252" s="48">
        <f t="shared" si="62"/>
        <v>0</v>
      </c>
      <c r="AW252" s="48">
        <f t="shared" si="62"/>
        <v>0</v>
      </c>
      <c r="AX252" s="48">
        <f t="shared" si="62"/>
        <v>0</v>
      </c>
      <c r="AY252" s="48">
        <f t="shared" si="62"/>
        <v>0</v>
      </c>
      <c r="AZ252" s="49"/>
      <c r="BA252" s="48">
        <f t="shared" si="63"/>
        <v>0</v>
      </c>
      <c r="BB252" s="49"/>
      <c r="BC252" s="49"/>
      <c r="BD252" s="49"/>
      <c r="BE252" s="49"/>
      <c r="BF252" s="49"/>
      <c r="BG252" s="49"/>
      <c r="BH252" s="49"/>
      <c r="BI252" s="48">
        <f t="shared" si="64"/>
        <v>1</v>
      </c>
      <c r="BJ252" s="48">
        <f t="shared" si="64"/>
        <v>1</v>
      </c>
      <c r="BK252" s="48">
        <f t="shared" si="64"/>
        <v>0</v>
      </c>
      <c r="BL252" s="48">
        <f t="shared" si="64"/>
        <v>0</v>
      </c>
      <c r="BM252" s="48">
        <f t="shared" si="64"/>
        <v>0</v>
      </c>
      <c r="BN252" s="48">
        <f t="shared" si="64"/>
        <v>1</v>
      </c>
      <c r="BO252" s="614"/>
      <c r="BP252" s="613"/>
      <c r="BQ252" s="613"/>
      <c r="BR252" s="612"/>
      <c r="BS252" s="612"/>
      <c r="BT252" s="612"/>
    </row>
    <row r="253" spans="1:72" s="10" customFormat="1" ht="15.75" customHeight="1" outlineLevel="1">
      <c r="A253" s="612"/>
      <c r="B253" s="66" t="s">
        <v>580</v>
      </c>
      <c r="C253" s="50" t="s">
        <v>157</v>
      </c>
      <c r="D253" s="51" t="s">
        <v>255</v>
      </c>
      <c r="E253" s="51" t="s">
        <v>74</v>
      </c>
      <c r="F253" s="50"/>
      <c r="G253" s="51" t="s">
        <v>181</v>
      </c>
      <c r="H253" s="52"/>
      <c r="I253" s="50" t="s">
        <v>70</v>
      </c>
      <c r="J253" s="53">
        <v>42727</v>
      </c>
      <c r="K253" s="62"/>
      <c r="L253" s="53">
        <v>57809</v>
      </c>
      <c r="M253" s="86">
        <v>36.048999999999999</v>
      </c>
      <c r="N253" s="87">
        <v>114.85</v>
      </c>
      <c r="O253" s="88">
        <v>137.79400000000001</v>
      </c>
      <c r="P253" s="88">
        <v>137.79400000000001</v>
      </c>
      <c r="Q253" s="511">
        <f t="shared" si="65"/>
        <v>4967.3359060000003</v>
      </c>
      <c r="R253" s="93">
        <v>2.75E-2</v>
      </c>
      <c r="S253" s="523"/>
      <c r="T253" s="523"/>
      <c r="U253" s="523"/>
      <c r="V253" s="523"/>
      <c r="W253" s="512">
        <f t="shared" ref="W253:W285" si="66">IF(R253=0,0,((1+R253)*(1+C$297))-1)</f>
        <v>0.11997500000000016</v>
      </c>
      <c r="X253" s="513">
        <f t="shared" si="59"/>
        <v>16.531835150000024</v>
      </c>
      <c r="Y253" s="513">
        <f t="shared" si="60"/>
        <v>3.7893350000000003</v>
      </c>
      <c r="Z253" s="89"/>
      <c r="AA253" s="89"/>
      <c r="AB253" s="87">
        <v>0</v>
      </c>
      <c r="AC253" s="87">
        <v>137.79400000000001</v>
      </c>
      <c r="AD253" s="87">
        <v>199.79</v>
      </c>
      <c r="AE253" s="91"/>
      <c r="AF253" s="45"/>
      <c r="AG253" s="60" t="s">
        <v>581</v>
      </c>
      <c r="AH253" s="27"/>
      <c r="AI253" s="614"/>
      <c r="AJ253" s="47" t="str">
        <f t="shared" si="61"/>
        <v>Please complete all cells in row</v>
      </c>
      <c r="AK253" s="614"/>
      <c r="AL253" s="613"/>
      <c r="AM253" s="613"/>
      <c r="AN253" s="613"/>
      <c r="AO253" s="613"/>
      <c r="AP253" s="613"/>
      <c r="AQ253" s="613"/>
      <c r="AR253" s="613"/>
      <c r="AS253" s="48">
        <f t="shared" si="62"/>
        <v>0</v>
      </c>
      <c r="AT253" s="48">
        <f t="shared" si="62"/>
        <v>1</v>
      </c>
      <c r="AU253" s="48">
        <f t="shared" si="62"/>
        <v>0</v>
      </c>
      <c r="AV253" s="48">
        <f t="shared" si="62"/>
        <v>0</v>
      </c>
      <c r="AW253" s="48">
        <f t="shared" si="62"/>
        <v>0</v>
      </c>
      <c r="AX253" s="48">
        <f t="shared" si="62"/>
        <v>0</v>
      </c>
      <c r="AY253" s="48">
        <f t="shared" si="62"/>
        <v>0</v>
      </c>
      <c r="AZ253" s="49"/>
      <c r="BA253" s="48">
        <f t="shared" si="63"/>
        <v>0</v>
      </c>
      <c r="BB253" s="49"/>
      <c r="BC253" s="49"/>
      <c r="BD253" s="49"/>
      <c r="BE253" s="49"/>
      <c r="BF253" s="49"/>
      <c r="BG253" s="49"/>
      <c r="BH253" s="49"/>
      <c r="BI253" s="48">
        <f t="shared" si="64"/>
        <v>1</v>
      </c>
      <c r="BJ253" s="48">
        <f t="shared" si="64"/>
        <v>1</v>
      </c>
      <c r="BK253" s="48">
        <f t="shared" si="64"/>
        <v>0</v>
      </c>
      <c r="BL253" s="48">
        <f t="shared" si="64"/>
        <v>0</v>
      </c>
      <c r="BM253" s="48">
        <f t="shared" si="64"/>
        <v>0</v>
      </c>
      <c r="BN253" s="48">
        <f t="shared" si="64"/>
        <v>1</v>
      </c>
      <c r="BO253" s="614"/>
      <c r="BP253" s="613"/>
      <c r="BQ253" s="613"/>
      <c r="BR253" s="612"/>
      <c r="BS253" s="612"/>
      <c r="BT253" s="612"/>
    </row>
    <row r="254" spans="1:72" s="10" customFormat="1" ht="15.75" customHeight="1" outlineLevel="1">
      <c r="A254" s="612"/>
      <c r="B254" s="66" t="s">
        <v>582</v>
      </c>
      <c r="C254" s="50" t="s">
        <v>157</v>
      </c>
      <c r="D254" s="51" t="s">
        <v>255</v>
      </c>
      <c r="E254" s="51" t="s">
        <v>74</v>
      </c>
      <c r="F254" s="50"/>
      <c r="G254" s="51" t="s">
        <v>181</v>
      </c>
      <c r="H254" s="52"/>
      <c r="I254" s="50" t="s">
        <v>70</v>
      </c>
      <c r="J254" s="53">
        <v>43769</v>
      </c>
      <c r="K254" s="62"/>
      <c r="L254" s="53">
        <v>48237</v>
      </c>
      <c r="M254" s="86">
        <v>9.8249999999999993</v>
      </c>
      <c r="N254" s="87">
        <v>200</v>
      </c>
      <c r="O254" s="88">
        <v>219.50200000000001</v>
      </c>
      <c r="P254" s="88">
        <v>219.482</v>
      </c>
      <c r="Q254" s="511">
        <f t="shared" si="65"/>
        <v>2156.6071499999998</v>
      </c>
      <c r="R254" s="93">
        <v>-6.43E-3</v>
      </c>
      <c r="S254" s="523"/>
      <c r="T254" s="523"/>
      <c r="U254" s="523"/>
      <c r="V254" s="523"/>
      <c r="W254" s="512">
        <f t="shared" si="66"/>
        <v>8.299129999999999E-2</v>
      </c>
      <c r="X254" s="513">
        <f t="shared" si="59"/>
        <v>18.215096506599998</v>
      </c>
      <c r="Y254" s="513">
        <f t="shared" si="60"/>
        <v>-1.4112692600000001</v>
      </c>
      <c r="Z254" s="89"/>
      <c r="AA254" s="89"/>
      <c r="AB254" s="87">
        <v>0</v>
      </c>
      <c r="AC254" s="87">
        <v>219.482</v>
      </c>
      <c r="AD254" s="87">
        <v>45.844000000000001</v>
      </c>
      <c r="AE254" s="91"/>
      <c r="AF254" s="45"/>
      <c r="AG254" s="60" t="s">
        <v>583</v>
      </c>
      <c r="AH254" s="27"/>
      <c r="AI254" s="614"/>
      <c r="AJ254" s="47" t="str">
        <f t="shared" si="61"/>
        <v>Please complete all cells in row</v>
      </c>
      <c r="AK254" s="614"/>
      <c r="AL254" s="613"/>
      <c r="AM254" s="613"/>
      <c r="AN254" s="613"/>
      <c r="AO254" s="613"/>
      <c r="AP254" s="613"/>
      <c r="AQ254" s="613"/>
      <c r="AR254" s="613"/>
      <c r="AS254" s="48">
        <f t="shared" si="62"/>
        <v>0</v>
      </c>
      <c r="AT254" s="48">
        <f t="shared" si="62"/>
        <v>1</v>
      </c>
      <c r="AU254" s="48">
        <f t="shared" si="62"/>
        <v>0</v>
      </c>
      <c r="AV254" s="48">
        <f t="shared" si="62"/>
        <v>0</v>
      </c>
      <c r="AW254" s="48">
        <f t="shared" si="62"/>
        <v>0</v>
      </c>
      <c r="AX254" s="48">
        <f t="shared" si="62"/>
        <v>0</v>
      </c>
      <c r="AY254" s="48">
        <f t="shared" si="62"/>
        <v>0</v>
      </c>
      <c r="AZ254" s="49"/>
      <c r="BA254" s="48">
        <f t="shared" si="63"/>
        <v>0</v>
      </c>
      <c r="BB254" s="49"/>
      <c r="BC254" s="49"/>
      <c r="BD254" s="49"/>
      <c r="BE254" s="49"/>
      <c r="BF254" s="49"/>
      <c r="BG254" s="49"/>
      <c r="BH254" s="49"/>
      <c r="BI254" s="48">
        <f t="shared" si="64"/>
        <v>1</v>
      </c>
      <c r="BJ254" s="48">
        <f t="shared" si="64"/>
        <v>1</v>
      </c>
      <c r="BK254" s="48">
        <f t="shared" si="64"/>
        <v>0</v>
      </c>
      <c r="BL254" s="48">
        <f t="shared" si="64"/>
        <v>0</v>
      </c>
      <c r="BM254" s="48">
        <f t="shared" si="64"/>
        <v>0</v>
      </c>
      <c r="BN254" s="48">
        <f t="shared" si="64"/>
        <v>1</v>
      </c>
      <c r="BO254" s="614"/>
      <c r="BP254" s="613"/>
      <c r="BQ254" s="613"/>
      <c r="BR254" s="612"/>
      <c r="BS254" s="612"/>
      <c r="BT254" s="612"/>
    </row>
    <row r="255" spans="1:72" s="10" customFormat="1" ht="15.75" customHeight="1" outlineLevel="1">
      <c r="A255" s="612"/>
      <c r="B255" s="66" t="s">
        <v>584</v>
      </c>
      <c r="C255" s="50" t="s">
        <v>157</v>
      </c>
      <c r="D255" s="51" t="s">
        <v>255</v>
      </c>
      <c r="E255" s="51" t="s">
        <v>74</v>
      </c>
      <c r="F255" s="50"/>
      <c r="G255" s="51" t="s">
        <v>181</v>
      </c>
      <c r="H255" s="52"/>
      <c r="I255" s="50" t="s">
        <v>70</v>
      </c>
      <c r="J255" s="53">
        <v>43769</v>
      </c>
      <c r="K255" s="62"/>
      <c r="L255" s="53">
        <v>46865</v>
      </c>
      <c r="M255" s="86">
        <v>6.0659999999999998</v>
      </c>
      <c r="N255" s="87">
        <v>210</v>
      </c>
      <c r="O255" s="88">
        <v>230.49599999999998</v>
      </c>
      <c r="P255" s="88">
        <v>230.45599999999999</v>
      </c>
      <c r="Q255" s="511">
        <f t="shared" si="65"/>
        <v>1398.1887359999998</v>
      </c>
      <c r="R255" s="93">
        <v>-9.3500000000000007E-3</v>
      </c>
      <c r="S255" s="523"/>
      <c r="T255" s="523"/>
      <c r="U255" s="523"/>
      <c r="V255" s="523"/>
      <c r="W255" s="512">
        <f t="shared" si="66"/>
        <v>7.9808500000000171E-2</v>
      </c>
      <c r="X255" s="513">
        <f t="shared" si="59"/>
        <v>18.392347676000039</v>
      </c>
      <c r="Y255" s="513">
        <f t="shared" si="60"/>
        <v>-2.1547635999999999</v>
      </c>
      <c r="Z255" s="89"/>
      <c r="AA255" s="89"/>
      <c r="AB255" s="87">
        <v>0</v>
      </c>
      <c r="AC255" s="87">
        <v>230.45599999999999</v>
      </c>
      <c r="AD255" s="87">
        <v>35.630000000000003</v>
      </c>
      <c r="AE255" s="91"/>
      <c r="AF255" s="45"/>
      <c r="AG255" s="60" t="s">
        <v>585</v>
      </c>
      <c r="AH255" s="27"/>
      <c r="AI255" s="614"/>
      <c r="AJ255" s="47" t="str">
        <f t="shared" si="61"/>
        <v>Please complete all cells in row</v>
      </c>
      <c r="AK255" s="614"/>
      <c r="AL255" s="613"/>
      <c r="AM255" s="613"/>
      <c r="AN255" s="613"/>
      <c r="AO255" s="613"/>
      <c r="AP255" s="613"/>
      <c r="AQ255" s="613"/>
      <c r="AR255" s="613"/>
      <c r="AS255" s="48">
        <f t="shared" si="62"/>
        <v>0</v>
      </c>
      <c r="AT255" s="48">
        <f t="shared" si="62"/>
        <v>1</v>
      </c>
      <c r="AU255" s="48">
        <f t="shared" si="62"/>
        <v>0</v>
      </c>
      <c r="AV255" s="48">
        <f t="shared" si="62"/>
        <v>0</v>
      </c>
      <c r="AW255" s="48">
        <f t="shared" si="62"/>
        <v>0</v>
      </c>
      <c r="AX255" s="48">
        <f t="shared" si="62"/>
        <v>0</v>
      </c>
      <c r="AY255" s="48">
        <f t="shared" si="62"/>
        <v>0</v>
      </c>
      <c r="AZ255" s="49"/>
      <c r="BA255" s="48">
        <f t="shared" si="63"/>
        <v>0</v>
      </c>
      <c r="BB255" s="49"/>
      <c r="BC255" s="49"/>
      <c r="BD255" s="49"/>
      <c r="BE255" s="49"/>
      <c r="BF255" s="49"/>
      <c r="BG255" s="49"/>
      <c r="BH255" s="49"/>
      <c r="BI255" s="48">
        <f t="shared" si="64"/>
        <v>1</v>
      </c>
      <c r="BJ255" s="48">
        <f t="shared" si="64"/>
        <v>1</v>
      </c>
      <c r="BK255" s="48">
        <f t="shared" si="64"/>
        <v>0</v>
      </c>
      <c r="BL255" s="48">
        <f t="shared" si="64"/>
        <v>0</v>
      </c>
      <c r="BM255" s="48">
        <f t="shared" si="64"/>
        <v>0</v>
      </c>
      <c r="BN255" s="48">
        <f t="shared" si="64"/>
        <v>1</v>
      </c>
      <c r="BO255" s="614"/>
      <c r="BP255" s="613"/>
      <c r="BQ255" s="613"/>
      <c r="BR255" s="612"/>
      <c r="BS255" s="612"/>
      <c r="BT255" s="612"/>
    </row>
    <row r="256" spans="1:72" s="10" customFormat="1" ht="15.75" customHeight="1" outlineLevel="1">
      <c r="A256" s="612"/>
      <c r="B256" s="66" t="s">
        <v>586</v>
      </c>
      <c r="C256" s="50" t="s">
        <v>157</v>
      </c>
      <c r="D256" s="51" t="s">
        <v>255</v>
      </c>
      <c r="E256" s="51" t="s">
        <v>74</v>
      </c>
      <c r="F256" s="50"/>
      <c r="G256" s="51" t="s">
        <v>181</v>
      </c>
      <c r="H256" s="52"/>
      <c r="I256" s="50" t="s">
        <v>70</v>
      </c>
      <c r="J256" s="53">
        <v>43769</v>
      </c>
      <c r="K256" s="62"/>
      <c r="L256" s="53">
        <v>48660</v>
      </c>
      <c r="M256" s="86">
        <v>10.984</v>
      </c>
      <c r="N256" s="87">
        <v>40</v>
      </c>
      <c r="O256" s="88">
        <v>43.896000000000001</v>
      </c>
      <c r="P256" s="88">
        <v>43.896000000000001</v>
      </c>
      <c r="Q256" s="511">
        <f t="shared" si="65"/>
        <v>482.15366399999999</v>
      </c>
      <c r="R256" s="93">
        <v>-7.7999999999999996E-3</v>
      </c>
      <c r="S256" s="523"/>
      <c r="T256" s="523"/>
      <c r="U256" s="523"/>
      <c r="V256" s="523"/>
      <c r="W256" s="512">
        <f t="shared" si="66"/>
        <v>8.149800000000007E-2</v>
      </c>
      <c r="X256" s="513">
        <f t="shared" si="59"/>
        <v>3.5774362080000031</v>
      </c>
      <c r="Y256" s="513">
        <f t="shared" si="60"/>
        <v>-0.34238879999999999</v>
      </c>
      <c r="Z256" s="89"/>
      <c r="AA256" s="89"/>
      <c r="AB256" s="87">
        <v>0</v>
      </c>
      <c r="AC256" s="87">
        <v>43.896000000000001</v>
      </c>
      <c r="AD256" s="87">
        <v>6.8090000000000002</v>
      </c>
      <c r="AE256" s="91"/>
      <c r="AF256" s="45"/>
      <c r="AG256" s="60" t="s">
        <v>587</v>
      </c>
      <c r="AH256" s="27"/>
      <c r="AI256" s="614"/>
      <c r="AJ256" s="47" t="str">
        <f t="shared" si="61"/>
        <v>Please complete all cells in row</v>
      </c>
      <c r="AK256" s="614"/>
      <c r="AL256" s="613"/>
      <c r="AM256" s="613"/>
      <c r="AN256" s="613"/>
      <c r="AO256" s="613"/>
      <c r="AP256" s="613"/>
      <c r="AQ256" s="613"/>
      <c r="AR256" s="613"/>
      <c r="AS256" s="48">
        <f t="shared" si="62"/>
        <v>0</v>
      </c>
      <c r="AT256" s="48">
        <f t="shared" si="62"/>
        <v>1</v>
      </c>
      <c r="AU256" s="48">
        <f t="shared" si="62"/>
        <v>0</v>
      </c>
      <c r="AV256" s="48">
        <f t="shared" si="62"/>
        <v>0</v>
      </c>
      <c r="AW256" s="48">
        <f t="shared" si="62"/>
        <v>0</v>
      </c>
      <c r="AX256" s="48">
        <f t="shared" si="62"/>
        <v>0</v>
      </c>
      <c r="AY256" s="48">
        <f t="shared" si="62"/>
        <v>0</v>
      </c>
      <c r="AZ256" s="49"/>
      <c r="BA256" s="48">
        <f t="shared" si="63"/>
        <v>0</v>
      </c>
      <c r="BB256" s="49"/>
      <c r="BC256" s="49"/>
      <c r="BD256" s="49"/>
      <c r="BE256" s="49"/>
      <c r="BF256" s="49"/>
      <c r="BG256" s="49"/>
      <c r="BH256" s="49"/>
      <c r="BI256" s="48">
        <f t="shared" si="64"/>
        <v>1</v>
      </c>
      <c r="BJ256" s="48">
        <f t="shared" si="64"/>
        <v>1</v>
      </c>
      <c r="BK256" s="48">
        <f t="shared" si="64"/>
        <v>0</v>
      </c>
      <c r="BL256" s="48">
        <f t="shared" si="64"/>
        <v>0</v>
      </c>
      <c r="BM256" s="48">
        <f t="shared" si="64"/>
        <v>0</v>
      </c>
      <c r="BN256" s="48">
        <f t="shared" si="64"/>
        <v>1</v>
      </c>
      <c r="BO256" s="614"/>
      <c r="BP256" s="613"/>
      <c r="BQ256" s="613"/>
      <c r="BR256" s="612"/>
      <c r="BS256" s="612"/>
      <c r="BT256" s="612"/>
    </row>
    <row r="257" spans="1:72" s="10" customFormat="1" ht="15.75" customHeight="1" outlineLevel="1">
      <c r="A257" s="612"/>
      <c r="B257" s="66" t="s">
        <v>588</v>
      </c>
      <c r="C257" s="50" t="s">
        <v>157</v>
      </c>
      <c r="D257" s="51" t="s">
        <v>255</v>
      </c>
      <c r="E257" s="51" t="s">
        <v>74</v>
      </c>
      <c r="F257" s="50"/>
      <c r="G257" s="51" t="s">
        <v>181</v>
      </c>
      <c r="H257" s="52"/>
      <c r="I257" s="50" t="s">
        <v>70</v>
      </c>
      <c r="J257" s="53">
        <v>43763</v>
      </c>
      <c r="K257" s="62"/>
      <c r="L257" s="53">
        <v>51543</v>
      </c>
      <c r="M257" s="86">
        <v>18.882000000000001</v>
      </c>
      <c r="N257" s="87">
        <v>100</v>
      </c>
      <c r="O257" s="88">
        <v>109.741</v>
      </c>
      <c r="P257" s="88">
        <v>109.741</v>
      </c>
      <c r="Q257" s="511">
        <f t="shared" si="65"/>
        <v>2072.1295620000001</v>
      </c>
      <c r="R257" s="93">
        <v>1.7929E-2</v>
      </c>
      <c r="S257" s="523"/>
      <c r="T257" s="523"/>
      <c r="U257" s="523"/>
      <c r="V257" s="523"/>
      <c r="W257" s="512">
        <f t="shared" si="66"/>
        <v>0.1095426100000001</v>
      </c>
      <c r="X257" s="513">
        <f t="shared" si="59"/>
        <v>12.02131556401001</v>
      </c>
      <c r="Y257" s="513">
        <f t="shared" si="60"/>
        <v>1.967546389</v>
      </c>
      <c r="Z257" s="89"/>
      <c r="AA257" s="89"/>
      <c r="AB257" s="87">
        <v>0</v>
      </c>
      <c r="AC257" s="87">
        <v>109.741</v>
      </c>
      <c r="AD257" s="87">
        <v>24.324999999999999</v>
      </c>
      <c r="AE257" s="91"/>
      <c r="AF257" s="45"/>
      <c r="AG257" s="60" t="s">
        <v>589</v>
      </c>
      <c r="AH257" s="27"/>
      <c r="AI257" s="614"/>
      <c r="AJ257" s="47" t="str">
        <f t="shared" si="61"/>
        <v>Please complete all cells in row</v>
      </c>
      <c r="AK257" s="614"/>
      <c r="AL257" s="613"/>
      <c r="AM257" s="613"/>
      <c r="AN257" s="613"/>
      <c r="AO257" s="613"/>
      <c r="AP257" s="613"/>
      <c r="AQ257" s="613"/>
      <c r="AR257" s="613"/>
      <c r="AS257" s="48">
        <f t="shared" si="62"/>
        <v>0</v>
      </c>
      <c r="AT257" s="48">
        <f t="shared" si="62"/>
        <v>1</v>
      </c>
      <c r="AU257" s="48">
        <f t="shared" si="62"/>
        <v>0</v>
      </c>
      <c r="AV257" s="48">
        <f t="shared" ref="AV257:AY285" si="67" xml:space="preserve"> IF( ISNUMBER(M257 ), 0, 1 )</f>
        <v>0</v>
      </c>
      <c r="AW257" s="48">
        <f t="shared" si="67"/>
        <v>0</v>
      </c>
      <c r="AX257" s="48">
        <f t="shared" si="67"/>
        <v>0</v>
      </c>
      <c r="AY257" s="48">
        <f t="shared" si="67"/>
        <v>0</v>
      </c>
      <c r="AZ257" s="49"/>
      <c r="BA257" s="48">
        <f t="shared" si="63"/>
        <v>0</v>
      </c>
      <c r="BB257" s="49"/>
      <c r="BC257" s="49"/>
      <c r="BD257" s="49"/>
      <c r="BE257" s="49"/>
      <c r="BF257" s="49"/>
      <c r="BG257" s="49"/>
      <c r="BH257" s="49"/>
      <c r="BI257" s="48">
        <f t="shared" si="64"/>
        <v>1</v>
      </c>
      <c r="BJ257" s="48">
        <f t="shared" si="64"/>
        <v>1</v>
      </c>
      <c r="BK257" s="48">
        <f t="shared" si="64"/>
        <v>0</v>
      </c>
      <c r="BL257" s="48">
        <f t="shared" si="64"/>
        <v>0</v>
      </c>
      <c r="BM257" s="48">
        <f t="shared" si="64"/>
        <v>0</v>
      </c>
      <c r="BN257" s="48">
        <f t="shared" si="64"/>
        <v>1</v>
      </c>
      <c r="BO257" s="614"/>
      <c r="BP257" s="613"/>
      <c r="BQ257" s="613"/>
      <c r="BR257" s="612"/>
      <c r="BS257" s="612"/>
      <c r="BT257" s="612"/>
    </row>
    <row r="258" spans="1:72" s="10" customFormat="1" ht="15.75" customHeight="1" outlineLevel="1">
      <c r="A258" s="612"/>
      <c r="B258" s="66" t="s">
        <v>590</v>
      </c>
      <c r="C258" s="50" t="s">
        <v>157</v>
      </c>
      <c r="D258" s="51" t="s">
        <v>255</v>
      </c>
      <c r="E258" s="51" t="s">
        <v>74</v>
      </c>
      <c r="F258" s="50"/>
      <c r="G258" s="51" t="s">
        <v>181</v>
      </c>
      <c r="H258" s="52"/>
      <c r="I258" s="50" t="s">
        <v>70</v>
      </c>
      <c r="J258" s="53">
        <v>43763</v>
      </c>
      <c r="K258" s="62"/>
      <c r="L258" s="53">
        <v>51543</v>
      </c>
      <c r="M258" s="86">
        <v>18.882000000000001</v>
      </c>
      <c r="N258" s="87">
        <v>250</v>
      </c>
      <c r="O258" s="88">
        <v>274.392</v>
      </c>
      <c r="P258" s="88">
        <v>274.35199999999998</v>
      </c>
      <c r="Q258" s="511">
        <f t="shared" si="65"/>
        <v>5181.0697440000004</v>
      </c>
      <c r="R258" s="93">
        <v>1.7260000000000001E-2</v>
      </c>
      <c r="S258" s="523"/>
      <c r="T258" s="523"/>
      <c r="U258" s="523"/>
      <c r="V258" s="523"/>
      <c r="W258" s="512">
        <f t="shared" si="66"/>
        <v>0.10881340000000006</v>
      </c>
      <c r="X258" s="513">
        <f t="shared" si="59"/>
        <v>29.853173916800014</v>
      </c>
      <c r="Y258" s="513">
        <f t="shared" si="60"/>
        <v>4.7353155199999994</v>
      </c>
      <c r="Z258" s="89"/>
      <c r="AA258" s="89"/>
      <c r="AB258" s="87">
        <v>0</v>
      </c>
      <c r="AC258" s="87">
        <v>274.35199999999998</v>
      </c>
      <c r="AD258" s="87">
        <v>61.651000000000003</v>
      </c>
      <c r="AE258" s="91"/>
      <c r="AF258" s="45"/>
      <c r="AG258" s="60" t="s">
        <v>591</v>
      </c>
      <c r="AH258" s="27"/>
      <c r="AI258" s="614"/>
      <c r="AJ258" s="47" t="str">
        <f t="shared" si="61"/>
        <v>Please complete all cells in row</v>
      </c>
      <c r="AK258" s="614"/>
      <c r="AL258" s="613"/>
      <c r="AM258" s="613"/>
      <c r="AN258" s="613"/>
      <c r="AO258" s="613"/>
      <c r="AP258" s="613"/>
      <c r="AQ258" s="613"/>
      <c r="AR258" s="613"/>
      <c r="AS258" s="48">
        <f t="shared" ref="AS258:AU285" si="68" xml:space="preserve"> IF( ISNUMBER(J258 ), 0, 1 )</f>
        <v>0</v>
      </c>
      <c r="AT258" s="48">
        <f t="shared" si="68"/>
        <v>1</v>
      </c>
      <c r="AU258" s="48">
        <f t="shared" si="68"/>
        <v>0</v>
      </c>
      <c r="AV258" s="48">
        <f t="shared" si="67"/>
        <v>0</v>
      </c>
      <c r="AW258" s="48">
        <f t="shared" si="67"/>
        <v>0</v>
      </c>
      <c r="AX258" s="48">
        <f t="shared" si="67"/>
        <v>0</v>
      </c>
      <c r="AY258" s="48">
        <f t="shared" si="67"/>
        <v>0</v>
      </c>
      <c r="AZ258" s="49"/>
      <c r="BA258" s="48">
        <f t="shared" si="63"/>
        <v>0</v>
      </c>
      <c r="BB258" s="49"/>
      <c r="BC258" s="49"/>
      <c r="BD258" s="49"/>
      <c r="BE258" s="49"/>
      <c r="BF258" s="49"/>
      <c r="BG258" s="49"/>
      <c r="BH258" s="49"/>
      <c r="BI258" s="48">
        <f t="shared" si="64"/>
        <v>1</v>
      </c>
      <c r="BJ258" s="48">
        <f t="shared" si="64"/>
        <v>1</v>
      </c>
      <c r="BK258" s="48">
        <f t="shared" si="64"/>
        <v>0</v>
      </c>
      <c r="BL258" s="48">
        <f t="shared" si="64"/>
        <v>0</v>
      </c>
      <c r="BM258" s="48">
        <f t="shared" si="64"/>
        <v>0</v>
      </c>
      <c r="BN258" s="48">
        <f t="shared" si="64"/>
        <v>1</v>
      </c>
      <c r="BO258" s="614"/>
      <c r="BP258" s="613"/>
      <c r="BQ258" s="613"/>
      <c r="BR258" s="612"/>
      <c r="BS258" s="612"/>
      <c r="BT258" s="612"/>
    </row>
    <row r="259" spans="1:72" s="10" customFormat="1" ht="15.75" customHeight="1" outlineLevel="1">
      <c r="A259" s="612"/>
      <c r="B259" s="66" t="s">
        <v>588</v>
      </c>
      <c r="C259" s="50" t="s">
        <v>157</v>
      </c>
      <c r="D259" s="51" t="s">
        <v>255</v>
      </c>
      <c r="E259" s="51" t="s">
        <v>74</v>
      </c>
      <c r="F259" s="50"/>
      <c r="G259" s="51" t="s">
        <v>181</v>
      </c>
      <c r="H259" s="52"/>
      <c r="I259" s="50" t="s">
        <v>70</v>
      </c>
      <c r="J259" s="53">
        <v>43763</v>
      </c>
      <c r="K259" s="62"/>
      <c r="L259" s="53">
        <v>51543</v>
      </c>
      <c r="M259" s="86">
        <v>18.882000000000001</v>
      </c>
      <c r="N259" s="87">
        <v>100</v>
      </c>
      <c r="O259" s="88">
        <v>109.741</v>
      </c>
      <c r="P259" s="88">
        <v>109.741</v>
      </c>
      <c r="Q259" s="511">
        <f t="shared" si="65"/>
        <v>2072.1295620000001</v>
      </c>
      <c r="R259" s="93">
        <v>1.7325E-2</v>
      </c>
      <c r="S259" s="523"/>
      <c r="T259" s="523"/>
      <c r="U259" s="523"/>
      <c r="V259" s="523"/>
      <c r="W259" s="512">
        <f t="shared" si="66"/>
        <v>0.10888425000000002</v>
      </c>
      <c r="X259" s="513">
        <f t="shared" si="59"/>
        <v>11.949066479250002</v>
      </c>
      <c r="Y259" s="513">
        <f t="shared" si="60"/>
        <v>1.9012628250000001</v>
      </c>
      <c r="Z259" s="89"/>
      <c r="AA259" s="89"/>
      <c r="AB259" s="87">
        <v>0</v>
      </c>
      <c r="AC259" s="87">
        <v>109.741</v>
      </c>
      <c r="AD259" s="87">
        <v>24.741</v>
      </c>
      <c r="AE259" s="91"/>
      <c r="AF259" s="45"/>
      <c r="AG259" s="60" t="s">
        <v>592</v>
      </c>
      <c r="AH259" s="27"/>
      <c r="AI259" s="614"/>
      <c r="AJ259" s="47" t="str">
        <f t="shared" si="61"/>
        <v>Please complete all cells in row</v>
      </c>
      <c r="AK259" s="614"/>
      <c r="AL259" s="613"/>
      <c r="AM259" s="613"/>
      <c r="AN259" s="613"/>
      <c r="AO259" s="613"/>
      <c r="AP259" s="613"/>
      <c r="AQ259" s="613"/>
      <c r="AR259" s="613"/>
      <c r="AS259" s="48">
        <f t="shared" si="68"/>
        <v>0</v>
      </c>
      <c r="AT259" s="48">
        <f t="shared" si="68"/>
        <v>1</v>
      </c>
      <c r="AU259" s="48">
        <f t="shared" si="68"/>
        <v>0</v>
      </c>
      <c r="AV259" s="48">
        <f t="shared" si="67"/>
        <v>0</v>
      </c>
      <c r="AW259" s="48">
        <f t="shared" si="67"/>
        <v>0</v>
      </c>
      <c r="AX259" s="48">
        <f t="shared" si="67"/>
        <v>0</v>
      </c>
      <c r="AY259" s="48">
        <f t="shared" si="67"/>
        <v>0</v>
      </c>
      <c r="AZ259" s="49"/>
      <c r="BA259" s="48">
        <f t="shared" si="63"/>
        <v>0</v>
      </c>
      <c r="BB259" s="49"/>
      <c r="BC259" s="49"/>
      <c r="BD259" s="49"/>
      <c r="BE259" s="49"/>
      <c r="BF259" s="49"/>
      <c r="BG259" s="49"/>
      <c r="BH259" s="49"/>
      <c r="BI259" s="48">
        <f t="shared" si="64"/>
        <v>1</v>
      </c>
      <c r="BJ259" s="48">
        <f t="shared" si="64"/>
        <v>1</v>
      </c>
      <c r="BK259" s="48">
        <f t="shared" si="64"/>
        <v>0</v>
      </c>
      <c r="BL259" s="48">
        <f t="shared" si="64"/>
        <v>0</v>
      </c>
      <c r="BM259" s="48">
        <f t="shared" si="64"/>
        <v>0</v>
      </c>
      <c r="BN259" s="48">
        <f t="shared" si="64"/>
        <v>1</v>
      </c>
      <c r="BO259" s="614"/>
      <c r="BP259" s="613"/>
      <c r="BQ259" s="613"/>
      <c r="BR259" s="612"/>
      <c r="BS259" s="612"/>
      <c r="BT259" s="612"/>
    </row>
    <row r="260" spans="1:72" s="10" customFormat="1" ht="15.75" customHeight="1" outlineLevel="1">
      <c r="A260" s="612"/>
      <c r="B260" s="66" t="s">
        <v>593</v>
      </c>
      <c r="C260" s="50" t="s">
        <v>157</v>
      </c>
      <c r="D260" s="51" t="s">
        <v>255</v>
      </c>
      <c r="E260" s="51" t="s">
        <v>74</v>
      </c>
      <c r="F260" s="50"/>
      <c r="G260" s="51" t="s">
        <v>181</v>
      </c>
      <c r="H260" s="52"/>
      <c r="I260" s="50" t="s">
        <v>70</v>
      </c>
      <c r="J260" s="53">
        <v>43763</v>
      </c>
      <c r="K260" s="62"/>
      <c r="L260" s="53">
        <v>46808</v>
      </c>
      <c r="M260" s="86">
        <v>5.91</v>
      </c>
      <c r="N260" s="87">
        <v>300</v>
      </c>
      <c r="O260" s="88">
        <v>329.22300000000001</v>
      </c>
      <c r="P260" s="88">
        <v>329.22300000000001</v>
      </c>
      <c r="Q260" s="511">
        <f t="shared" si="65"/>
        <v>1945.70793</v>
      </c>
      <c r="R260" s="93">
        <v>-7.7999999999999999E-4</v>
      </c>
      <c r="S260" s="523"/>
      <c r="T260" s="523"/>
      <c r="U260" s="523"/>
      <c r="V260" s="523"/>
      <c r="W260" s="512">
        <f t="shared" si="66"/>
        <v>8.9149800000000168E-2</v>
      </c>
      <c r="X260" s="513">
        <f t="shared" si="59"/>
        <v>29.350164605400057</v>
      </c>
      <c r="Y260" s="513">
        <f t="shared" si="60"/>
        <v>-0.25679394</v>
      </c>
      <c r="Z260" s="89"/>
      <c r="AA260" s="89"/>
      <c r="AB260" s="87">
        <v>0</v>
      </c>
      <c r="AC260" s="87">
        <v>329.22300000000001</v>
      </c>
      <c r="AD260" s="87">
        <v>50.908000000000001</v>
      </c>
      <c r="AE260" s="91"/>
      <c r="AF260" s="45"/>
      <c r="AG260" s="60" t="s">
        <v>594</v>
      </c>
      <c r="AH260" s="27"/>
      <c r="AI260" s="614"/>
      <c r="AJ260" s="47" t="str">
        <f t="shared" si="61"/>
        <v>Please complete all cells in row</v>
      </c>
      <c r="AK260" s="614"/>
      <c r="AL260" s="613"/>
      <c r="AM260" s="613"/>
      <c r="AN260" s="613"/>
      <c r="AO260" s="613"/>
      <c r="AP260" s="613"/>
      <c r="AQ260" s="613"/>
      <c r="AR260" s="613"/>
      <c r="AS260" s="48">
        <f t="shared" si="68"/>
        <v>0</v>
      </c>
      <c r="AT260" s="48">
        <f t="shared" si="68"/>
        <v>1</v>
      </c>
      <c r="AU260" s="48">
        <f t="shared" si="68"/>
        <v>0</v>
      </c>
      <c r="AV260" s="48">
        <f t="shared" si="67"/>
        <v>0</v>
      </c>
      <c r="AW260" s="48">
        <f t="shared" si="67"/>
        <v>0</v>
      </c>
      <c r="AX260" s="48">
        <f t="shared" si="67"/>
        <v>0</v>
      </c>
      <c r="AY260" s="48">
        <f t="shared" si="67"/>
        <v>0</v>
      </c>
      <c r="AZ260" s="49"/>
      <c r="BA260" s="48">
        <f t="shared" si="63"/>
        <v>0</v>
      </c>
      <c r="BB260" s="49"/>
      <c r="BC260" s="49"/>
      <c r="BD260" s="49"/>
      <c r="BE260" s="49"/>
      <c r="BF260" s="49"/>
      <c r="BG260" s="49"/>
      <c r="BH260" s="49"/>
      <c r="BI260" s="48">
        <f t="shared" si="64"/>
        <v>1</v>
      </c>
      <c r="BJ260" s="48">
        <f t="shared" si="64"/>
        <v>1</v>
      </c>
      <c r="BK260" s="48">
        <f t="shared" si="64"/>
        <v>0</v>
      </c>
      <c r="BL260" s="48">
        <f t="shared" si="64"/>
        <v>0</v>
      </c>
      <c r="BM260" s="48">
        <f t="shared" si="64"/>
        <v>0</v>
      </c>
      <c r="BN260" s="48">
        <f t="shared" si="64"/>
        <v>1</v>
      </c>
      <c r="BO260" s="614"/>
      <c r="BP260" s="613"/>
      <c r="BQ260" s="613"/>
      <c r="BR260" s="612"/>
      <c r="BS260" s="612"/>
      <c r="BT260" s="612"/>
    </row>
    <row r="261" spans="1:72" s="10" customFormat="1" ht="15.75" customHeight="1" outlineLevel="1">
      <c r="A261" s="612"/>
      <c r="B261" s="66" t="s">
        <v>595</v>
      </c>
      <c r="C261" s="50" t="s">
        <v>157</v>
      </c>
      <c r="D261" s="51" t="s">
        <v>255</v>
      </c>
      <c r="E261" s="51" t="s">
        <v>74</v>
      </c>
      <c r="F261" s="50"/>
      <c r="G261" s="51" t="s">
        <v>181</v>
      </c>
      <c r="H261" s="52"/>
      <c r="I261" s="50" t="s">
        <v>70</v>
      </c>
      <c r="J261" s="53">
        <v>43763</v>
      </c>
      <c r="K261" s="62"/>
      <c r="L261" s="53">
        <v>47564</v>
      </c>
      <c r="M261" s="86">
        <v>7.9809999999999999</v>
      </c>
      <c r="N261" s="87">
        <v>100</v>
      </c>
      <c r="O261" s="88">
        <v>109.741</v>
      </c>
      <c r="P261" s="88">
        <v>109.741</v>
      </c>
      <c r="Q261" s="511">
        <f t="shared" si="65"/>
        <v>875.84292099999993</v>
      </c>
      <c r="R261" s="93">
        <v>-8.6400000000000001E-3</v>
      </c>
      <c r="S261" s="523"/>
      <c r="T261" s="523"/>
      <c r="U261" s="523"/>
      <c r="V261" s="523"/>
      <c r="W261" s="512">
        <f t="shared" si="66"/>
        <v>8.0582400000000165E-2</v>
      </c>
      <c r="X261" s="513">
        <f t="shared" si="59"/>
        <v>8.8431931584000179</v>
      </c>
      <c r="Y261" s="513">
        <f t="shared" si="60"/>
        <v>-0.94816224000000005</v>
      </c>
      <c r="Z261" s="89"/>
      <c r="AA261" s="89"/>
      <c r="AB261" s="87">
        <v>0</v>
      </c>
      <c r="AC261" s="87">
        <v>109.741</v>
      </c>
      <c r="AD261" s="87">
        <v>21.513999999999999</v>
      </c>
      <c r="AE261" s="91"/>
      <c r="AF261" s="45"/>
      <c r="AG261" s="60" t="s">
        <v>596</v>
      </c>
      <c r="AH261" s="27"/>
      <c r="AI261" s="614"/>
      <c r="AJ261" s="47" t="str">
        <f t="shared" si="61"/>
        <v>Please complete all cells in row</v>
      </c>
      <c r="AK261" s="614"/>
      <c r="AL261" s="613"/>
      <c r="AM261" s="613"/>
      <c r="AN261" s="613"/>
      <c r="AO261" s="613"/>
      <c r="AP261" s="613"/>
      <c r="AQ261" s="613"/>
      <c r="AR261" s="613"/>
      <c r="AS261" s="48">
        <f t="shared" si="68"/>
        <v>0</v>
      </c>
      <c r="AT261" s="48">
        <f t="shared" si="68"/>
        <v>1</v>
      </c>
      <c r="AU261" s="48">
        <f t="shared" si="68"/>
        <v>0</v>
      </c>
      <c r="AV261" s="48">
        <f t="shared" si="67"/>
        <v>0</v>
      </c>
      <c r="AW261" s="48">
        <f t="shared" si="67"/>
        <v>0</v>
      </c>
      <c r="AX261" s="48">
        <f t="shared" si="67"/>
        <v>0</v>
      </c>
      <c r="AY261" s="48">
        <f t="shared" si="67"/>
        <v>0</v>
      </c>
      <c r="AZ261" s="49"/>
      <c r="BA261" s="48">
        <f t="shared" si="63"/>
        <v>0</v>
      </c>
      <c r="BB261" s="49"/>
      <c r="BC261" s="49"/>
      <c r="BD261" s="49"/>
      <c r="BE261" s="49"/>
      <c r="BF261" s="49"/>
      <c r="BG261" s="49"/>
      <c r="BH261" s="49"/>
      <c r="BI261" s="48">
        <f t="shared" si="64"/>
        <v>1</v>
      </c>
      <c r="BJ261" s="48">
        <f t="shared" si="64"/>
        <v>1</v>
      </c>
      <c r="BK261" s="48">
        <f t="shared" si="64"/>
        <v>0</v>
      </c>
      <c r="BL261" s="48">
        <f t="shared" si="64"/>
        <v>0</v>
      </c>
      <c r="BM261" s="48">
        <f t="shared" si="64"/>
        <v>0</v>
      </c>
      <c r="BN261" s="48">
        <f t="shared" si="64"/>
        <v>1</v>
      </c>
      <c r="BO261" s="614"/>
      <c r="BP261" s="613"/>
      <c r="BQ261" s="613"/>
      <c r="BR261" s="612"/>
      <c r="BS261" s="612"/>
      <c r="BT261" s="612"/>
    </row>
    <row r="262" spans="1:72" s="10" customFormat="1" ht="15.75" customHeight="1" outlineLevel="1">
      <c r="A262" s="612"/>
      <c r="B262" s="66" t="s">
        <v>597</v>
      </c>
      <c r="C262" s="50" t="s">
        <v>157</v>
      </c>
      <c r="D262" s="51" t="s">
        <v>255</v>
      </c>
      <c r="E262" s="51" t="s">
        <v>74</v>
      </c>
      <c r="F262" s="50"/>
      <c r="G262" s="51" t="s">
        <v>181</v>
      </c>
      <c r="H262" s="52"/>
      <c r="I262" s="50" t="s">
        <v>70</v>
      </c>
      <c r="J262" s="53">
        <v>43767</v>
      </c>
      <c r="K262" s="62"/>
      <c r="L262" s="53">
        <v>45738</v>
      </c>
      <c r="M262" s="86">
        <v>2.9780000000000002</v>
      </c>
      <c r="N262" s="87">
        <v>77.361000000000004</v>
      </c>
      <c r="O262" s="88">
        <v>84.897000000000006</v>
      </c>
      <c r="P262" s="88">
        <v>84.897000000000006</v>
      </c>
      <c r="Q262" s="511">
        <f t="shared" si="65"/>
        <v>252.82326600000005</v>
      </c>
      <c r="R262" s="93">
        <v>-1.055E-2</v>
      </c>
      <c r="S262" s="523"/>
      <c r="T262" s="523"/>
      <c r="U262" s="523"/>
      <c r="V262" s="523"/>
      <c r="W262" s="512">
        <f t="shared" si="66"/>
        <v>7.8500500000000084E-2</v>
      </c>
      <c r="X262" s="513">
        <f t="shared" si="59"/>
        <v>6.6644569485000078</v>
      </c>
      <c r="Y262" s="513">
        <f t="shared" si="60"/>
        <v>-0.89566335000000008</v>
      </c>
      <c r="Z262" s="89"/>
      <c r="AA262" s="89"/>
      <c r="AB262" s="87">
        <v>0</v>
      </c>
      <c r="AC262" s="87">
        <v>84.897000000000006</v>
      </c>
      <c r="AD262" s="87">
        <v>13.067</v>
      </c>
      <c r="AE262" s="91"/>
      <c r="AF262" s="45"/>
      <c r="AG262" s="60" t="s">
        <v>598</v>
      </c>
      <c r="AH262" s="27"/>
      <c r="AI262" s="614"/>
      <c r="AJ262" s="47" t="str">
        <f t="shared" si="61"/>
        <v>Please complete all cells in row</v>
      </c>
      <c r="AK262" s="614"/>
      <c r="AL262" s="613"/>
      <c r="AM262" s="613"/>
      <c r="AN262" s="613"/>
      <c r="AO262" s="613"/>
      <c r="AP262" s="613"/>
      <c r="AQ262" s="613"/>
      <c r="AR262" s="613"/>
      <c r="AS262" s="48">
        <f t="shared" si="68"/>
        <v>0</v>
      </c>
      <c r="AT262" s="48">
        <f t="shared" si="68"/>
        <v>1</v>
      </c>
      <c r="AU262" s="48">
        <f t="shared" si="68"/>
        <v>0</v>
      </c>
      <c r="AV262" s="48">
        <f t="shared" si="67"/>
        <v>0</v>
      </c>
      <c r="AW262" s="48">
        <f t="shared" si="67"/>
        <v>0</v>
      </c>
      <c r="AX262" s="48">
        <f t="shared" si="67"/>
        <v>0</v>
      </c>
      <c r="AY262" s="48">
        <f t="shared" si="67"/>
        <v>0</v>
      </c>
      <c r="AZ262" s="49"/>
      <c r="BA262" s="48">
        <f t="shared" si="63"/>
        <v>0</v>
      </c>
      <c r="BB262" s="49"/>
      <c r="BC262" s="49"/>
      <c r="BD262" s="49"/>
      <c r="BE262" s="49"/>
      <c r="BF262" s="49"/>
      <c r="BG262" s="49"/>
      <c r="BH262" s="49"/>
      <c r="BI262" s="48">
        <f t="shared" si="64"/>
        <v>1</v>
      </c>
      <c r="BJ262" s="48">
        <f t="shared" si="64"/>
        <v>1</v>
      </c>
      <c r="BK262" s="48">
        <f t="shared" si="64"/>
        <v>0</v>
      </c>
      <c r="BL262" s="48">
        <f t="shared" si="64"/>
        <v>0</v>
      </c>
      <c r="BM262" s="48">
        <f t="shared" si="64"/>
        <v>0</v>
      </c>
      <c r="BN262" s="48">
        <f t="shared" si="64"/>
        <v>1</v>
      </c>
      <c r="BO262" s="614"/>
      <c r="BP262" s="613"/>
      <c r="BQ262" s="613"/>
      <c r="BR262" s="612"/>
      <c r="BS262" s="612"/>
      <c r="BT262" s="612"/>
    </row>
    <row r="263" spans="1:72" s="10" customFormat="1" ht="15.75" customHeight="1" outlineLevel="1">
      <c r="A263" s="612"/>
      <c r="B263" s="66" t="s">
        <v>599</v>
      </c>
      <c r="C263" s="50" t="s">
        <v>157</v>
      </c>
      <c r="D263" s="51" t="s">
        <v>255</v>
      </c>
      <c r="E263" s="51" t="s">
        <v>74</v>
      </c>
      <c r="F263" s="50"/>
      <c r="G263" s="51" t="s">
        <v>181</v>
      </c>
      <c r="H263" s="52"/>
      <c r="I263" s="50" t="s">
        <v>70</v>
      </c>
      <c r="J263" s="53">
        <v>43767</v>
      </c>
      <c r="K263" s="62"/>
      <c r="L263" s="53">
        <v>45738</v>
      </c>
      <c r="M263" s="86">
        <v>2.9780000000000002</v>
      </c>
      <c r="N263" s="87">
        <v>122.639</v>
      </c>
      <c r="O263" s="88">
        <v>134.58500000000001</v>
      </c>
      <c r="P263" s="88">
        <v>134.58500000000001</v>
      </c>
      <c r="Q263" s="511">
        <f t="shared" si="65"/>
        <v>400.79413000000005</v>
      </c>
      <c r="R263" s="93">
        <v>-1.044E-2</v>
      </c>
      <c r="S263" s="523"/>
      <c r="T263" s="523"/>
      <c r="U263" s="523"/>
      <c r="V263" s="523"/>
      <c r="W263" s="512">
        <f t="shared" si="66"/>
        <v>7.8620400000000146E-2</v>
      </c>
      <c r="X263" s="513">
        <f t="shared" si="59"/>
        <v>10.58112653400002</v>
      </c>
      <c r="Y263" s="513">
        <f t="shared" si="60"/>
        <v>-1.4050674000000001</v>
      </c>
      <c r="Z263" s="89"/>
      <c r="AA263" s="89"/>
      <c r="AB263" s="87">
        <v>0</v>
      </c>
      <c r="AC263" s="87">
        <v>134.58500000000001</v>
      </c>
      <c r="AD263" s="87">
        <v>20.718</v>
      </c>
      <c r="AE263" s="91"/>
      <c r="AF263" s="45"/>
      <c r="AG263" s="60" t="s">
        <v>600</v>
      </c>
      <c r="AH263" s="27"/>
      <c r="AI263" s="614"/>
      <c r="AJ263" s="47" t="str">
        <f t="shared" si="61"/>
        <v>Please complete all cells in row</v>
      </c>
      <c r="AK263" s="614"/>
      <c r="AL263" s="613"/>
      <c r="AM263" s="613"/>
      <c r="AN263" s="613"/>
      <c r="AO263" s="613"/>
      <c r="AP263" s="613"/>
      <c r="AQ263" s="613"/>
      <c r="AR263" s="613"/>
      <c r="AS263" s="48">
        <f t="shared" si="68"/>
        <v>0</v>
      </c>
      <c r="AT263" s="48">
        <f t="shared" si="68"/>
        <v>1</v>
      </c>
      <c r="AU263" s="48">
        <f t="shared" si="68"/>
        <v>0</v>
      </c>
      <c r="AV263" s="48">
        <f t="shared" si="67"/>
        <v>0</v>
      </c>
      <c r="AW263" s="48">
        <f t="shared" si="67"/>
        <v>0</v>
      </c>
      <c r="AX263" s="48">
        <f t="shared" si="67"/>
        <v>0</v>
      </c>
      <c r="AY263" s="48">
        <f t="shared" si="67"/>
        <v>0</v>
      </c>
      <c r="AZ263" s="49"/>
      <c r="BA263" s="48">
        <f t="shared" si="63"/>
        <v>0</v>
      </c>
      <c r="BB263" s="49"/>
      <c r="BC263" s="49"/>
      <c r="BD263" s="49"/>
      <c r="BE263" s="49"/>
      <c r="BF263" s="49"/>
      <c r="BG263" s="49"/>
      <c r="BH263" s="49"/>
      <c r="BI263" s="48">
        <f t="shared" si="64"/>
        <v>1</v>
      </c>
      <c r="BJ263" s="48">
        <f t="shared" si="64"/>
        <v>1</v>
      </c>
      <c r="BK263" s="48">
        <f t="shared" si="64"/>
        <v>0</v>
      </c>
      <c r="BL263" s="48">
        <f t="shared" ref="BL263:BN285" si="69" xml:space="preserve"> IF( ISNUMBER(AC263 ), 0, 1 )</f>
        <v>0</v>
      </c>
      <c r="BM263" s="48">
        <f t="shared" si="69"/>
        <v>0</v>
      </c>
      <c r="BN263" s="48">
        <f t="shared" si="69"/>
        <v>1</v>
      </c>
      <c r="BO263" s="614"/>
      <c r="BP263" s="613"/>
      <c r="BQ263" s="613"/>
      <c r="BR263" s="612"/>
      <c r="BS263" s="612"/>
      <c r="BT263" s="612"/>
    </row>
    <row r="264" spans="1:72" s="10" customFormat="1" ht="15.75" customHeight="1" outlineLevel="1">
      <c r="A264" s="612"/>
      <c r="B264" s="66" t="s">
        <v>601</v>
      </c>
      <c r="C264" s="50" t="s">
        <v>157</v>
      </c>
      <c r="D264" s="51" t="s">
        <v>255</v>
      </c>
      <c r="E264" s="51" t="s">
        <v>74</v>
      </c>
      <c r="F264" s="50"/>
      <c r="G264" s="51" t="s">
        <v>181</v>
      </c>
      <c r="H264" s="52"/>
      <c r="I264" s="50" t="s">
        <v>70</v>
      </c>
      <c r="J264" s="53">
        <v>43770</v>
      </c>
      <c r="K264" s="62"/>
      <c r="L264" s="53">
        <v>47564</v>
      </c>
      <c r="M264" s="86">
        <v>7.9809999999999999</v>
      </c>
      <c r="N264" s="87">
        <v>100</v>
      </c>
      <c r="O264" s="88">
        <v>108.913</v>
      </c>
      <c r="P264" s="88">
        <v>108.913</v>
      </c>
      <c r="Q264" s="511">
        <f t="shared" si="65"/>
        <v>869.23465299999998</v>
      </c>
      <c r="R264" s="93">
        <v>-8.0059999999999992E-3</v>
      </c>
      <c r="S264" s="523"/>
      <c r="T264" s="523"/>
      <c r="U264" s="523"/>
      <c r="V264" s="523"/>
      <c r="W264" s="512">
        <f t="shared" si="66"/>
        <v>8.127346000000002E-2</v>
      </c>
      <c r="X264" s="513">
        <f t="shared" si="59"/>
        <v>8.8517363489800012</v>
      </c>
      <c r="Y264" s="513">
        <f t="shared" si="60"/>
        <v>-0.8719574779999999</v>
      </c>
      <c r="Z264" s="89"/>
      <c r="AA264" s="89"/>
      <c r="AB264" s="87">
        <v>0</v>
      </c>
      <c r="AC264" s="87">
        <v>108.913</v>
      </c>
      <c r="AD264" s="87">
        <v>22.931999999999999</v>
      </c>
      <c r="AE264" s="91"/>
      <c r="AF264" s="45"/>
      <c r="AG264" s="60" t="s">
        <v>602</v>
      </c>
      <c r="AH264" s="27"/>
      <c r="AI264" s="614"/>
      <c r="AJ264" s="47" t="str">
        <f t="shared" si="61"/>
        <v>Please complete all cells in row</v>
      </c>
      <c r="AK264" s="614"/>
      <c r="AL264" s="613"/>
      <c r="AM264" s="613"/>
      <c r="AN264" s="613"/>
      <c r="AO264" s="613"/>
      <c r="AP264" s="613"/>
      <c r="AQ264" s="613"/>
      <c r="AR264" s="613"/>
      <c r="AS264" s="48">
        <f t="shared" si="68"/>
        <v>0</v>
      </c>
      <c r="AT264" s="48">
        <f t="shared" si="68"/>
        <v>1</v>
      </c>
      <c r="AU264" s="48">
        <f t="shared" si="68"/>
        <v>0</v>
      </c>
      <c r="AV264" s="48">
        <f t="shared" si="67"/>
        <v>0</v>
      </c>
      <c r="AW264" s="48">
        <f t="shared" si="67"/>
        <v>0</v>
      </c>
      <c r="AX264" s="48">
        <f t="shared" si="67"/>
        <v>0</v>
      </c>
      <c r="AY264" s="48">
        <f t="shared" si="67"/>
        <v>0</v>
      </c>
      <c r="AZ264" s="49"/>
      <c r="BA264" s="48">
        <f t="shared" si="63"/>
        <v>0</v>
      </c>
      <c r="BB264" s="49"/>
      <c r="BC264" s="49"/>
      <c r="BD264" s="49"/>
      <c r="BE264" s="49"/>
      <c r="BF264" s="49"/>
      <c r="BG264" s="49"/>
      <c r="BH264" s="49"/>
      <c r="BI264" s="48">
        <f t="shared" ref="BI264:BK285" si="70" xml:space="preserve"> IF( ISNUMBER(Z264 ), 0, 1 )</f>
        <v>1</v>
      </c>
      <c r="BJ264" s="48">
        <f t="shared" si="70"/>
        <v>1</v>
      </c>
      <c r="BK264" s="48">
        <f t="shared" si="70"/>
        <v>0</v>
      </c>
      <c r="BL264" s="48">
        <f t="shared" si="69"/>
        <v>0</v>
      </c>
      <c r="BM264" s="48">
        <f t="shared" si="69"/>
        <v>0</v>
      </c>
      <c r="BN264" s="48">
        <f t="shared" si="69"/>
        <v>1</v>
      </c>
      <c r="BO264" s="614"/>
      <c r="BP264" s="613"/>
      <c r="BQ264" s="613"/>
      <c r="BR264" s="612"/>
      <c r="BS264" s="612"/>
      <c r="BT264" s="612"/>
    </row>
    <row r="265" spans="1:72" s="10" customFormat="1" ht="15.75" customHeight="1" outlineLevel="1">
      <c r="A265" s="612"/>
      <c r="B265" s="66" t="s">
        <v>601</v>
      </c>
      <c r="C265" s="50" t="s">
        <v>157</v>
      </c>
      <c r="D265" s="51" t="s">
        <v>255</v>
      </c>
      <c r="E265" s="51" t="s">
        <v>74</v>
      </c>
      <c r="F265" s="50"/>
      <c r="G265" s="51" t="s">
        <v>181</v>
      </c>
      <c r="H265" s="52"/>
      <c r="I265" s="50" t="s">
        <v>70</v>
      </c>
      <c r="J265" s="53">
        <v>43782</v>
      </c>
      <c r="K265" s="62"/>
      <c r="L265" s="53">
        <v>49128</v>
      </c>
      <c r="M265" s="86">
        <v>12.266</v>
      </c>
      <c r="N265" s="87">
        <v>100</v>
      </c>
      <c r="O265" s="88">
        <v>108.913</v>
      </c>
      <c r="P265" s="88">
        <v>108.913</v>
      </c>
      <c r="Q265" s="511">
        <f t="shared" si="65"/>
        <v>1335.926858</v>
      </c>
      <c r="R265" s="93">
        <v>8.3199999999999993E-3</v>
      </c>
      <c r="S265" s="523"/>
      <c r="T265" s="523"/>
      <c r="U265" s="523"/>
      <c r="V265" s="523"/>
      <c r="W265" s="512">
        <f t="shared" si="66"/>
        <v>9.9068800000000179E-2</v>
      </c>
      <c r="X265" s="513">
        <f t="shared" si="59"/>
        <v>10.78988021440002</v>
      </c>
      <c r="Y265" s="513">
        <f t="shared" si="60"/>
        <v>0.90615615999999988</v>
      </c>
      <c r="Z265" s="89"/>
      <c r="AA265" s="89"/>
      <c r="AB265" s="87">
        <v>0</v>
      </c>
      <c r="AC265" s="87">
        <v>108.913</v>
      </c>
      <c r="AD265" s="87">
        <v>21.45</v>
      </c>
      <c r="AE265" s="91"/>
      <c r="AF265" s="45"/>
      <c r="AG265" s="60" t="s">
        <v>603</v>
      </c>
      <c r="AH265" s="27"/>
      <c r="AI265" s="614"/>
      <c r="AJ265" s="47" t="str">
        <f t="shared" si="61"/>
        <v>Please complete all cells in row</v>
      </c>
      <c r="AK265" s="614"/>
      <c r="AL265" s="613"/>
      <c r="AM265" s="613"/>
      <c r="AN265" s="613"/>
      <c r="AO265" s="613"/>
      <c r="AP265" s="613"/>
      <c r="AQ265" s="613"/>
      <c r="AR265" s="613"/>
      <c r="AS265" s="48">
        <f t="shared" si="68"/>
        <v>0</v>
      </c>
      <c r="AT265" s="48">
        <f t="shared" si="68"/>
        <v>1</v>
      </c>
      <c r="AU265" s="48">
        <f t="shared" si="68"/>
        <v>0</v>
      </c>
      <c r="AV265" s="48">
        <f t="shared" si="67"/>
        <v>0</v>
      </c>
      <c r="AW265" s="48">
        <f t="shared" si="67"/>
        <v>0</v>
      </c>
      <c r="AX265" s="48">
        <f t="shared" si="67"/>
        <v>0</v>
      </c>
      <c r="AY265" s="48">
        <f t="shared" si="67"/>
        <v>0</v>
      </c>
      <c r="AZ265" s="49"/>
      <c r="BA265" s="48">
        <f t="shared" si="63"/>
        <v>0</v>
      </c>
      <c r="BB265" s="49"/>
      <c r="BC265" s="49"/>
      <c r="BD265" s="49"/>
      <c r="BE265" s="49"/>
      <c r="BF265" s="49"/>
      <c r="BG265" s="49"/>
      <c r="BH265" s="49"/>
      <c r="BI265" s="48">
        <f t="shared" si="70"/>
        <v>1</v>
      </c>
      <c r="BJ265" s="48">
        <f t="shared" si="70"/>
        <v>1</v>
      </c>
      <c r="BK265" s="48">
        <f t="shared" si="70"/>
        <v>0</v>
      </c>
      <c r="BL265" s="48">
        <f t="shared" si="69"/>
        <v>0</v>
      </c>
      <c r="BM265" s="48">
        <f t="shared" si="69"/>
        <v>0</v>
      </c>
      <c r="BN265" s="48">
        <f t="shared" si="69"/>
        <v>1</v>
      </c>
      <c r="BO265" s="614"/>
      <c r="BP265" s="613"/>
      <c r="BQ265" s="613"/>
      <c r="BR265" s="612"/>
      <c r="BS265" s="612"/>
      <c r="BT265" s="612"/>
    </row>
    <row r="266" spans="1:72" s="10" customFormat="1" ht="15.75" customHeight="1" outlineLevel="1">
      <c r="A266" s="612"/>
      <c r="B266" s="66" t="s">
        <v>601</v>
      </c>
      <c r="C266" s="50" t="s">
        <v>157</v>
      </c>
      <c r="D266" s="51" t="s">
        <v>255</v>
      </c>
      <c r="E266" s="51" t="s">
        <v>74</v>
      </c>
      <c r="F266" s="50"/>
      <c r="G266" s="51" t="s">
        <v>181</v>
      </c>
      <c r="H266" s="52"/>
      <c r="I266" s="50" t="s">
        <v>70</v>
      </c>
      <c r="J266" s="53">
        <v>43788</v>
      </c>
      <c r="K266" s="62"/>
      <c r="L266" s="53">
        <v>49128</v>
      </c>
      <c r="M266" s="86">
        <v>12.266</v>
      </c>
      <c r="N266" s="87">
        <v>100</v>
      </c>
      <c r="O266" s="88">
        <v>108.913</v>
      </c>
      <c r="P266" s="88">
        <v>108.913</v>
      </c>
      <c r="Q266" s="511">
        <f t="shared" si="65"/>
        <v>1335.926858</v>
      </c>
      <c r="R266" s="93">
        <v>8.8900000000000003E-3</v>
      </c>
      <c r="S266" s="523"/>
      <c r="T266" s="523"/>
      <c r="U266" s="523"/>
      <c r="V266" s="523"/>
      <c r="W266" s="512">
        <f t="shared" si="66"/>
        <v>9.9690100000000115E-2</v>
      </c>
      <c r="X266" s="513">
        <f t="shared" si="59"/>
        <v>10.857547861300013</v>
      </c>
      <c r="Y266" s="513">
        <f t="shared" si="60"/>
        <v>0.96823656999999996</v>
      </c>
      <c r="Z266" s="89"/>
      <c r="AA266" s="89"/>
      <c r="AB266" s="87">
        <v>0</v>
      </c>
      <c r="AC266" s="87">
        <v>108.913</v>
      </c>
      <c r="AD266" s="87">
        <v>23.146999999999998</v>
      </c>
      <c r="AE266" s="91"/>
      <c r="AF266" s="45"/>
      <c r="AG266" s="60" t="s">
        <v>604</v>
      </c>
      <c r="AH266" s="27"/>
      <c r="AI266" s="614"/>
      <c r="AJ266" s="47" t="str">
        <f t="shared" si="61"/>
        <v>Please complete all cells in row</v>
      </c>
      <c r="AK266" s="614"/>
      <c r="AL266" s="613"/>
      <c r="AM266" s="613"/>
      <c r="AN266" s="613"/>
      <c r="AO266" s="613"/>
      <c r="AP266" s="613"/>
      <c r="AQ266" s="613"/>
      <c r="AR266" s="613"/>
      <c r="AS266" s="48">
        <f t="shared" si="68"/>
        <v>0</v>
      </c>
      <c r="AT266" s="48">
        <f t="shared" si="68"/>
        <v>1</v>
      </c>
      <c r="AU266" s="48">
        <f t="shared" si="68"/>
        <v>0</v>
      </c>
      <c r="AV266" s="48">
        <f t="shared" si="67"/>
        <v>0</v>
      </c>
      <c r="AW266" s="48">
        <f t="shared" si="67"/>
        <v>0</v>
      </c>
      <c r="AX266" s="48">
        <f t="shared" si="67"/>
        <v>0</v>
      </c>
      <c r="AY266" s="48">
        <f t="shared" si="67"/>
        <v>0</v>
      </c>
      <c r="AZ266" s="49"/>
      <c r="BA266" s="48">
        <f t="shared" si="63"/>
        <v>0</v>
      </c>
      <c r="BB266" s="49"/>
      <c r="BC266" s="49"/>
      <c r="BD266" s="49"/>
      <c r="BE266" s="49"/>
      <c r="BF266" s="49"/>
      <c r="BG266" s="49"/>
      <c r="BH266" s="49"/>
      <c r="BI266" s="48">
        <f t="shared" si="70"/>
        <v>1</v>
      </c>
      <c r="BJ266" s="48">
        <f t="shared" si="70"/>
        <v>1</v>
      </c>
      <c r="BK266" s="48">
        <f t="shared" si="70"/>
        <v>0</v>
      </c>
      <c r="BL266" s="48">
        <f t="shared" si="69"/>
        <v>0</v>
      </c>
      <c r="BM266" s="48">
        <f t="shared" si="69"/>
        <v>0</v>
      </c>
      <c r="BN266" s="48">
        <f t="shared" si="69"/>
        <v>1</v>
      </c>
      <c r="BO266" s="614"/>
      <c r="BP266" s="613"/>
      <c r="BQ266" s="613"/>
      <c r="BR266" s="612"/>
      <c r="BS266" s="612"/>
      <c r="BT266" s="612"/>
    </row>
    <row r="267" spans="1:72" s="10" customFormat="1" ht="15.75" customHeight="1" outlineLevel="1">
      <c r="A267" s="612"/>
      <c r="B267" s="66" t="s">
        <v>605</v>
      </c>
      <c r="C267" s="50" t="s">
        <v>157</v>
      </c>
      <c r="D267" s="51" t="s">
        <v>255</v>
      </c>
      <c r="E267" s="51" t="s">
        <v>74</v>
      </c>
      <c r="F267" s="50"/>
      <c r="G267" s="51" t="s">
        <v>181</v>
      </c>
      <c r="H267" s="52"/>
      <c r="I267" s="50" t="s">
        <v>70</v>
      </c>
      <c r="J267" s="53">
        <v>43801</v>
      </c>
      <c r="K267" s="62"/>
      <c r="L267" s="53">
        <v>46111</v>
      </c>
      <c r="M267" s="86">
        <v>4</v>
      </c>
      <c r="N267" s="87">
        <v>70</v>
      </c>
      <c r="O267" s="88">
        <v>76.423000000000002</v>
      </c>
      <c r="P267" s="88">
        <v>76.423000000000002</v>
      </c>
      <c r="Q267" s="511">
        <f t="shared" si="65"/>
        <v>305.69200000000001</v>
      </c>
      <c r="R267" s="93">
        <v>4.4900000000000001E-3</v>
      </c>
      <c r="S267" s="523"/>
      <c r="T267" s="523"/>
      <c r="U267" s="523"/>
      <c r="V267" s="523"/>
      <c r="W267" s="512">
        <f t="shared" si="66"/>
        <v>9.4894100000000092E-2</v>
      </c>
      <c r="X267" s="513">
        <f t="shared" si="59"/>
        <v>7.2520918043000071</v>
      </c>
      <c r="Y267" s="513">
        <f t="shared" si="60"/>
        <v>0.34313927</v>
      </c>
      <c r="Z267" s="89"/>
      <c r="AA267" s="89"/>
      <c r="AB267" s="87">
        <v>0</v>
      </c>
      <c r="AC267" s="87">
        <v>76.423000000000002</v>
      </c>
      <c r="AD267" s="87">
        <v>12.323</v>
      </c>
      <c r="AE267" s="91"/>
      <c r="AF267" s="45"/>
      <c r="AG267" s="60" t="s">
        <v>606</v>
      </c>
      <c r="AH267" s="27"/>
      <c r="AI267" s="614"/>
      <c r="AJ267" s="47" t="str">
        <f t="shared" si="61"/>
        <v>Please complete all cells in row</v>
      </c>
      <c r="AK267" s="614"/>
      <c r="AL267" s="613"/>
      <c r="AM267" s="613"/>
      <c r="AN267" s="613"/>
      <c r="AO267" s="613"/>
      <c r="AP267" s="613"/>
      <c r="AQ267" s="613"/>
      <c r="AR267" s="613"/>
      <c r="AS267" s="48">
        <f t="shared" si="68"/>
        <v>0</v>
      </c>
      <c r="AT267" s="48">
        <f t="shared" si="68"/>
        <v>1</v>
      </c>
      <c r="AU267" s="48">
        <f t="shared" si="68"/>
        <v>0</v>
      </c>
      <c r="AV267" s="48">
        <f t="shared" si="67"/>
        <v>0</v>
      </c>
      <c r="AW267" s="48">
        <f t="shared" si="67"/>
        <v>0</v>
      </c>
      <c r="AX267" s="48">
        <f t="shared" si="67"/>
        <v>0</v>
      </c>
      <c r="AY267" s="48">
        <f t="shared" si="67"/>
        <v>0</v>
      </c>
      <c r="AZ267" s="49"/>
      <c r="BA267" s="48">
        <f t="shared" si="63"/>
        <v>0</v>
      </c>
      <c r="BB267" s="49"/>
      <c r="BC267" s="49"/>
      <c r="BD267" s="49"/>
      <c r="BE267" s="49"/>
      <c r="BF267" s="49"/>
      <c r="BG267" s="49"/>
      <c r="BH267" s="49"/>
      <c r="BI267" s="48">
        <f t="shared" si="70"/>
        <v>1</v>
      </c>
      <c r="BJ267" s="48">
        <f t="shared" si="70"/>
        <v>1</v>
      </c>
      <c r="BK267" s="48">
        <f t="shared" si="70"/>
        <v>0</v>
      </c>
      <c r="BL267" s="48">
        <f t="shared" si="69"/>
        <v>0</v>
      </c>
      <c r="BM267" s="48">
        <f t="shared" si="69"/>
        <v>0</v>
      </c>
      <c r="BN267" s="48">
        <f t="shared" si="69"/>
        <v>1</v>
      </c>
      <c r="BO267" s="614"/>
      <c r="BP267" s="613"/>
      <c r="BQ267" s="613"/>
      <c r="BR267" s="612"/>
      <c r="BS267" s="612"/>
      <c r="BT267" s="612"/>
    </row>
    <row r="268" spans="1:72" s="10" customFormat="1" ht="15.75" customHeight="1" outlineLevel="1">
      <c r="A268" s="612"/>
      <c r="B268" s="66" t="s">
        <v>607</v>
      </c>
      <c r="C268" s="50" t="s">
        <v>157</v>
      </c>
      <c r="D268" s="51" t="s">
        <v>255</v>
      </c>
      <c r="E268" s="51" t="s">
        <v>74</v>
      </c>
      <c r="F268" s="50"/>
      <c r="G268" s="51" t="s">
        <v>181</v>
      </c>
      <c r="H268" s="52"/>
      <c r="I268" s="50" t="s">
        <v>70</v>
      </c>
      <c r="J268" s="53">
        <v>43801</v>
      </c>
      <c r="K268" s="62"/>
      <c r="L268" s="53">
        <v>46111</v>
      </c>
      <c r="M268" s="86">
        <v>4</v>
      </c>
      <c r="N268" s="87">
        <v>50</v>
      </c>
      <c r="O268" s="88">
        <v>54.588000000000001</v>
      </c>
      <c r="P268" s="88">
        <v>54.588000000000001</v>
      </c>
      <c r="Q268" s="511">
        <f t="shared" si="65"/>
        <v>218.352</v>
      </c>
      <c r="R268" s="93">
        <v>4.4900000000000001E-3</v>
      </c>
      <c r="S268" s="523"/>
      <c r="T268" s="523"/>
      <c r="U268" s="523"/>
      <c r="V268" s="523"/>
      <c r="W268" s="512">
        <f t="shared" si="66"/>
        <v>9.4894100000000092E-2</v>
      </c>
      <c r="X268" s="513">
        <f t="shared" si="59"/>
        <v>5.1800791308000047</v>
      </c>
      <c r="Y268" s="513">
        <f t="shared" si="60"/>
        <v>0.24510012</v>
      </c>
      <c r="Z268" s="89"/>
      <c r="AA268" s="89"/>
      <c r="AB268" s="87">
        <v>0</v>
      </c>
      <c r="AC268" s="87">
        <v>54.588000000000001</v>
      </c>
      <c r="AD268" s="87">
        <v>8.8019999999999996</v>
      </c>
      <c r="AE268" s="91"/>
      <c r="AF268" s="45"/>
      <c r="AG268" s="60" t="s">
        <v>608</v>
      </c>
      <c r="AH268" s="27"/>
      <c r="AI268" s="614"/>
      <c r="AJ268" s="47" t="str">
        <f t="shared" si="61"/>
        <v>Please complete all cells in row</v>
      </c>
      <c r="AK268" s="614"/>
      <c r="AL268" s="613"/>
      <c r="AM268" s="613"/>
      <c r="AN268" s="613"/>
      <c r="AO268" s="613"/>
      <c r="AP268" s="613"/>
      <c r="AQ268" s="613"/>
      <c r="AR268" s="613"/>
      <c r="AS268" s="48">
        <f t="shared" si="68"/>
        <v>0</v>
      </c>
      <c r="AT268" s="48">
        <f t="shared" si="68"/>
        <v>1</v>
      </c>
      <c r="AU268" s="48">
        <f t="shared" si="68"/>
        <v>0</v>
      </c>
      <c r="AV268" s="48">
        <f t="shared" si="67"/>
        <v>0</v>
      </c>
      <c r="AW268" s="48">
        <f t="shared" si="67"/>
        <v>0</v>
      </c>
      <c r="AX268" s="48">
        <f t="shared" si="67"/>
        <v>0</v>
      </c>
      <c r="AY268" s="48">
        <f t="shared" si="67"/>
        <v>0</v>
      </c>
      <c r="AZ268" s="49"/>
      <c r="BA268" s="48">
        <f t="shared" si="63"/>
        <v>0</v>
      </c>
      <c r="BB268" s="49"/>
      <c r="BC268" s="49"/>
      <c r="BD268" s="49"/>
      <c r="BE268" s="49"/>
      <c r="BF268" s="49"/>
      <c r="BG268" s="49"/>
      <c r="BH268" s="49"/>
      <c r="BI268" s="48">
        <f t="shared" si="70"/>
        <v>1</v>
      </c>
      <c r="BJ268" s="48">
        <f t="shared" si="70"/>
        <v>1</v>
      </c>
      <c r="BK268" s="48">
        <f t="shared" si="70"/>
        <v>0</v>
      </c>
      <c r="BL268" s="48">
        <f t="shared" si="69"/>
        <v>0</v>
      </c>
      <c r="BM268" s="48">
        <f t="shared" si="69"/>
        <v>0</v>
      </c>
      <c r="BN268" s="48">
        <f t="shared" si="69"/>
        <v>1</v>
      </c>
      <c r="BO268" s="614"/>
      <c r="BP268" s="613"/>
      <c r="BQ268" s="613"/>
      <c r="BR268" s="612"/>
      <c r="BS268" s="612"/>
      <c r="BT268" s="612"/>
    </row>
    <row r="269" spans="1:72" s="10" customFormat="1" ht="15.75" customHeight="1" outlineLevel="1">
      <c r="A269" s="612"/>
      <c r="B269" s="66" t="s">
        <v>605</v>
      </c>
      <c r="C269" s="50" t="s">
        <v>157</v>
      </c>
      <c r="D269" s="51" t="s">
        <v>255</v>
      </c>
      <c r="E269" s="51" t="s">
        <v>74</v>
      </c>
      <c r="F269" s="50"/>
      <c r="G269" s="51" t="s">
        <v>181</v>
      </c>
      <c r="H269" s="52"/>
      <c r="I269" s="50" t="s">
        <v>70</v>
      </c>
      <c r="J269" s="53">
        <v>43801</v>
      </c>
      <c r="K269" s="62"/>
      <c r="L269" s="53">
        <v>45628</v>
      </c>
      <c r="M269" s="86">
        <v>2.677</v>
      </c>
      <c r="N269" s="87">
        <v>70</v>
      </c>
      <c r="O269" s="88">
        <v>76.423000000000002</v>
      </c>
      <c r="P269" s="88">
        <v>76.423000000000002</v>
      </c>
      <c r="Q269" s="511">
        <f t="shared" si="65"/>
        <v>204.584371</v>
      </c>
      <c r="R269" s="93">
        <v>1.158E-2</v>
      </c>
      <c r="S269" s="523"/>
      <c r="T269" s="523"/>
      <c r="U269" s="523"/>
      <c r="V269" s="523"/>
      <c r="W269" s="512">
        <f t="shared" si="66"/>
        <v>0.10262220000000011</v>
      </c>
      <c r="X269" s="513">
        <f t="shared" si="59"/>
        <v>7.8426963906000084</v>
      </c>
      <c r="Y269" s="513">
        <f t="shared" si="60"/>
        <v>0.88497833999999997</v>
      </c>
      <c r="Z269" s="89"/>
      <c r="AA269" s="89"/>
      <c r="AB269" s="87">
        <v>0</v>
      </c>
      <c r="AC269" s="87">
        <v>76.423000000000002</v>
      </c>
      <c r="AD269" s="87">
        <v>12.297000000000001</v>
      </c>
      <c r="AE269" s="91"/>
      <c r="AF269" s="45"/>
      <c r="AG269" s="60" t="s">
        <v>609</v>
      </c>
      <c r="AH269" s="27"/>
      <c r="AI269" s="614"/>
      <c r="AJ269" s="47" t="str">
        <f t="shared" si="61"/>
        <v>Please complete all cells in row</v>
      </c>
      <c r="AK269" s="614"/>
      <c r="AL269" s="613"/>
      <c r="AM269" s="613"/>
      <c r="AN269" s="613"/>
      <c r="AO269" s="613"/>
      <c r="AP269" s="613"/>
      <c r="AQ269" s="613"/>
      <c r="AR269" s="613"/>
      <c r="AS269" s="48">
        <f t="shared" si="68"/>
        <v>0</v>
      </c>
      <c r="AT269" s="48">
        <f t="shared" si="68"/>
        <v>1</v>
      </c>
      <c r="AU269" s="48">
        <f t="shared" si="68"/>
        <v>0</v>
      </c>
      <c r="AV269" s="48">
        <f t="shared" si="67"/>
        <v>0</v>
      </c>
      <c r="AW269" s="48">
        <f t="shared" si="67"/>
        <v>0</v>
      </c>
      <c r="AX269" s="48">
        <f t="shared" si="67"/>
        <v>0</v>
      </c>
      <c r="AY269" s="48">
        <f t="shared" si="67"/>
        <v>0</v>
      </c>
      <c r="AZ269" s="49"/>
      <c r="BA269" s="48">
        <f t="shared" si="63"/>
        <v>0</v>
      </c>
      <c r="BB269" s="49"/>
      <c r="BC269" s="49"/>
      <c r="BD269" s="49"/>
      <c r="BE269" s="49"/>
      <c r="BF269" s="49"/>
      <c r="BG269" s="49"/>
      <c r="BH269" s="49"/>
      <c r="BI269" s="48">
        <f t="shared" si="70"/>
        <v>1</v>
      </c>
      <c r="BJ269" s="48">
        <f t="shared" si="70"/>
        <v>1</v>
      </c>
      <c r="BK269" s="48">
        <f t="shared" si="70"/>
        <v>0</v>
      </c>
      <c r="BL269" s="48">
        <f t="shared" si="69"/>
        <v>0</v>
      </c>
      <c r="BM269" s="48">
        <f t="shared" si="69"/>
        <v>0</v>
      </c>
      <c r="BN269" s="48">
        <f t="shared" si="69"/>
        <v>1</v>
      </c>
      <c r="BO269" s="614"/>
      <c r="BP269" s="613"/>
      <c r="BQ269" s="613"/>
      <c r="BR269" s="612"/>
      <c r="BS269" s="612"/>
      <c r="BT269" s="612"/>
    </row>
    <row r="270" spans="1:72" s="10" customFormat="1" ht="15.75" customHeight="1" outlineLevel="1">
      <c r="A270" s="612"/>
      <c r="B270" s="66" t="s">
        <v>610</v>
      </c>
      <c r="C270" s="50" t="s">
        <v>157</v>
      </c>
      <c r="D270" s="51" t="s">
        <v>255</v>
      </c>
      <c r="E270" s="51" t="s">
        <v>188</v>
      </c>
      <c r="F270" s="50"/>
      <c r="G270" s="51" t="s">
        <v>181</v>
      </c>
      <c r="H270" s="52"/>
      <c r="I270" s="50" t="s">
        <v>70</v>
      </c>
      <c r="J270" s="53">
        <v>44302</v>
      </c>
      <c r="K270" s="62"/>
      <c r="L270" s="53">
        <v>50311</v>
      </c>
      <c r="M270" s="86">
        <v>15.507</v>
      </c>
      <c r="N270" s="87">
        <v>50</v>
      </c>
      <c r="O270" s="88">
        <v>77.073999999999998</v>
      </c>
      <c r="P270" s="88">
        <v>77.073999999999998</v>
      </c>
      <c r="Q270" s="511">
        <f t="shared" si="65"/>
        <v>1195.186518</v>
      </c>
      <c r="R270" s="93">
        <v>7.92E-3</v>
      </c>
      <c r="S270" s="523"/>
      <c r="T270" s="523"/>
      <c r="U270" s="523"/>
      <c r="V270" s="523"/>
      <c r="W270" s="512">
        <f t="shared" si="66"/>
        <v>9.8632800000000076E-2</v>
      </c>
      <c r="X270" s="513">
        <f t="shared" si="59"/>
        <v>7.6020244272000053</v>
      </c>
      <c r="Y270" s="513">
        <f t="shared" si="60"/>
        <v>0.61042607999999998</v>
      </c>
      <c r="Z270" s="89"/>
      <c r="AA270" s="89"/>
      <c r="AB270" s="87">
        <v>0</v>
      </c>
      <c r="AC270" s="87">
        <v>77.073999999999998</v>
      </c>
      <c r="AD270" s="87">
        <v>52.453000000000003</v>
      </c>
      <c r="AE270" s="91"/>
      <c r="AF270" s="45"/>
      <c r="AG270" s="60" t="s">
        <v>611</v>
      </c>
      <c r="AH270" s="27"/>
      <c r="AI270" s="614"/>
      <c r="AJ270" s="47" t="str">
        <f t="shared" si="61"/>
        <v>Please complete all cells in row</v>
      </c>
      <c r="AK270" s="614"/>
      <c r="AL270" s="613"/>
      <c r="AM270" s="613"/>
      <c r="AN270" s="613"/>
      <c r="AO270" s="613"/>
      <c r="AP270" s="613"/>
      <c r="AQ270" s="613"/>
      <c r="AR270" s="613"/>
      <c r="AS270" s="48">
        <f t="shared" si="68"/>
        <v>0</v>
      </c>
      <c r="AT270" s="48">
        <f t="shared" si="68"/>
        <v>1</v>
      </c>
      <c r="AU270" s="48">
        <f t="shared" si="68"/>
        <v>0</v>
      </c>
      <c r="AV270" s="48">
        <f t="shared" si="67"/>
        <v>0</v>
      </c>
      <c r="AW270" s="48">
        <f t="shared" si="67"/>
        <v>0</v>
      </c>
      <c r="AX270" s="48">
        <f t="shared" si="67"/>
        <v>0</v>
      </c>
      <c r="AY270" s="48">
        <f t="shared" si="67"/>
        <v>0</v>
      </c>
      <c r="AZ270" s="49"/>
      <c r="BA270" s="48">
        <f t="shared" si="63"/>
        <v>0</v>
      </c>
      <c r="BB270" s="49"/>
      <c r="BC270" s="49"/>
      <c r="BD270" s="49"/>
      <c r="BE270" s="49"/>
      <c r="BF270" s="49"/>
      <c r="BG270" s="49"/>
      <c r="BH270" s="49"/>
      <c r="BI270" s="48">
        <f t="shared" si="70"/>
        <v>1</v>
      </c>
      <c r="BJ270" s="48">
        <f t="shared" si="70"/>
        <v>1</v>
      </c>
      <c r="BK270" s="48">
        <f t="shared" si="70"/>
        <v>0</v>
      </c>
      <c r="BL270" s="48">
        <f t="shared" si="69"/>
        <v>0</v>
      </c>
      <c r="BM270" s="48">
        <f t="shared" si="69"/>
        <v>0</v>
      </c>
      <c r="BN270" s="48">
        <f t="shared" si="69"/>
        <v>1</v>
      </c>
      <c r="BO270" s="614"/>
      <c r="BP270" s="613"/>
      <c r="BQ270" s="613"/>
      <c r="BR270" s="612"/>
      <c r="BS270" s="612"/>
      <c r="BT270" s="612"/>
    </row>
    <row r="271" spans="1:72" s="10" customFormat="1" ht="15.75" customHeight="1">
      <c r="A271" s="612"/>
      <c r="B271" s="66" t="s">
        <v>610</v>
      </c>
      <c r="C271" s="50" t="s">
        <v>157</v>
      </c>
      <c r="D271" s="51" t="s">
        <v>255</v>
      </c>
      <c r="E271" s="51" t="s">
        <v>188</v>
      </c>
      <c r="F271" s="50"/>
      <c r="G271" s="51" t="s">
        <v>181</v>
      </c>
      <c r="H271" s="52"/>
      <c r="I271" s="50" t="s">
        <v>70</v>
      </c>
      <c r="J271" s="53">
        <v>44301</v>
      </c>
      <c r="K271" s="62"/>
      <c r="L271" s="53">
        <v>50311</v>
      </c>
      <c r="M271" s="86">
        <v>15.507</v>
      </c>
      <c r="N271" s="87">
        <v>50</v>
      </c>
      <c r="O271" s="88">
        <v>77.073999999999998</v>
      </c>
      <c r="P271" s="88">
        <v>77.073999999999998</v>
      </c>
      <c r="Q271" s="511">
        <f t="shared" si="65"/>
        <v>1195.186518</v>
      </c>
      <c r="R271" s="93">
        <v>7.92E-3</v>
      </c>
      <c r="S271" s="523"/>
      <c r="T271" s="523"/>
      <c r="U271" s="523"/>
      <c r="V271" s="523"/>
      <c r="W271" s="512">
        <f t="shared" si="66"/>
        <v>9.8632800000000076E-2</v>
      </c>
      <c r="X271" s="513">
        <f t="shared" si="59"/>
        <v>7.6020244272000053</v>
      </c>
      <c r="Y271" s="513">
        <f t="shared" si="60"/>
        <v>0.61042607999999998</v>
      </c>
      <c r="Z271" s="89"/>
      <c r="AA271" s="89"/>
      <c r="AB271" s="87">
        <v>0</v>
      </c>
      <c r="AC271" s="87">
        <v>77.073999999999998</v>
      </c>
      <c r="AD271" s="87">
        <v>51.582000000000001</v>
      </c>
      <c r="AE271" s="91"/>
      <c r="AF271" s="45"/>
      <c r="AG271" s="60" t="s">
        <v>612</v>
      </c>
      <c r="AH271" s="27"/>
      <c r="AI271" s="614"/>
      <c r="AJ271" s="47" t="str">
        <f t="shared" si="61"/>
        <v>Please complete all cells in row</v>
      </c>
      <c r="AK271" s="614"/>
      <c r="AL271" s="613"/>
      <c r="AM271" s="613"/>
      <c r="AN271" s="613"/>
      <c r="AO271" s="613"/>
      <c r="AP271" s="613"/>
      <c r="AQ271" s="613"/>
      <c r="AR271" s="613"/>
      <c r="AS271" s="48">
        <f t="shared" si="68"/>
        <v>0</v>
      </c>
      <c r="AT271" s="48">
        <f t="shared" si="68"/>
        <v>1</v>
      </c>
      <c r="AU271" s="48">
        <f t="shared" si="68"/>
        <v>0</v>
      </c>
      <c r="AV271" s="48">
        <f t="shared" si="67"/>
        <v>0</v>
      </c>
      <c r="AW271" s="48">
        <f t="shared" si="67"/>
        <v>0</v>
      </c>
      <c r="AX271" s="48">
        <f t="shared" si="67"/>
        <v>0</v>
      </c>
      <c r="AY271" s="48">
        <f t="shared" si="67"/>
        <v>0</v>
      </c>
      <c r="AZ271" s="49"/>
      <c r="BA271" s="48">
        <f t="shared" si="63"/>
        <v>0</v>
      </c>
      <c r="BB271" s="49"/>
      <c r="BC271" s="49"/>
      <c r="BD271" s="49"/>
      <c r="BE271" s="49"/>
      <c r="BF271" s="49"/>
      <c r="BG271" s="49"/>
      <c r="BH271" s="49"/>
      <c r="BI271" s="48">
        <f t="shared" si="70"/>
        <v>1</v>
      </c>
      <c r="BJ271" s="48">
        <f t="shared" si="70"/>
        <v>1</v>
      </c>
      <c r="BK271" s="48">
        <f t="shared" si="70"/>
        <v>0</v>
      </c>
      <c r="BL271" s="48">
        <f t="shared" si="69"/>
        <v>0</v>
      </c>
      <c r="BM271" s="48">
        <f t="shared" si="69"/>
        <v>0</v>
      </c>
      <c r="BN271" s="48">
        <f t="shared" si="69"/>
        <v>1</v>
      </c>
      <c r="BO271" s="614"/>
      <c r="BP271" s="613"/>
      <c r="BQ271" s="613"/>
      <c r="BR271" s="612"/>
      <c r="BS271" s="612"/>
      <c r="BT271" s="612"/>
    </row>
    <row r="272" spans="1:72" s="10" customFormat="1" ht="15.75" customHeight="1" outlineLevel="1">
      <c r="A272" s="612"/>
      <c r="B272" s="66" t="s">
        <v>567</v>
      </c>
      <c r="C272" s="50" t="s">
        <v>157</v>
      </c>
      <c r="D272" s="51" t="s">
        <v>255</v>
      </c>
      <c r="E272" s="51" t="s">
        <v>188</v>
      </c>
      <c r="F272" s="50"/>
      <c r="G272" s="51" t="s">
        <v>181</v>
      </c>
      <c r="H272" s="52"/>
      <c r="I272" s="50" t="s">
        <v>70</v>
      </c>
      <c r="J272" s="53">
        <v>44307</v>
      </c>
      <c r="K272" s="62"/>
      <c r="L272" s="53">
        <v>50311</v>
      </c>
      <c r="M272" s="86">
        <v>15.507</v>
      </c>
      <c r="N272" s="87">
        <v>25</v>
      </c>
      <c r="O272" s="88">
        <v>38.536999999999999</v>
      </c>
      <c r="P272" s="88">
        <v>38.536999999999999</v>
      </c>
      <c r="Q272" s="511">
        <f t="shared" si="65"/>
        <v>597.59325899999999</v>
      </c>
      <c r="R272" s="93">
        <v>7.92E-3</v>
      </c>
      <c r="S272" s="523"/>
      <c r="T272" s="523"/>
      <c r="U272" s="523"/>
      <c r="V272" s="523"/>
      <c r="W272" s="512">
        <f t="shared" si="66"/>
        <v>9.8632800000000076E-2</v>
      </c>
      <c r="X272" s="513">
        <f t="shared" si="59"/>
        <v>3.8010122136000026</v>
      </c>
      <c r="Y272" s="513">
        <f t="shared" si="60"/>
        <v>0.30521303999999999</v>
      </c>
      <c r="Z272" s="89"/>
      <c r="AA272" s="89"/>
      <c r="AB272" s="87">
        <v>0</v>
      </c>
      <c r="AC272" s="87">
        <v>38.536999999999999</v>
      </c>
      <c r="AD272" s="87">
        <v>25.716000000000001</v>
      </c>
      <c r="AE272" s="91"/>
      <c r="AF272" s="45"/>
      <c r="AG272" s="60" t="s">
        <v>613</v>
      </c>
      <c r="AH272" s="27"/>
      <c r="AI272" s="614"/>
      <c r="AJ272" s="47" t="str">
        <f t="shared" si="61"/>
        <v>Please complete all cells in row</v>
      </c>
      <c r="AK272" s="614"/>
      <c r="AL272" s="613"/>
      <c r="AM272" s="613"/>
      <c r="AN272" s="613"/>
      <c r="AO272" s="613"/>
      <c r="AP272" s="613"/>
      <c r="AQ272" s="613"/>
      <c r="AR272" s="613"/>
      <c r="AS272" s="48">
        <f t="shared" si="68"/>
        <v>0</v>
      </c>
      <c r="AT272" s="48">
        <f t="shared" si="68"/>
        <v>1</v>
      </c>
      <c r="AU272" s="48">
        <f t="shared" si="68"/>
        <v>0</v>
      </c>
      <c r="AV272" s="48">
        <f t="shared" si="67"/>
        <v>0</v>
      </c>
      <c r="AW272" s="48">
        <f t="shared" si="67"/>
        <v>0</v>
      </c>
      <c r="AX272" s="48">
        <f t="shared" si="67"/>
        <v>0</v>
      </c>
      <c r="AY272" s="48">
        <f t="shared" si="67"/>
        <v>0</v>
      </c>
      <c r="AZ272" s="49"/>
      <c r="BA272" s="48">
        <f t="shared" si="63"/>
        <v>0</v>
      </c>
      <c r="BB272" s="49"/>
      <c r="BC272" s="49"/>
      <c r="BD272" s="49"/>
      <c r="BE272" s="49"/>
      <c r="BF272" s="49"/>
      <c r="BG272" s="49"/>
      <c r="BH272" s="49"/>
      <c r="BI272" s="48">
        <f t="shared" si="70"/>
        <v>1</v>
      </c>
      <c r="BJ272" s="48">
        <f t="shared" si="70"/>
        <v>1</v>
      </c>
      <c r="BK272" s="48">
        <f t="shared" si="70"/>
        <v>0</v>
      </c>
      <c r="BL272" s="48">
        <f t="shared" si="69"/>
        <v>0</v>
      </c>
      <c r="BM272" s="48">
        <f t="shared" si="69"/>
        <v>0</v>
      </c>
      <c r="BN272" s="48">
        <f t="shared" si="69"/>
        <v>1</v>
      </c>
      <c r="BO272" s="614"/>
      <c r="BP272" s="613"/>
      <c r="BQ272" s="613"/>
      <c r="BR272" s="612"/>
      <c r="BS272" s="612"/>
      <c r="BT272" s="612"/>
    </row>
    <row r="273" spans="1:72" s="10" customFormat="1" ht="15.75" customHeight="1" outlineLevel="1">
      <c r="A273" s="612"/>
      <c r="B273" s="66" t="s">
        <v>614</v>
      </c>
      <c r="C273" s="50" t="s">
        <v>157</v>
      </c>
      <c r="D273" s="51" t="s">
        <v>255</v>
      </c>
      <c r="E273" s="51" t="s">
        <v>188</v>
      </c>
      <c r="F273" s="50"/>
      <c r="G273" s="51" t="s">
        <v>181</v>
      </c>
      <c r="H273" s="52"/>
      <c r="I273" s="50" t="s">
        <v>70</v>
      </c>
      <c r="J273" s="53">
        <v>44305</v>
      </c>
      <c r="K273" s="62"/>
      <c r="L273" s="53">
        <v>50311</v>
      </c>
      <c r="M273" s="86">
        <v>15.507</v>
      </c>
      <c r="N273" s="87">
        <v>40</v>
      </c>
      <c r="O273" s="88">
        <v>61.658999999999999</v>
      </c>
      <c r="P273" s="88">
        <v>61.658999999999999</v>
      </c>
      <c r="Q273" s="511">
        <f t="shared" si="65"/>
        <v>956.14611300000001</v>
      </c>
      <c r="R273" s="93">
        <v>7.92E-3</v>
      </c>
      <c r="S273" s="523"/>
      <c r="T273" s="523"/>
      <c r="U273" s="523"/>
      <c r="V273" s="523"/>
      <c r="W273" s="512">
        <f t="shared" si="66"/>
        <v>9.8632800000000076E-2</v>
      </c>
      <c r="X273" s="513">
        <f t="shared" si="59"/>
        <v>6.0815998152000041</v>
      </c>
      <c r="Y273" s="513">
        <f t="shared" si="60"/>
        <v>0.48833927999999999</v>
      </c>
      <c r="Z273" s="89"/>
      <c r="AA273" s="89"/>
      <c r="AB273" s="87">
        <v>0</v>
      </c>
      <c r="AC273" s="87">
        <v>61.658999999999999</v>
      </c>
      <c r="AD273" s="87">
        <v>42.173999999999999</v>
      </c>
      <c r="AE273" s="91"/>
      <c r="AF273" s="45"/>
      <c r="AG273" s="60" t="s">
        <v>615</v>
      </c>
      <c r="AH273" s="27"/>
      <c r="AI273" s="614"/>
      <c r="AJ273" s="47" t="str">
        <f t="shared" si="61"/>
        <v>Please complete all cells in row</v>
      </c>
      <c r="AK273" s="614"/>
      <c r="AL273" s="613"/>
      <c r="AM273" s="613"/>
      <c r="AN273" s="613"/>
      <c r="AO273" s="613"/>
      <c r="AP273" s="613"/>
      <c r="AQ273" s="613"/>
      <c r="AR273" s="613"/>
      <c r="AS273" s="48">
        <f t="shared" si="68"/>
        <v>0</v>
      </c>
      <c r="AT273" s="48">
        <f t="shared" si="68"/>
        <v>1</v>
      </c>
      <c r="AU273" s="48">
        <f t="shared" si="68"/>
        <v>0</v>
      </c>
      <c r="AV273" s="48">
        <f t="shared" si="67"/>
        <v>0</v>
      </c>
      <c r="AW273" s="48">
        <f t="shared" si="67"/>
        <v>0</v>
      </c>
      <c r="AX273" s="48">
        <f t="shared" si="67"/>
        <v>0</v>
      </c>
      <c r="AY273" s="48">
        <f t="shared" si="67"/>
        <v>0</v>
      </c>
      <c r="AZ273" s="49"/>
      <c r="BA273" s="48">
        <f t="shared" si="63"/>
        <v>0</v>
      </c>
      <c r="BB273" s="49"/>
      <c r="BC273" s="49"/>
      <c r="BD273" s="49"/>
      <c r="BE273" s="49"/>
      <c r="BF273" s="49"/>
      <c r="BG273" s="49"/>
      <c r="BH273" s="49"/>
      <c r="BI273" s="48">
        <f t="shared" si="70"/>
        <v>1</v>
      </c>
      <c r="BJ273" s="48">
        <f t="shared" si="70"/>
        <v>1</v>
      </c>
      <c r="BK273" s="48">
        <f t="shared" si="70"/>
        <v>0</v>
      </c>
      <c r="BL273" s="48">
        <f t="shared" si="69"/>
        <v>0</v>
      </c>
      <c r="BM273" s="48">
        <f t="shared" si="69"/>
        <v>0</v>
      </c>
      <c r="BN273" s="48">
        <f t="shared" si="69"/>
        <v>1</v>
      </c>
      <c r="BO273" s="614"/>
      <c r="BP273" s="613"/>
      <c r="BQ273" s="613"/>
      <c r="BR273" s="612"/>
      <c r="BS273" s="612"/>
      <c r="BT273" s="612"/>
    </row>
    <row r="274" spans="1:72" s="10" customFormat="1" ht="15.75" customHeight="1" outlineLevel="1">
      <c r="A274" s="612"/>
      <c r="B274" s="66" t="s">
        <v>567</v>
      </c>
      <c r="C274" s="50" t="s">
        <v>157</v>
      </c>
      <c r="D274" s="51" t="s">
        <v>255</v>
      </c>
      <c r="E274" s="51" t="s">
        <v>188</v>
      </c>
      <c r="F274" s="50"/>
      <c r="G274" s="51" t="s">
        <v>181</v>
      </c>
      <c r="H274" s="52"/>
      <c r="I274" s="50" t="s">
        <v>70</v>
      </c>
      <c r="J274" s="53">
        <v>44306</v>
      </c>
      <c r="K274" s="62"/>
      <c r="L274" s="53">
        <v>50311</v>
      </c>
      <c r="M274" s="86">
        <v>15.507</v>
      </c>
      <c r="N274" s="87">
        <v>25</v>
      </c>
      <c r="O274" s="88">
        <v>38.536999999999999</v>
      </c>
      <c r="P274" s="88">
        <v>38.536999999999999</v>
      </c>
      <c r="Q274" s="511">
        <f t="shared" si="65"/>
        <v>597.59325899999999</v>
      </c>
      <c r="R274" s="93">
        <v>7.92E-3</v>
      </c>
      <c r="S274" s="523"/>
      <c r="T274" s="523"/>
      <c r="U274" s="523"/>
      <c r="V274" s="523"/>
      <c r="W274" s="512">
        <f t="shared" si="66"/>
        <v>9.8632800000000076E-2</v>
      </c>
      <c r="X274" s="513">
        <f t="shared" si="59"/>
        <v>3.8010122136000026</v>
      </c>
      <c r="Y274" s="513">
        <f t="shared" si="60"/>
        <v>0.30521303999999999</v>
      </c>
      <c r="Z274" s="89"/>
      <c r="AA274" s="89"/>
      <c r="AB274" s="87">
        <v>0</v>
      </c>
      <c r="AC274" s="87">
        <v>38.536999999999999</v>
      </c>
      <c r="AD274" s="87">
        <v>26.567</v>
      </c>
      <c r="AE274" s="91"/>
      <c r="AF274" s="45"/>
      <c r="AG274" s="60" t="s">
        <v>616</v>
      </c>
      <c r="AH274" s="27"/>
      <c r="AI274" s="614"/>
      <c r="AJ274" s="47" t="str">
        <f t="shared" si="61"/>
        <v>Please complete all cells in row</v>
      </c>
      <c r="AK274" s="614"/>
      <c r="AL274" s="613"/>
      <c r="AM274" s="613"/>
      <c r="AN274" s="613"/>
      <c r="AO274" s="613"/>
      <c r="AP274" s="613"/>
      <c r="AQ274" s="613"/>
      <c r="AR274" s="613"/>
      <c r="AS274" s="48">
        <f t="shared" si="68"/>
        <v>0</v>
      </c>
      <c r="AT274" s="48">
        <f t="shared" si="68"/>
        <v>1</v>
      </c>
      <c r="AU274" s="48">
        <f t="shared" si="68"/>
        <v>0</v>
      </c>
      <c r="AV274" s="48">
        <f t="shared" si="67"/>
        <v>0</v>
      </c>
      <c r="AW274" s="48">
        <f t="shared" si="67"/>
        <v>0</v>
      </c>
      <c r="AX274" s="48">
        <f t="shared" si="67"/>
        <v>0</v>
      </c>
      <c r="AY274" s="48">
        <f t="shared" si="67"/>
        <v>0</v>
      </c>
      <c r="AZ274" s="49"/>
      <c r="BA274" s="48">
        <f t="shared" si="63"/>
        <v>0</v>
      </c>
      <c r="BB274" s="49"/>
      <c r="BC274" s="49"/>
      <c r="BD274" s="49"/>
      <c r="BE274" s="49"/>
      <c r="BF274" s="49"/>
      <c r="BG274" s="49"/>
      <c r="BH274" s="49"/>
      <c r="BI274" s="48">
        <f t="shared" si="70"/>
        <v>1</v>
      </c>
      <c r="BJ274" s="48">
        <f t="shared" si="70"/>
        <v>1</v>
      </c>
      <c r="BK274" s="48">
        <f t="shared" si="70"/>
        <v>0</v>
      </c>
      <c r="BL274" s="48">
        <f t="shared" si="69"/>
        <v>0</v>
      </c>
      <c r="BM274" s="48">
        <f t="shared" si="69"/>
        <v>0</v>
      </c>
      <c r="BN274" s="48">
        <f t="shared" si="69"/>
        <v>1</v>
      </c>
      <c r="BO274" s="614"/>
      <c r="BP274" s="613"/>
      <c r="BQ274" s="613"/>
      <c r="BR274" s="612"/>
      <c r="BS274" s="612"/>
      <c r="BT274" s="612"/>
    </row>
    <row r="275" spans="1:72" s="10" customFormat="1" ht="15.75" customHeight="1" outlineLevel="1">
      <c r="A275" s="612"/>
      <c r="B275" s="66" t="s">
        <v>617</v>
      </c>
      <c r="C275" s="50" t="s">
        <v>157</v>
      </c>
      <c r="D275" s="51" t="s">
        <v>255</v>
      </c>
      <c r="E275" s="51" t="s">
        <v>188</v>
      </c>
      <c r="F275" s="50"/>
      <c r="G275" s="51" t="s">
        <v>181</v>
      </c>
      <c r="H275" s="52"/>
      <c r="I275" s="50" t="s">
        <v>70</v>
      </c>
      <c r="J275" s="53">
        <v>44308</v>
      </c>
      <c r="K275" s="62"/>
      <c r="L275" s="53">
        <v>50311</v>
      </c>
      <c r="M275" s="86">
        <v>15.507</v>
      </c>
      <c r="N275" s="87">
        <v>30</v>
      </c>
      <c r="O275" s="88">
        <v>46.244999999999997</v>
      </c>
      <c r="P275" s="88">
        <v>46.244999999999997</v>
      </c>
      <c r="Q275" s="511">
        <f t="shared" si="65"/>
        <v>717.12121499999989</v>
      </c>
      <c r="R275" s="93">
        <v>7.92E-3</v>
      </c>
      <c r="S275" s="523"/>
      <c r="T275" s="523"/>
      <c r="U275" s="523"/>
      <c r="V275" s="523"/>
      <c r="W275" s="512">
        <f t="shared" si="66"/>
        <v>9.8632800000000076E-2</v>
      </c>
      <c r="X275" s="513">
        <f t="shared" si="59"/>
        <v>4.5612738360000034</v>
      </c>
      <c r="Y275" s="513">
        <f t="shared" si="60"/>
        <v>0.36626039999999999</v>
      </c>
      <c r="Z275" s="89"/>
      <c r="AA275" s="89"/>
      <c r="AB275" s="87">
        <v>0</v>
      </c>
      <c r="AC275" s="87">
        <v>46.244999999999997</v>
      </c>
      <c r="AD275" s="87">
        <v>31.484999999999999</v>
      </c>
      <c r="AE275" s="91"/>
      <c r="AF275" s="45"/>
      <c r="AG275" s="60" t="s">
        <v>618</v>
      </c>
      <c r="AH275" s="27"/>
      <c r="AI275" s="614"/>
      <c r="AJ275" s="47" t="str">
        <f t="shared" si="61"/>
        <v>Please complete all cells in row</v>
      </c>
      <c r="AK275" s="614"/>
      <c r="AL275" s="613"/>
      <c r="AM275" s="613"/>
      <c r="AN275" s="613"/>
      <c r="AO275" s="613"/>
      <c r="AP275" s="613"/>
      <c r="AQ275" s="613"/>
      <c r="AR275" s="613"/>
      <c r="AS275" s="48">
        <f t="shared" si="68"/>
        <v>0</v>
      </c>
      <c r="AT275" s="48">
        <f t="shared" si="68"/>
        <v>1</v>
      </c>
      <c r="AU275" s="48">
        <f t="shared" si="68"/>
        <v>0</v>
      </c>
      <c r="AV275" s="48">
        <f t="shared" si="67"/>
        <v>0</v>
      </c>
      <c r="AW275" s="48">
        <f t="shared" si="67"/>
        <v>0</v>
      </c>
      <c r="AX275" s="48">
        <f t="shared" si="67"/>
        <v>0</v>
      </c>
      <c r="AY275" s="48">
        <f t="shared" si="67"/>
        <v>0</v>
      </c>
      <c r="AZ275" s="49"/>
      <c r="BA275" s="48">
        <f t="shared" si="63"/>
        <v>0</v>
      </c>
      <c r="BB275" s="49"/>
      <c r="BC275" s="49"/>
      <c r="BD275" s="49"/>
      <c r="BE275" s="49"/>
      <c r="BF275" s="49"/>
      <c r="BG275" s="49"/>
      <c r="BH275" s="49"/>
      <c r="BI275" s="48">
        <f t="shared" si="70"/>
        <v>1</v>
      </c>
      <c r="BJ275" s="48">
        <f t="shared" si="70"/>
        <v>1</v>
      </c>
      <c r="BK275" s="48">
        <f t="shared" si="70"/>
        <v>0</v>
      </c>
      <c r="BL275" s="48">
        <f t="shared" si="69"/>
        <v>0</v>
      </c>
      <c r="BM275" s="48">
        <f t="shared" si="69"/>
        <v>0</v>
      </c>
      <c r="BN275" s="48">
        <f t="shared" si="69"/>
        <v>1</v>
      </c>
      <c r="BO275" s="614"/>
      <c r="BP275" s="613"/>
      <c r="BQ275" s="613"/>
      <c r="BR275" s="612"/>
      <c r="BS275" s="612"/>
      <c r="BT275" s="612"/>
    </row>
    <row r="276" spans="1:72" s="10" customFormat="1" ht="15.75" customHeight="1" outlineLevel="1">
      <c r="A276" s="612"/>
      <c r="B276" s="66" t="s">
        <v>617</v>
      </c>
      <c r="C276" s="50" t="s">
        <v>157</v>
      </c>
      <c r="D276" s="51" t="s">
        <v>255</v>
      </c>
      <c r="E276" s="51" t="s">
        <v>188</v>
      </c>
      <c r="F276" s="50"/>
      <c r="G276" s="51" t="s">
        <v>181</v>
      </c>
      <c r="H276" s="52"/>
      <c r="I276" s="50" t="s">
        <v>70</v>
      </c>
      <c r="J276" s="53">
        <v>44309</v>
      </c>
      <c r="K276" s="62"/>
      <c r="L276" s="53">
        <v>50311</v>
      </c>
      <c r="M276" s="86">
        <v>15.507</v>
      </c>
      <c r="N276" s="87">
        <v>30</v>
      </c>
      <c r="O276" s="88">
        <v>46.244999999999997</v>
      </c>
      <c r="P276" s="88">
        <v>46.244999999999997</v>
      </c>
      <c r="Q276" s="511">
        <f t="shared" si="65"/>
        <v>717.12121499999989</v>
      </c>
      <c r="R276" s="93">
        <v>7.92E-3</v>
      </c>
      <c r="S276" s="523"/>
      <c r="T276" s="523"/>
      <c r="U276" s="523"/>
      <c r="V276" s="523"/>
      <c r="W276" s="512">
        <f t="shared" si="66"/>
        <v>9.8632800000000076E-2</v>
      </c>
      <c r="X276" s="513">
        <f t="shared" si="59"/>
        <v>4.5612738360000034</v>
      </c>
      <c r="Y276" s="513">
        <f t="shared" si="60"/>
        <v>0.36626039999999999</v>
      </c>
      <c r="Z276" s="89"/>
      <c r="AA276" s="89"/>
      <c r="AB276" s="87">
        <v>0</v>
      </c>
      <c r="AC276" s="87">
        <v>46.244999999999997</v>
      </c>
      <c r="AD276" s="87">
        <v>31.484999999999999</v>
      </c>
      <c r="AE276" s="91"/>
      <c r="AF276" s="45"/>
      <c r="AG276" s="60" t="s">
        <v>619</v>
      </c>
      <c r="AH276" s="27"/>
      <c r="AI276" s="614"/>
      <c r="AJ276" s="47" t="str">
        <f t="shared" si="61"/>
        <v>Please complete all cells in row</v>
      </c>
      <c r="AK276" s="614"/>
      <c r="AL276" s="613"/>
      <c r="AM276" s="613"/>
      <c r="AN276" s="613"/>
      <c r="AO276" s="613"/>
      <c r="AP276" s="613"/>
      <c r="AQ276" s="613"/>
      <c r="AR276" s="613"/>
      <c r="AS276" s="48">
        <f t="shared" si="68"/>
        <v>0</v>
      </c>
      <c r="AT276" s="48">
        <f t="shared" si="68"/>
        <v>1</v>
      </c>
      <c r="AU276" s="48">
        <f t="shared" si="68"/>
        <v>0</v>
      </c>
      <c r="AV276" s="48">
        <f t="shared" si="67"/>
        <v>0</v>
      </c>
      <c r="AW276" s="48">
        <f t="shared" si="67"/>
        <v>0</v>
      </c>
      <c r="AX276" s="48">
        <f t="shared" si="67"/>
        <v>0</v>
      </c>
      <c r="AY276" s="48">
        <f t="shared" si="67"/>
        <v>0</v>
      </c>
      <c r="AZ276" s="49"/>
      <c r="BA276" s="48">
        <f t="shared" si="63"/>
        <v>0</v>
      </c>
      <c r="BB276" s="49"/>
      <c r="BC276" s="49"/>
      <c r="BD276" s="49"/>
      <c r="BE276" s="49"/>
      <c r="BF276" s="49"/>
      <c r="BG276" s="49"/>
      <c r="BH276" s="49"/>
      <c r="BI276" s="48">
        <f t="shared" si="70"/>
        <v>1</v>
      </c>
      <c r="BJ276" s="48">
        <f t="shared" si="70"/>
        <v>1</v>
      </c>
      <c r="BK276" s="48">
        <f t="shared" si="70"/>
        <v>0</v>
      </c>
      <c r="BL276" s="48">
        <f t="shared" si="69"/>
        <v>0</v>
      </c>
      <c r="BM276" s="48">
        <f t="shared" si="69"/>
        <v>0</v>
      </c>
      <c r="BN276" s="48">
        <f t="shared" si="69"/>
        <v>1</v>
      </c>
      <c r="BO276" s="614"/>
      <c r="BP276" s="613"/>
      <c r="BQ276" s="613"/>
      <c r="BR276" s="612"/>
      <c r="BS276" s="612"/>
      <c r="BT276" s="612"/>
    </row>
    <row r="277" spans="1:72" s="10" customFormat="1" ht="15.75" customHeight="1" outlineLevel="1">
      <c r="A277" s="612"/>
      <c r="B277" s="66" t="s">
        <v>620</v>
      </c>
      <c r="C277" s="50" t="s">
        <v>157</v>
      </c>
      <c r="D277" s="51" t="s">
        <v>255</v>
      </c>
      <c r="E277" s="51" t="s">
        <v>74</v>
      </c>
      <c r="F277" s="50"/>
      <c r="G277" s="51" t="s">
        <v>181</v>
      </c>
      <c r="H277" s="52"/>
      <c r="I277" s="50" t="s">
        <v>70</v>
      </c>
      <c r="J277" s="53">
        <v>44305</v>
      </c>
      <c r="K277" s="62"/>
      <c r="L277" s="53">
        <v>48237</v>
      </c>
      <c r="M277" s="86">
        <v>9.8249999999999993</v>
      </c>
      <c r="N277" s="87">
        <v>50</v>
      </c>
      <c r="O277" s="88">
        <v>54.87</v>
      </c>
      <c r="P277" s="88">
        <v>54.87</v>
      </c>
      <c r="Q277" s="511">
        <f t="shared" si="65"/>
        <v>539.09774999999991</v>
      </c>
      <c r="R277" s="93">
        <v>-6.4099999999999999E-3</v>
      </c>
      <c r="S277" s="523"/>
      <c r="T277" s="523"/>
      <c r="U277" s="523"/>
      <c r="V277" s="523"/>
      <c r="W277" s="512">
        <f t="shared" si="66"/>
        <v>8.3013100000000062E-2</v>
      </c>
      <c r="X277" s="513">
        <f t="shared" si="59"/>
        <v>4.5549287970000032</v>
      </c>
      <c r="Y277" s="513">
        <f t="shared" si="60"/>
        <v>-0.35171669999999999</v>
      </c>
      <c r="Z277" s="89"/>
      <c r="AA277" s="89"/>
      <c r="AB277" s="87">
        <v>0</v>
      </c>
      <c r="AC277" s="87">
        <v>54.87</v>
      </c>
      <c r="AD277" s="87">
        <v>11.122</v>
      </c>
      <c r="AE277" s="91"/>
      <c r="AF277" s="45"/>
      <c r="AG277" s="60" t="s">
        <v>621</v>
      </c>
      <c r="AH277" s="27"/>
      <c r="AI277" s="614"/>
      <c r="AJ277" s="47" t="str">
        <f t="shared" si="61"/>
        <v>Please complete all cells in row</v>
      </c>
      <c r="AK277" s="614"/>
      <c r="AL277" s="613"/>
      <c r="AM277" s="613"/>
      <c r="AN277" s="613"/>
      <c r="AO277" s="613"/>
      <c r="AP277" s="613"/>
      <c r="AQ277" s="613"/>
      <c r="AR277" s="613"/>
      <c r="AS277" s="48">
        <f t="shared" si="68"/>
        <v>0</v>
      </c>
      <c r="AT277" s="48">
        <f t="shared" si="68"/>
        <v>1</v>
      </c>
      <c r="AU277" s="48">
        <f t="shared" si="68"/>
        <v>0</v>
      </c>
      <c r="AV277" s="48">
        <f t="shared" si="67"/>
        <v>0</v>
      </c>
      <c r="AW277" s="48">
        <f t="shared" si="67"/>
        <v>0</v>
      </c>
      <c r="AX277" s="48">
        <f t="shared" si="67"/>
        <v>0</v>
      </c>
      <c r="AY277" s="48">
        <f t="shared" si="67"/>
        <v>0</v>
      </c>
      <c r="AZ277" s="49"/>
      <c r="BA277" s="48">
        <f t="shared" si="63"/>
        <v>0</v>
      </c>
      <c r="BB277" s="49"/>
      <c r="BC277" s="49"/>
      <c r="BD277" s="49"/>
      <c r="BE277" s="49"/>
      <c r="BF277" s="49"/>
      <c r="BG277" s="49"/>
      <c r="BH277" s="49"/>
      <c r="BI277" s="48">
        <f t="shared" si="70"/>
        <v>1</v>
      </c>
      <c r="BJ277" s="48">
        <f t="shared" si="70"/>
        <v>1</v>
      </c>
      <c r="BK277" s="48">
        <f t="shared" si="70"/>
        <v>0</v>
      </c>
      <c r="BL277" s="48">
        <f t="shared" si="69"/>
        <v>0</v>
      </c>
      <c r="BM277" s="48">
        <f t="shared" si="69"/>
        <v>0</v>
      </c>
      <c r="BN277" s="48">
        <f t="shared" si="69"/>
        <v>1</v>
      </c>
      <c r="BO277" s="614"/>
      <c r="BP277" s="613"/>
      <c r="BQ277" s="613"/>
      <c r="BR277" s="612"/>
      <c r="BS277" s="612"/>
      <c r="BT277" s="612"/>
    </row>
    <row r="278" spans="1:72" s="10" customFormat="1" ht="15.75" customHeight="1" outlineLevel="1">
      <c r="A278" s="612"/>
      <c r="B278" s="66" t="s">
        <v>622</v>
      </c>
      <c r="C278" s="50" t="s">
        <v>157</v>
      </c>
      <c r="D278" s="51" t="s">
        <v>255</v>
      </c>
      <c r="E278" s="51" t="s">
        <v>74</v>
      </c>
      <c r="F278" s="50"/>
      <c r="G278" s="51" t="s">
        <v>181</v>
      </c>
      <c r="H278" s="52"/>
      <c r="I278" s="50" t="s">
        <v>70</v>
      </c>
      <c r="J278" s="53">
        <v>44302</v>
      </c>
      <c r="K278" s="62"/>
      <c r="L278" s="53">
        <v>51543</v>
      </c>
      <c r="M278" s="86">
        <v>18.882000000000001</v>
      </c>
      <c r="N278" s="87">
        <v>50</v>
      </c>
      <c r="O278" s="88">
        <v>54.87</v>
      </c>
      <c r="P278" s="88">
        <v>54.87</v>
      </c>
      <c r="Q278" s="511">
        <f t="shared" si="65"/>
        <v>1036.0553400000001</v>
      </c>
      <c r="R278" s="93">
        <v>1.7659999999999999E-2</v>
      </c>
      <c r="S278" s="523"/>
      <c r="T278" s="523"/>
      <c r="U278" s="523"/>
      <c r="V278" s="523"/>
      <c r="W278" s="512">
        <f t="shared" si="66"/>
        <v>0.10924940000000016</v>
      </c>
      <c r="X278" s="513">
        <f t="shared" si="59"/>
        <v>5.9945145780000084</v>
      </c>
      <c r="Y278" s="513">
        <f t="shared" si="60"/>
        <v>0.96900419999999987</v>
      </c>
      <c r="Z278" s="89"/>
      <c r="AA278" s="89"/>
      <c r="AB278" s="87">
        <v>0</v>
      </c>
      <c r="AC278" s="87">
        <v>54.87</v>
      </c>
      <c r="AD278" s="87">
        <v>12.391</v>
      </c>
      <c r="AE278" s="91"/>
      <c r="AF278" s="45"/>
      <c r="AG278" s="60" t="s">
        <v>623</v>
      </c>
      <c r="AH278" s="27"/>
      <c r="AI278" s="614"/>
      <c r="AJ278" s="47" t="str">
        <f t="shared" si="61"/>
        <v>Please complete all cells in row</v>
      </c>
      <c r="AK278" s="614"/>
      <c r="AL278" s="613"/>
      <c r="AM278" s="613"/>
      <c r="AN278" s="613"/>
      <c r="AO278" s="613"/>
      <c r="AP278" s="613"/>
      <c r="AQ278" s="613"/>
      <c r="AR278" s="613"/>
      <c r="AS278" s="48">
        <f t="shared" si="68"/>
        <v>0</v>
      </c>
      <c r="AT278" s="48">
        <f t="shared" si="68"/>
        <v>1</v>
      </c>
      <c r="AU278" s="48">
        <f t="shared" si="68"/>
        <v>0</v>
      </c>
      <c r="AV278" s="48">
        <f t="shared" si="67"/>
        <v>0</v>
      </c>
      <c r="AW278" s="48">
        <f t="shared" si="67"/>
        <v>0</v>
      </c>
      <c r="AX278" s="48">
        <f t="shared" si="67"/>
        <v>0</v>
      </c>
      <c r="AY278" s="48">
        <f t="shared" si="67"/>
        <v>0</v>
      </c>
      <c r="AZ278" s="49"/>
      <c r="BA278" s="48">
        <f t="shared" si="63"/>
        <v>0</v>
      </c>
      <c r="BB278" s="49"/>
      <c r="BC278" s="49"/>
      <c r="BD278" s="49"/>
      <c r="BE278" s="49"/>
      <c r="BF278" s="49"/>
      <c r="BG278" s="49"/>
      <c r="BH278" s="49"/>
      <c r="BI278" s="48">
        <f t="shared" si="70"/>
        <v>1</v>
      </c>
      <c r="BJ278" s="48">
        <f t="shared" si="70"/>
        <v>1</v>
      </c>
      <c r="BK278" s="48">
        <f t="shared" si="70"/>
        <v>0</v>
      </c>
      <c r="BL278" s="48">
        <f t="shared" si="69"/>
        <v>0</v>
      </c>
      <c r="BM278" s="48">
        <f t="shared" si="69"/>
        <v>0</v>
      </c>
      <c r="BN278" s="48">
        <f t="shared" si="69"/>
        <v>1</v>
      </c>
      <c r="BO278" s="614"/>
      <c r="BP278" s="613"/>
      <c r="BQ278" s="613"/>
      <c r="BR278" s="612"/>
      <c r="BS278" s="612"/>
      <c r="BT278" s="612"/>
    </row>
    <row r="279" spans="1:72" s="10" customFormat="1" ht="15.75" customHeight="1" outlineLevel="1">
      <c r="A279" s="612"/>
      <c r="B279" s="66" t="s">
        <v>624</v>
      </c>
      <c r="C279" s="50" t="s">
        <v>64</v>
      </c>
      <c r="D279" s="51" t="s">
        <v>255</v>
      </c>
      <c r="E279" s="51" t="s">
        <v>188</v>
      </c>
      <c r="F279" s="50"/>
      <c r="G279" s="51" t="s">
        <v>181</v>
      </c>
      <c r="H279" s="52"/>
      <c r="I279" s="50" t="s">
        <v>70</v>
      </c>
      <c r="J279" s="53">
        <v>44425</v>
      </c>
      <c r="K279" s="62"/>
      <c r="L279" s="53">
        <v>44656</v>
      </c>
      <c r="M279" s="86">
        <v>1.4E-2</v>
      </c>
      <c r="N279" s="87">
        <v>100</v>
      </c>
      <c r="O279" s="88">
        <v>111.83499999999999</v>
      </c>
      <c r="P279" s="88">
        <v>145.73400000000001</v>
      </c>
      <c r="Q279" s="511">
        <f t="shared" si="65"/>
        <v>1.56569</v>
      </c>
      <c r="R279" s="93">
        <v>-9.75E-3</v>
      </c>
      <c r="S279" s="523"/>
      <c r="T279" s="523"/>
      <c r="U279" s="523"/>
      <c r="V279" s="523"/>
      <c r="W279" s="512">
        <f t="shared" si="66"/>
        <v>7.9372500000000068E-2</v>
      </c>
      <c r="X279" s="513">
        <f t="shared" si="59"/>
        <v>11.56727191500001</v>
      </c>
      <c r="Y279" s="513">
        <f t="shared" si="60"/>
        <v>-1.4209065000000001</v>
      </c>
      <c r="Z279" s="89"/>
      <c r="AA279" s="89"/>
      <c r="AB279" s="87">
        <v>0</v>
      </c>
      <c r="AC279" s="87">
        <v>111.83499999999999</v>
      </c>
      <c r="AD279" s="87">
        <v>203.13399999999999</v>
      </c>
      <c r="AE279" s="91"/>
      <c r="AF279" s="45"/>
      <c r="AG279" s="60" t="s">
        <v>625</v>
      </c>
      <c r="AH279" s="27"/>
      <c r="AI279" s="614"/>
      <c r="AJ279" s="47" t="str">
        <f t="shared" si="61"/>
        <v>Please complete all cells in row</v>
      </c>
      <c r="AK279" s="614"/>
      <c r="AL279" s="613"/>
      <c r="AM279" s="613"/>
      <c r="AN279" s="613"/>
      <c r="AO279" s="613"/>
      <c r="AP279" s="613"/>
      <c r="AQ279" s="613"/>
      <c r="AR279" s="613"/>
      <c r="AS279" s="48">
        <f t="shared" si="68"/>
        <v>0</v>
      </c>
      <c r="AT279" s="48">
        <f t="shared" si="68"/>
        <v>1</v>
      </c>
      <c r="AU279" s="48">
        <f t="shared" si="68"/>
        <v>0</v>
      </c>
      <c r="AV279" s="48">
        <f t="shared" si="67"/>
        <v>0</v>
      </c>
      <c r="AW279" s="48">
        <f t="shared" si="67"/>
        <v>0</v>
      </c>
      <c r="AX279" s="48">
        <f t="shared" si="67"/>
        <v>0</v>
      </c>
      <c r="AY279" s="48">
        <f t="shared" si="67"/>
        <v>0</v>
      </c>
      <c r="AZ279" s="49"/>
      <c r="BA279" s="48">
        <f t="shared" si="63"/>
        <v>0</v>
      </c>
      <c r="BB279" s="49"/>
      <c r="BC279" s="49"/>
      <c r="BD279" s="49"/>
      <c r="BE279" s="49"/>
      <c r="BF279" s="49"/>
      <c r="BG279" s="49"/>
      <c r="BH279" s="49"/>
      <c r="BI279" s="48">
        <f t="shared" si="70"/>
        <v>1</v>
      </c>
      <c r="BJ279" s="48">
        <f t="shared" si="70"/>
        <v>1</v>
      </c>
      <c r="BK279" s="48">
        <f t="shared" si="70"/>
        <v>0</v>
      </c>
      <c r="BL279" s="48">
        <f t="shared" si="69"/>
        <v>0</v>
      </c>
      <c r="BM279" s="48">
        <f t="shared" si="69"/>
        <v>0</v>
      </c>
      <c r="BN279" s="48">
        <f t="shared" si="69"/>
        <v>1</v>
      </c>
      <c r="BO279" s="614"/>
      <c r="BP279" s="613"/>
      <c r="BQ279" s="613"/>
      <c r="BR279" s="612"/>
      <c r="BS279" s="612"/>
      <c r="BT279" s="612"/>
    </row>
    <row r="280" spans="1:72" s="10" customFormat="1" ht="15.75" customHeight="1" outlineLevel="1">
      <c r="A280" s="612"/>
      <c r="B280" s="66" t="s">
        <v>626</v>
      </c>
      <c r="C280" s="50" t="s">
        <v>157</v>
      </c>
      <c r="D280" s="51" t="s">
        <v>323</v>
      </c>
      <c r="E280" s="51" t="s">
        <v>188</v>
      </c>
      <c r="F280" s="50"/>
      <c r="G280" s="51" t="s">
        <v>68</v>
      </c>
      <c r="H280" s="52"/>
      <c r="I280" s="50" t="s">
        <v>70</v>
      </c>
      <c r="J280" s="53">
        <v>38026</v>
      </c>
      <c r="K280" s="62"/>
      <c r="L280" s="53">
        <v>74367</v>
      </c>
      <c r="M280" s="86">
        <v>40.457534246575349</v>
      </c>
      <c r="N280" s="87">
        <v>2.2690000000000001</v>
      </c>
      <c r="O280" s="88">
        <v>2.2690000000000001</v>
      </c>
      <c r="P280" s="88">
        <v>2.2690000000000001</v>
      </c>
      <c r="Q280" s="511">
        <f t="shared" si="65"/>
        <v>91.798145205479472</v>
      </c>
      <c r="R280" s="93">
        <v>3.3026861770714309E-2</v>
      </c>
      <c r="S280" s="523"/>
      <c r="T280" s="523"/>
      <c r="U280" s="523"/>
      <c r="V280" s="523"/>
      <c r="W280" s="512">
        <f t="shared" si="66"/>
        <v>0.12599927933007882</v>
      </c>
      <c r="X280" s="513">
        <f t="shared" si="59"/>
        <v>0.28589236479994884</v>
      </c>
      <c r="Y280" s="513">
        <f t="shared" si="60"/>
        <v>7.4937949357750777E-2</v>
      </c>
      <c r="Z280" s="89"/>
      <c r="AA280" s="89"/>
      <c r="AB280" s="87">
        <v>0</v>
      </c>
      <c r="AC280" s="87">
        <v>2.2690000000000001</v>
      </c>
      <c r="AD280" s="87">
        <v>2.2690000000000001</v>
      </c>
      <c r="AE280" s="91"/>
      <c r="AF280" s="45"/>
      <c r="AG280" s="60" t="s">
        <v>627</v>
      </c>
      <c r="AH280" s="27"/>
      <c r="AI280" s="614"/>
      <c r="AJ280" s="47" t="str">
        <f t="shared" si="61"/>
        <v>Please complete all cells in row</v>
      </c>
      <c r="AK280" s="614"/>
      <c r="AL280" s="613"/>
      <c r="AM280" s="613"/>
      <c r="AN280" s="613"/>
      <c r="AO280" s="613"/>
      <c r="AP280" s="613"/>
      <c r="AQ280" s="613"/>
      <c r="AR280" s="613"/>
      <c r="AS280" s="48">
        <f t="shared" si="68"/>
        <v>0</v>
      </c>
      <c r="AT280" s="48">
        <f t="shared" si="68"/>
        <v>1</v>
      </c>
      <c r="AU280" s="48">
        <f t="shared" si="68"/>
        <v>0</v>
      </c>
      <c r="AV280" s="48">
        <f t="shared" si="67"/>
        <v>0</v>
      </c>
      <c r="AW280" s="48">
        <f t="shared" si="67"/>
        <v>0</v>
      </c>
      <c r="AX280" s="48">
        <f t="shared" si="67"/>
        <v>0</v>
      </c>
      <c r="AY280" s="48">
        <f t="shared" si="67"/>
        <v>0</v>
      </c>
      <c r="AZ280" s="49"/>
      <c r="BA280" s="48">
        <f t="shared" si="63"/>
        <v>0</v>
      </c>
      <c r="BB280" s="49"/>
      <c r="BC280" s="49"/>
      <c r="BD280" s="49"/>
      <c r="BE280" s="49"/>
      <c r="BF280" s="49"/>
      <c r="BG280" s="49"/>
      <c r="BH280" s="49"/>
      <c r="BI280" s="48">
        <f t="shared" si="70"/>
        <v>1</v>
      </c>
      <c r="BJ280" s="48">
        <f t="shared" si="70"/>
        <v>1</v>
      </c>
      <c r="BK280" s="48">
        <f t="shared" si="70"/>
        <v>0</v>
      </c>
      <c r="BL280" s="48">
        <f t="shared" si="69"/>
        <v>0</v>
      </c>
      <c r="BM280" s="48">
        <f t="shared" si="69"/>
        <v>0</v>
      </c>
      <c r="BN280" s="48">
        <f t="shared" si="69"/>
        <v>1</v>
      </c>
      <c r="BO280" s="614"/>
      <c r="BP280" s="613"/>
      <c r="BQ280" s="613"/>
      <c r="BR280" s="612"/>
      <c r="BS280" s="612"/>
      <c r="BT280" s="612"/>
    </row>
    <row r="281" spans="1:72" s="10" customFormat="1" ht="15.75" customHeight="1" outlineLevel="1">
      <c r="A281" s="612"/>
      <c r="B281" s="66" t="s">
        <v>628</v>
      </c>
      <c r="C281" s="50" t="s">
        <v>157</v>
      </c>
      <c r="D281" s="51" t="s">
        <v>323</v>
      </c>
      <c r="E281" s="51" t="s">
        <v>188</v>
      </c>
      <c r="F281" s="50"/>
      <c r="G281" s="51" t="s">
        <v>68</v>
      </c>
      <c r="H281" s="52"/>
      <c r="I281" s="50" t="s">
        <v>70</v>
      </c>
      <c r="J281" s="53">
        <v>38434</v>
      </c>
      <c r="K281" s="62"/>
      <c r="L281" s="53">
        <v>60531</v>
      </c>
      <c r="M281" s="86">
        <v>21.5041095890411</v>
      </c>
      <c r="N281" s="87">
        <v>0.14299999999999999</v>
      </c>
      <c r="O281" s="88">
        <v>0.14299999999999999</v>
      </c>
      <c r="P281" s="88">
        <v>0.14299999999999999</v>
      </c>
      <c r="Q281" s="511">
        <f t="shared" si="65"/>
        <v>3.0750876712328772</v>
      </c>
      <c r="R281" s="93">
        <v>3.848566087462775E-2</v>
      </c>
      <c r="S281" s="523"/>
      <c r="T281" s="523"/>
      <c r="U281" s="523"/>
      <c r="V281" s="523"/>
      <c r="W281" s="512">
        <f t="shared" si="66"/>
        <v>0.13194937035334431</v>
      </c>
      <c r="X281" s="513">
        <f t="shared" si="59"/>
        <v>1.8868759960528236E-2</v>
      </c>
      <c r="Y281" s="513">
        <f t="shared" si="60"/>
        <v>5.5034495050717679E-3</v>
      </c>
      <c r="Z281" s="89"/>
      <c r="AA281" s="89"/>
      <c r="AB281" s="87">
        <v>0</v>
      </c>
      <c r="AC281" s="87">
        <v>0.14299999999999999</v>
      </c>
      <c r="AD281" s="87">
        <v>0.14299999999999999</v>
      </c>
      <c r="AE281" s="91"/>
      <c r="AF281" s="45"/>
      <c r="AG281" s="60" t="s">
        <v>629</v>
      </c>
      <c r="AH281" s="27"/>
      <c r="AI281" s="614"/>
      <c r="AJ281" s="47" t="str">
        <f t="shared" si="61"/>
        <v>Please complete all cells in row</v>
      </c>
      <c r="AK281" s="614"/>
      <c r="AL281" s="613"/>
      <c r="AM281" s="613"/>
      <c r="AN281" s="613"/>
      <c r="AO281" s="613"/>
      <c r="AP281" s="613"/>
      <c r="AQ281" s="613"/>
      <c r="AR281" s="613"/>
      <c r="AS281" s="48">
        <f t="shared" si="68"/>
        <v>0</v>
      </c>
      <c r="AT281" s="48">
        <f t="shared" si="68"/>
        <v>1</v>
      </c>
      <c r="AU281" s="48">
        <f t="shared" si="68"/>
        <v>0</v>
      </c>
      <c r="AV281" s="48">
        <f t="shared" si="67"/>
        <v>0</v>
      </c>
      <c r="AW281" s="48">
        <f t="shared" si="67"/>
        <v>0</v>
      </c>
      <c r="AX281" s="48">
        <f t="shared" si="67"/>
        <v>0</v>
      </c>
      <c r="AY281" s="48">
        <f t="shared" si="67"/>
        <v>0</v>
      </c>
      <c r="AZ281" s="49"/>
      <c r="BA281" s="48">
        <f t="shared" si="63"/>
        <v>0</v>
      </c>
      <c r="BB281" s="49"/>
      <c r="BC281" s="49"/>
      <c r="BD281" s="49"/>
      <c r="BE281" s="49"/>
      <c r="BF281" s="49"/>
      <c r="BG281" s="49"/>
      <c r="BH281" s="49"/>
      <c r="BI281" s="48">
        <f t="shared" si="70"/>
        <v>1</v>
      </c>
      <c r="BJ281" s="48">
        <f t="shared" si="70"/>
        <v>1</v>
      </c>
      <c r="BK281" s="48">
        <f t="shared" si="70"/>
        <v>0</v>
      </c>
      <c r="BL281" s="48">
        <f t="shared" si="69"/>
        <v>0</v>
      </c>
      <c r="BM281" s="48">
        <f t="shared" si="69"/>
        <v>0</v>
      </c>
      <c r="BN281" s="48">
        <f t="shared" si="69"/>
        <v>1</v>
      </c>
      <c r="BO281" s="614"/>
      <c r="BP281" s="613"/>
      <c r="BQ281" s="613"/>
      <c r="BR281" s="612"/>
      <c r="BS281" s="612"/>
      <c r="BT281" s="612"/>
    </row>
    <row r="282" spans="1:72" s="10" customFormat="1" ht="15.75" customHeight="1" outlineLevel="1">
      <c r="A282" s="612"/>
      <c r="B282" s="66" t="s">
        <v>630</v>
      </c>
      <c r="C282" s="50" t="s">
        <v>157</v>
      </c>
      <c r="D282" s="51" t="s">
        <v>323</v>
      </c>
      <c r="E282" s="51" t="s">
        <v>188</v>
      </c>
      <c r="F282" s="50"/>
      <c r="G282" s="51" t="s">
        <v>68</v>
      </c>
      <c r="H282" s="52"/>
      <c r="I282" s="50" t="s">
        <v>70</v>
      </c>
      <c r="J282" s="53">
        <v>42233</v>
      </c>
      <c r="K282" s="62"/>
      <c r="L282" s="53">
        <v>47895</v>
      </c>
      <c r="M282" s="86">
        <v>4.1931506849315046</v>
      </c>
      <c r="N282" s="87">
        <v>0.17799999999999999</v>
      </c>
      <c r="O282" s="88">
        <v>0.17799999999999999</v>
      </c>
      <c r="P282" s="88">
        <v>0.17799999999999999</v>
      </c>
      <c r="Q282" s="511">
        <f t="shared" si="65"/>
        <v>0.74638082191780775</v>
      </c>
      <c r="R282" s="93">
        <v>3.3014948437508337E-2</v>
      </c>
      <c r="S282" s="523"/>
      <c r="T282" s="523"/>
      <c r="U282" s="523"/>
      <c r="V282" s="523"/>
      <c r="W282" s="512">
        <f t="shared" si="66"/>
        <v>0.12598629379688431</v>
      </c>
      <c r="X282" s="513">
        <f t="shared" si="59"/>
        <v>2.2425560295845404E-2</v>
      </c>
      <c r="Y282" s="513">
        <f t="shared" si="60"/>
        <v>5.8766608218764841E-3</v>
      </c>
      <c r="Z282" s="89"/>
      <c r="AA282" s="89"/>
      <c r="AB282" s="87">
        <v>0</v>
      </c>
      <c r="AC282" s="87">
        <v>0.17799999999999999</v>
      </c>
      <c r="AD282" s="87">
        <v>0.17799999999999999</v>
      </c>
      <c r="AE282" s="91"/>
      <c r="AF282" s="45"/>
      <c r="AG282" s="60" t="s">
        <v>631</v>
      </c>
      <c r="AH282" s="27"/>
      <c r="AI282" s="614"/>
      <c r="AJ282" s="47" t="str">
        <f t="shared" si="61"/>
        <v>Please complete all cells in row</v>
      </c>
      <c r="AK282" s="614"/>
      <c r="AL282" s="613"/>
      <c r="AM282" s="613"/>
      <c r="AN282" s="613"/>
      <c r="AO282" s="613"/>
      <c r="AP282" s="613"/>
      <c r="AQ282" s="613"/>
      <c r="AR282" s="613"/>
      <c r="AS282" s="48">
        <f t="shared" si="68"/>
        <v>0</v>
      </c>
      <c r="AT282" s="48">
        <f t="shared" si="68"/>
        <v>1</v>
      </c>
      <c r="AU282" s="48">
        <f t="shared" si="68"/>
        <v>0</v>
      </c>
      <c r="AV282" s="48">
        <f t="shared" si="67"/>
        <v>0</v>
      </c>
      <c r="AW282" s="48">
        <f t="shared" si="67"/>
        <v>0</v>
      </c>
      <c r="AX282" s="48">
        <f t="shared" si="67"/>
        <v>0</v>
      </c>
      <c r="AY282" s="48">
        <f t="shared" si="67"/>
        <v>0</v>
      </c>
      <c r="AZ282" s="49"/>
      <c r="BA282" s="48">
        <f t="shared" si="63"/>
        <v>0</v>
      </c>
      <c r="BB282" s="49"/>
      <c r="BC282" s="49"/>
      <c r="BD282" s="49"/>
      <c r="BE282" s="49"/>
      <c r="BF282" s="49"/>
      <c r="BG282" s="49"/>
      <c r="BH282" s="49"/>
      <c r="BI282" s="48">
        <f t="shared" si="70"/>
        <v>1</v>
      </c>
      <c r="BJ282" s="48">
        <f t="shared" si="70"/>
        <v>1</v>
      </c>
      <c r="BK282" s="48">
        <f t="shared" si="70"/>
        <v>0</v>
      </c>
      <c r="BL282" s="48">
        <f t="shared" si="69"/>
        <v>0</v>
      </c>
      <c r="BM282" s="48">
        <f t="shared" si="69"/>
        <v>0</v>
      </c>
      <c r="BN282" s="48">
        <f t="shared" si="69"/>
        <v>1</v>
      </c>
      <c r="BO282" s="614"/>
      <c r="BP282" s="613"/>
      <c r="BQ282" s="613"/>
      <c r="BR282" s="612"/>
      <c r="BS282" s="612"/>
      <c r="BT282" s="612"/>
    </row>
    <row r="283" spans="1:72" s="10" customFormat="1" ht="15.75" customHeight="1" outlineLevel="1">
      <c r="A283" s="612"/>
      <c r="B283" s="66" t="s">
        <v>632</v>
      </c>
      <c r="C283" s="50" t="s">
        <v>157</v>
      </c>
      <c r="D283" s="51" t="s">
        <v>323</v>
      </c>
      <c r="E283" s="51" t="s">
        <v>188</v>
      </c>
      <c r="F283" s="50"/>
      <c r="G283" s="51" t="s">
        <v>68</v>
      </c>
      <c r="H283" s="52"/>
      <c r="I283" s="50" t="s">
        <v>70</v>
      </c>
      <c r="J283" s="53">
        <v>42250</v>
      </c>
      <c r="K283" s="62"/>
      <c r="L283" s="53">
        <v>47912</v>
      </c>
      <c r="M283" s="86">
        <v>4.2164383561643852</v>
      </c>
      <c r="N283" s="87">
        <v>0.17899999999999999</v>
      </c>
      <c r="O283" s="88">
        <v>0.17899999999999999</v>
      </c>
      <c r="P283" s="88">
        <v>0.17899999999999999</v>
      </c>
      <c r="Q283" s="511">
        <f t="shared" si="65"/>
        <v>0.75474246575342496</v>
      </c>
      <c r="R283" s="93">
        <v>3.3012451499759961E-2</v>
      </c>
      <c r="S283" s="523"/>
      <c r="T283" s="523"/>
      <c r="U283" s="523"/>
      <c r="V283" s="523"/>
      <c r="W283" s="512">
        <f t="shared" si="66"/>
        <v>0.12598357213473865</v>
      </c>
      <c r="X283" s="513">
        <f t="shared" si="59"/>
        <v>2.2551059412118216E-2</v>
      </c>
      <c r="Y283" s="513">
        <f t="shared" si="60"/>
        <v>5.9092288184570329E-3</v>
      </c>
      <c r="Z283" s="89"/>
      <c r="AA283" s="89"/>
      <c r="AB283" s="87">
        <v>0</v>
      </c>
      <c r="AC283" s="87">
        <v>0.17899999999999999</v>
      </c>
      <c r="AD283" s="87">
        <v>0.17899999999999999</v>
      </c>
      <c r="AE283" s="91"/>
      <c r="AF283" s="45"/>
      <c r="AG283" s="60" t="s">
        <v>633</v>
      </c>
      <c r="AH283" s="27"/>
      <c r="AI283" s="614"/>
      <c r="AJ283" s="47" t="str">
        <f t="shared" si="61"/>
        <v>Please complete all cells in row</v>
      </c>
      <c r="AK283" s="614"/>
      <c r="AL283" s="613"/>
      <c r="AM283" s="613"/>
      <c r="AN283" s="613"/>
      <c r="AO283" s="613"/>
      <c r="AP283" s="613"/>
      <c r="AQ283" s="613"/>
      <c r="AR283" s="613"/>
      <c r="AS283" s="48">
        <f t="shared" si="68"/>
        <v>0</v>
      </c>
      <c r="AT283" s="48">
        <f t="shared" si="68"/>
        <v>1</v>
      </c>
      <c r="AU283" s="48">
        <f t="shared" si="68"/>
        <v>0</v>
      </c>
      <c r="AV283" s="48">
        <f t="shared" si="67"/>
        <v>0</v>
      </c>
      <c r="AW283" s="48">
        <f t="shared" si="67"/>
        <v>0</v>
      </c>
      <c r="AX283" s="48">
        <f t="shared" si="67"/>
        <v>0</v>
      </c>
      <c r="AY283" s="48">
        <f t="shared" si="67"/>
        <v>0</v>
      </c>
      <c r="AZ283" s="49"/>
      <c r="BA283" s="48">
        <f t="shared" si="63"/>
        <v>0</v>
      </c>
      <c r="BB283" s="49"/>
      <c r="BC283" s="49"/>
      <c r="BD283" s="49"/>
      <c r="BE283" s="49"/>
      <c r="BF283" s="49"/>
      <c r="BG283" s="49"/>
      <c r="BH283" s="49"/>
      <c r="BI283" s="48">
        <f t="shared" si="70"/>
        <v>1</v>
      </c>
      <c r="BJ283" s="48">
        <f t="shared" si="70"/>
        <v>1</v>
      </c>
      <c r="BK283" s="48">
        <f t="shared" si="70"/>
        <v>0</v>
      </c>
      <c r="BL283" s="48">
        <f t="shared" si="69"/>
        <v>0</v>
      </c>
      <c r="BM283" s="48">
        <f t="shared" si="69"/>
        <v>0</v>
      </c>
      <c r="BN283" s="48">
        <f t="shared" si="69"/>
        <v>1</v>
      </c>
      <c r="BO283" s="614"/>
      <c r="BP283" s="613"/>
      <c r="BQ283" s="613"/>
      <c r="BR283" s="612"/>
      <c r="BS283" s="612"/>
      <c r="BT283" s="612"/>
    </row>
    <row r="284" spans="1:72" s="10" customFormat="1" ht="15.75" customHeight="1" outlineLevel="1">
      <c r="A284" s="612"/>
      <c r="B284" s="66" t="s">
        <v>634</v>
      </c>
      <c r="C284" s="50" t="s">
        <v>157</v>
      </c>
      <c r="D284" s="51" t="s">
        <v>323</v>
      </c>
      <c r="E284" s="51" t="s">
        <v>188</v>
      </c>
      <c r="F284" s="50"/>
      <c r="G284" s="51" t="s">
        <v>68</v>
      </c>
      <c r="H284" s="52"/>
      <c r="I284" s="50" t="s">
        <v>70</v>
      </c>
      <c r="J284" s="53">
        <v>42852</v>
      </c>
      <c r="K284" s="62"/>
      <c r="L284" s="53">
        <v>48514</v>
      </c>
      <c r="M284" s="86">
        <v>5.0410958904109497</v>
      </c>
      <c r="N284" s="87">
        <v>0.21299999999999999</v>
      </c>
      <c r="O284" s="88">
        <v>0.21299999999999999</v>
      </c>
      <c r="P284" s="88">
        <v>0.21299999999999999</v>
      </c>
      <c r="Q284" s="511">
        <f t="shared" si="65"/>
        <v>1.0737534246575322</v>
      </c>
      <c r="R284" s="93">
        <v>2.9647693598923854E-2</v>
      </c>
      <c r="S284" s="523"/>
      <c r="T284" s="523"/>
      <c r="U284" s="523"/>
      <c r="V284" s="523"/>
      <c r="W284" s="512">
        <f t="shared" si="66"/>
        <v>0.12231598602282712</v>
      </c>
      <c r="X284" s="513">
        <f t="shared" si="59"/>
        <v>2.6053305022862176E-2</v>
      </c>
      <c r="Y284" s="513">
        <f t="shared" si="60"/>
        <v>6.3149587365707808E-3</v>
      </c>
      <c r="Z284" s="89"/>
      <c r="AA284" s="89"/>
      <c r="AB284" s="87">
        <v>0</v>
      </c>
      <c r="AC284" s="87">
        <v>0.21299999999999999</v>
      </c>
      <c r="AD284" s="87">
        <v>0.21299999999999999</v>
      </c>
      <c r="AE284" s="91"/>
      <c r="AF284" s="45"/>
      <c r="AG284" s="60" t="s">
        <v>635</v>
      </c>
      <c r="AH284" s="27"/>
      <c r="AI284" s="614"/>
      <c r="AJ284" s="47" t="str">
        <f t="shared" si="61"/>
        <v>Please complete all cells in row</v>
      </c>
      <c r="AK284" s="614"/>
      <c r="AL284" s="613"/>
      <c r="AM284" s="613"/>
      <c r="AN284" s="613"/>
      <c r="AO284" s="613"/>
      <c r="AP284" s="613"/>
      <c r="AQ284" s="613"/>
      <c r="AR284" s="613"/>
      <c r="AS284" s="48">
        <f t="shared" si="68"/>
        <v>0</v>
      </c>
      <c r="AT284" s="48">
        <f t="shared" si="68"/>
        <v>1</v>
      </c>
      <c r="AU284" s="48">
        <f t="shared" si="68"/>
        <v>0</v>
      </c>
      <c r="AV284" s="48">
        <f t="shared" si="67"/>
        <v>0</v>
      </c>
      <c r="AW284" s="48">
        <f t="shared" si="67"/>
        <v>0</v>
      </c>
      <c r="AX284" s="48">
        <f t="shared" si="67"/>
        <v>0</v>
      </c>
      <c r="AY284" s="48">
        <f t="shared" si="67"/>
        <v>0</v>
      </c>
      <c r="AZ284" s="49"/>
      <c r="BA284" s="48">
        <f t="shared" si="63"/>
        <v>0</v>
      </c>
      <c r="BB284" s="49"/>
      <c r="BC284" s="49"/>
      <c r="BD284" s="49"/>
      <c r="BE284" s="49"/>
      <c r="BF284" s="49"/>
      <c r="BG284" s="49"/>
      <c r="BH284" s="49"/>
      <c r="BI284" s="48">
        <f t="shared" si="70"/>
        <v>1</v>
      </c>
      <c r="BJ284" s="48">
        <f t="shared" si="70"/>
        <v>1</v>
      </c>
      <c r="BK284" s="48">
        <f t="shared" si="70"/>
        <v>0</v>
      </c>
      <c r="BL284" s="48">
        <f t="shared" si="69"/>
        <v>0</v>
      </c>
      <c r="BM284" s="48">
        <f t="shared" si="69"/>
        <v>0</v>
      </c>
      <c r="BN284" s="48">
        <f t="shared" si="69"/>
        <v>1</v>
      </c>
      <c r="BO284" s="614"/>
      <c r="BP284" s="613"/>
      <c r="BQ284" s="613"/>
      <c r="BR284" s="612"/>
      <c r="BS284" s="612"/>
      <c r="BT284" s="612"/>
    </row>
    <row r="285" spans="1:72" s="10" customFormat="1" ht="15.75" customHeight="1" outlineLevel="1">
      <c r="A285" s="612"/>
      <c r="B285" s="66" t="s">
        <v>636</v>
      </c>
      <c r="C285" s="50" t="s">
        <v>157</v>
      </c>
      <c r="D285" s="51" t="s">
        <v>323</v>
      </c>
      <c r="E285" s="51" t="s">
        <v>188</v>
      </c>
      <c r="F285" s="50"/>
      <c r="G285" s="51" t="s">
        <v>68</v>
      </c>
      <c r="H285" s="52"/>
      <c r="I285" s="50" t="s">
        <v>70</v>
      </c>
      <c r="J285" s="53">
        <v>44135</v>
      </c>
      <c r="K285" s="62"/>
      <c r="L285" s="53">
        <v>45777</v>
      </c>
      <c r="M285" s="86">
        <v>1.2931506849315051</v>
      </c>
      <c r="N285" s="87">
        <v>0.41199999999999998</v>
      </c>
      <c r="O285" s="88">
        <v>0.41199999999999998</v>
      </c>
      <c r="P285" s="88">
        <v>0.41199999999999998</v>
      </c>
      <c r="Q285" s="511">
        <f t="shared" si="65"/>
        <v>0.53277808219178002</v>
      </c>
      <c r="R285" s="93">
        <v>3.3007125202184302E-2</v>
      </c>
      <c r="S285" s="523"/>
      <c r="T285" s="523"/>
      <c r="U285" s="523"/>
      <c r="V285" s="523"/>
      <c r="W285" s="512">
        <f t="shared" si="66"/>
        <v>0.12597776647038117</v>
      </c>
      <c r="X285" s="513">
        <f t="shared" ref="X285" si="71">W285*P285</f>
        <v>5.1902839785797038E-2</v>
      </c>
      <c r="Y285" s="513">
        <f t="shared" ref="Y285" si="72" xml:space="preserve"> R285*P285</f>
        <v>1.3598935583299932E-2</v>
      </c>
      <c r="Z285" s="89"/>
      <c r="AA285" s="89"/>
      <c r="AB285" s="87">
        <v>0</v>
      </c>
      <c r="AC285" s="87">
        <v>0.41199999999999998</v>
      </c>
      <c r="AD285" s="87">
        <v>0.41199999999999998</v>
      </c>
      <c r="AE285" s="91"/>
      <c r="AF285" s="45"/>
      <c r="AG285" s="60" t="s">
        <v>637</v>
      </c>
      <c r="AH285" s="27"/>
      <c r="AI285" s="614"/>
      <c r="AJ285" s="47" t="str">
        <f t="shared" ref="AJ285" si="73">IF( SUM( AL285:BN285 ) = 0, 0, $AL$5 )</f>
        <v>Please complete all cells in row</v>
      </c>
      <c r="AK285" s="614"/>
      <c r="AL285" s="613"/>
      <c r="AM285" s="613"/>
      <c r="AN285" s="613"/>
      <c r="AO285" s="613"/>
      <c r="AP285" s="613"/>
      <c r="AQ285" s="613"/>
      <c r="AR285" s="613"/>
      <c r="AS285" s="48">
        <f t="shared" si="68"/>
        <v>0</v>
      </c>
      <c r="AT285" s="48">
        <f t="shared" si="68"/>
        <v>1</v>
      </c>
      <c r="AU285" s="48">
        <f t="shared" si="68"/>
        <v>0</v>
      </c>
      <c r="AV285" s="48">
        <f t="shared" si="67"/>
        <v>0</v>
      </c>
      <c r="AW285" s="48">
        <f t="shared" si="67"/>
        <v>0</v>
      </c>
      <c r="AX285" s="48">
        <f t="shared" si="67"/>
        <v>0</v>
      </c>
      <c r="AY285" s="48">
        <f t="shared" si="67"/>
        <v>0</v>
      </c>
      <c r="AZ285" s="49"/>
      <c r="BA285" s="48">
        <f t="shared" ref="BA285" si="74" xml:space="preserve"> IF( ISNUMBER(R285 ), 0, 1 )</f>
        <v>0</v>
      </c>
      <c r="BB285" s="49"/>
      <c r="BC285" s="49"/>
      <c r="BD285" s="49"/>
      <c r="BE285" s="49"/>
      <c r="BF285" s="49"/>
      <c r="BG285" s="49"/>
      <c r="BH285" s="49"/>
      <c r="BI285" s="48">
        <f t="shared" si="70"/>
        <v>1</v>
      </c>
      <c r="BJ285" s="48">
        <f t="shared" si="70"/>
        <v>1</v>
      </c>
      <c r="BK285" s="48">
        <f t="shared" si="70"/>
        <v>0</v>
      </c>
      <c r="BL285" s="48">
        <f t="shared" si="69"/>
        <v>0</v>
      </c>
      <c r="BM285" s="48">
        <f t="shared" si="69"/>
        <v>0</v>
      </c>
      <c r="BN285" s="48">
        <f t="shared" si="69"/>
        <v>1</v>
      </c>
      <c r="BO285" s="614"/>
      <c r="BP285" s="613"/>
      <c r="BQ285" s="613"/>
      <c r="BR285" s="612"/>
      <c r="BS285" s="612"/>
      <c r="BT285" s="612"/>
    </row>
    <row r="286" spans="1:72" s="10" customFormat="1" ht="15.75" customHeight="1" thickBot="1">
      <c r="A286" s="612"/>
      <c r="B286" s="67" t="s">
        <v>638</v>
      </c>
      <c r="C286" s="68"/>
      <c r="D286" s="68"/>
      <c r="E286" s="68"/>
      <c r="F286" s="69"/>
      <c r="G286" s="69"/>
      <c r="H286" s="70"/>
      <c r="I286" s="70"/>
      <c r="J286" s="71"/>
      <c r="K286" s="72"/>
      <c r="L286" s="71"/>
      <c r="M286" s="514"/>
      <c r="N286" s="515">
        <f>SUM(N221:N285)</f>
        <v>6107.2950000000001</v>
      </c>
      <c r="O286" s="515">
        <f>SUM(O221:O285)</f>
        <v>7762.0459999999975</v>
      </c>
      <c r="P286" s="515">
        <f>SUM(P221:P285)</f>
        <v>8071.5329999999958</v>
      </c>
      <c r="Q286" s="516">
        <f>SUM(Q221:Q285)</f>
        <v>132860.70830167123</v>
      </c>
      <c r="R286" s="514"/>
      <c r="S286" s="514"/>
      <c r="T286" s="514"/>
      <c r="U286" s="514"/>
      <c r="V286" s="514"/>
      <c r="W286" s="514"/>
      <c r="X286" s="515">
        <f>SUM(X221:X285)</f>
        <v>821.62725118038793</v>
      </c>
      <c r="Y286" s="515">
        <f>SUM(Y221:Y285)</f>
        <v>87.329615761823021</v>
      </c>
      <c r="Z286" s="514"/>
      <c r="AA286" s="514"/>
      <c r="AB286" s="515">
        <f>SUM(AB221:AB285)</f>
        <v>-5.2179999999999991</v>
      </c>
      <c r="AC286" s="515">
        <f>SUM(AC221:AC285)</f>
        <v>7756.7279999999973</v>
      </c>
      <c r="AD286" s="515">
        <f>SUM(AD221:AD285)</f>
        <v>8025.2090000000007</v>
      </c>
      <c r="AE286" s="517"/>
      <c r="AF286" s="45"/>
      <c r="AG286" s="74" t="s">
        <v>639</v>
      </c>
      <c r="AH286" s="27"/>
      <c r="AI286" s="614"/>
      <c r="AJ286" s="47" t="str">
        <f t="shared" ref="AJ286" si="75">IF( SUM( AL286:BN286 ) = 0, 0, $AL$5 )</f>
        <v>Please complete all cells in row</v>
      </c>
      <c r="AK286" s="614"/>
      <c r="AL286" s="613"/>
      <c r="AM286" s="613"/>
      <c r="AN286" s="613"/>
      <c r="AO286" s="613"/>
      <c r="AP286" s="613"/>
      <c r="AQ286" s="613"/>
      <c r="AR286" s="613"/>
      <c r="AS286" s="613"/>
      <c r="AT286" s="613"/>
      <c r="AU286" s="613"/>
      <c r="AV286" s="613"/>
      <c r="AW286" s="613"/>
      <c r="AX286" s="613"/>
      <c r="AY286" s="613"/>
      <c r="AZ286" s="613"/>
      <c r="BA286" s="613"/>
      <c r="BB286" s="613"/>
      <c r="BC286" s="613"/>
      <c r="BD286" s="613"/>
      <c r="BE286" s="613"/>
      <c r="BF286" s="613"/>
      <c r="BG286" s="613"/>
      <c r="BH286" s="613"/>
      <c r="BI286" s="613"/>
      <c r="BJ286" s="613"/>
      <c r="BK286" s="613"/>
      <c r="BL286" s="613"/>
      <c r="BM286" s="613"/>
      <c r="BN286" s="48">
        <f t="shared" ref="BN286" si="76" xml:space="preserve"> IF( ISNUMBER(AE286 ), 0, 1 )</f>
        <v>1</v>
      </c>
      <c r="BO286" s="614"/>
      <c r="BP286" s="613"/>
      <c r="BQ286" s="613"/>
      <c r="BR286" s="612"/>
      <c r="BS286" s="612"/>
      <c r="BT286" s="612"/>
    </row>
    <row r="287" spans="1:72" s="10" customFormat="1" ht="15.75" customHeight="1" thickTop="1" thickBot="1">
      <c r="A287" s="612"/>
      <c r="B287" s="99"/>
      <c r="C287" s="100"/>
      <c r="D287" s="100"/>
      <c r="E287" s="100"/>
      <c r="F287" s="77"/>
      <c r="G287" s="77"/>
      <c r="H287" s="505"/>
      <c r="I287" s="77"/>
      <c r="J287" s="78"/>
      <c r="K287" s="79"/>
      <c r="L287" s="78"/>
      <c r="M287" s="518"/>
      <c r="N287" s="518"/>
      <c r="O287" s="519"/>
      <c r="P287" s="519"/>
      <c r="Q287" s="519"/>
      <c r="R287" s="518"/>
      <c r="S287" s="518"/>
      <c r="T287" s="518"/>
      <c r="U287" s="518"/>
      <c r="V287" s="518"/>
      <c r="W287" s="518"/>
      <c r="X287" s="519"/>
      <c r="Y287" s="519"/>
      <c r="Z287" s="519"/>
      <c r="AA287" s="519"/>
      <c r="AB287" s="520"/>
      <c r="AC287" s="520"/>
      <c r="AD287" s="520"/>
      <c r="AE287" s="520"/>
      <c r="AF287" s="45"/>
      <c r="AG287" s="26"/>
      <c r="AH287" s="27"/>
      <c r="AI287" s="614"/>
      <c r="AJ287" s="613"/>
      <c r="AK287" s="614"/>
      <c r="AL287" s="613"/>
      <c r="AM287" s="613"/>
      <c r="AN287" s="613"/>
      <c r="AO287" s="613"/>
      <c r="AP287" s="613"/>
      <c r="AQ287" s="613"/>
      <c r="AR287" s="613"/>
      <c r="AS287" s="613"/>
      <c r="AT287" s="613"/>
      <c r="AU287" s="613"/>
      <c r="AV287" s="613"/>
      <c r="AW287" s="613"/>
      <c r="AX287" s="613"/>
      <c r="AY287" s="613"/>
      <c r="AZ287" s="613"/>
      <c r="BA287" s="613"/>
      <c r="BB287" s="613"/>
      <c r="BC287" s="613"/>
      <c r="BD287" s="613"/>
      <c r="BE287" s="613"/>
      <c r="BF287" s="613"/>
      <c r="BG287" s="613"/>
      <c r="BH287" s="613"/>
      <c r="BI287" s="613"/>
      <c r="BJ287" s="613"/>
      <c r="BK287" s="613"/>
      <c r="BL287" s="613"/>
      <c r="BM287" s="613"/>
      <c r="BN287" s="613"/>
      <c r="BO287" s="614"/>
      <c r="BP287" s="613"/>
      <c r="BQ287" s="613"/>
      <c r="BR287" s="612"/>
      <c r="BS287" s="612"/>
      <c r="BT287" s="612"/>
    </row>
    <row r="288" spans="1:72" s="10" customFormat="1" ht="15.75" customHeight="1" thickTop="1">
      <c r="A288" s="612"/>
      <c r="B288" s="33" t="s">
        <v>640</v>
      </c>
      <c r="C288" s="77"/>
      <c r="D288" s="77"/>
      <c r="E288" s="77"/>
      <c r="F288" s="77"/>
      <c r="G288" s="77"/>
      <c r="H288" s="505"/>
      <c r="I288" s="77"/>
      <c r="J288" s="78"/>
      <c r="K288" s="79"/>
      <c r="L288" s="78"/>
      <c r="M288" s="518"/>
      <c r="N288" s="518"/>
      <c r="O288" s="519"/>
      <c r="P288" s="519"/>
      <c r="Q288" s="519"/>
      <c r="R288" s="518"/>
      <c r="S288" s="518"/>
      <c r="T288" s="518"/>
      <c r="U288" s="518"/>
      <c r="V288" s="518"/>
      <c r="W288" s="518"/>
      <c r="X288" s="519"/>
      <c r="Y288" s="519"/>
      <c r="Z288" s="519"/>
      <c r="AA288" s="519"/>
      <c r="AB288" s="520"/>
      <c r="AC288" s="520"/>
      <c r="AD288" s="520"/>
      <c r="AE288" s="520"/>
      <c r="AF288" s="45"/>
      <c r="AG288" s="26"/>
      <c r="AH288" s="27"/>
      <c r="AI288" s="614"/>
      <c r="AJ288" s="613"/>
      <c r="AK288" s="614"/>
      <c r="AL288" s="613"/>
      <c r="AM288" s="613"/>
      <c r="AN288" s="613"/>
      <c r="AO288" s="613"/>
      <c r="AP288" s="613"/>
      <c r="AQ288" s="613"/>
      <c r="AR288" s="613"/>
      <c r="AS288" s="613"/>
      <c r="AT288" s="613"/>
      <c r="AU288" s="613"/>
      <c r="AV288" s="613"/>
      <c r="AW288" s="613"/>
      <c r="AX288" s="613"/>
      <c r="AY288" s="613"/>
      <c r="AZ288" s="613"/>
      <c r="BA288" s="613"/>
      <c r="BB288" s="613"/>
      <c r="BC288" s="613"/>
      <c r="BD288" s="613"/>
      <c r="BE288" s="613"/>
      <c r="BF288" s="613"/>
      <c r="BG288" s="613"/>
      <c r="BH288" s="613"/>
      <c r="BI288" s="613"/>
      <c r="BJ288" s="613"/>
      <c r="BK288" s="613"/>
      <c r="BL288" s="613"/>
      <c r="BM288" s="613"/>
      <c r="BN288" s="613"/>
      <c r="BO288" s="614"/>
      <c r="BP288" s="613"/>
      <c r="BQ288" s="613"/>
      <c r="BR288" s="612"/>
      <c r="BS288" s="612"/>
      <c r="BT288" s="612"/>
    </row>
    <row r="289" spans="1:72" s="10" customFormat="1" ht="15.75" customHeight="1" thickBot="1">
      <c r="A289" s="612"/>
      <c r="B289" s="67" t="s">
        <v>641</v>
      </c>
      <c r="C289" s="68"/>
      <c r="D289" s="68"/>
      <c r="E289" s="68"/>
      <c r="F289" s="69"/>
      <c r="G289" s="69"/>
      <c r="H289" s="70"/>
      <c r="I289" s="70"/>
      <c r="J289" s="71"/>
      <c r="K289" s="72"/>
      <c r="L289" s="71"/>
      <c r="M289" s="514"/>
      <c r="N289" s="515">
        <v>0</v>
      </c>
      <c r="O289" s="515">
        <v>0</v>
      </c>
      <c r="P289" s="515">
        <v>0</v>
      </c>
      <c r="Q289" s="516">
        <v>0</v>
      </c>
      <c r="R289" s="514"/>
      <c r="S289" s="514"/>
      <c r="T289" s="514"/>
      <c r="U289" s="514"/>
      <c r="V289" s="514"/>
      <c r="W289" s="514"/>
      <c r="X289" s="515">
        <v>0</v>
      </c>
      <c r="Y289" s="515">
        <v>0</v>
      </c>
      <c r="Z289" s="514"/>
      <c r="AA289" s="514"/>
      <c r="AB289" s="515">
        <v>0</v>
      </c>
      <c r="AC289" s="515">
        <v>0</v>
      </c>
      <c r="AD289" s="515">
        <v>0</v>
      </c>
      <c r="AE289" s="517"/>
      <c r="AF289" s="45"/>
      <c r="AG289" s="74" t="s">
        <v>642</v>
      </c>
      <c r="AH289" s="27"/>
      <c r="AI289" s="614"/>
      <c r="AJ289" s="47" t="str">
        <f t="shared" ref="AJ289:AJ291" si="77">IF( SUM( AL289:BN289 ) = 0, 0, $AL$5 )</f>
        <v>Please complete all cells in row</v>
      </c>
      <c r="AK289" s="614"/>
      <c r="AL289" s="613"/>
      <c r="AM289" s="613"/>
      <c r="AN289" s="613"/>
      <c r="AO289" s="613"/>
      <c r="AP289" s="613"/>
      <c r="AQ289" s="613"/>
      <c r="AR289" s="613"/>
      <c r="AS289" s="613"/>
      <c r="AT289" s="613"/>
      <c r="AU289" s="613"/>
      <c r="AV289" s="613"/>
      <c r="AW289" s="613"/>
      <c r="AX289" s="613"/>
      <c r="AY289" s="613"/>
      <c r="AZ289" s="613"/>
      <c r="BA289" s="613"/>
      <c r="BB289" s="613"/>
      <c r="BC289" s="613"/>
      <c r="BD289" s="613"/>
      <c r="BE289" s="613"/>
      <c r="BF289" s="613"/>
      <c r="BG289" s="613"/>
      <c r="BH289" s="613"/>
      <c r="BI289" s="613"/>
      <c r="BJ289" s="613"/>
      <c r="BK289" s="613"/>
      <c r="BL289" s="613"/>
      <c r="BM289" s="613"/>
      <c r="BN289" s="48">
        <f t="shared" ref="BN289:BN291" si="78" xml:space="preserve"> IF( ISNUMBER(AE289 ), 0, 1 )</f>
        <v>1</v>
      </c>
      <c r="BO289" s="614"/>
      <c r="BP289" s="613"/>
      <c r="BQ289" s="613"/>
      <c r="BR289" s="612"/>
      <c r="BS289" s="612"/>
      <c r="BT289" s="612"/>
    </row>
    <row r="290" spans="1:72" s="10" customFormat="1" ht="15.75" customHeight="1" thickTop="1" thickBot="1">
      <c r="A290" s="612"/>
      <c r="B290" s="103"/>
      <c r="C290" s="104"/>
      <c r="D290" s="104"/>
      <c r="E290" s="104"/>
      <c r="F290" s="104"/>
      <c r="G290" s="104"/>
      <c r="H290" s="524"/>
      <c r="I290" s="104"/>
      <c r="J290" s="104"/>
      <c r="K290" s="104"/>
      <c r="L290" s="104"/>
      <c r="M290" s="518"/>
      <c r="N290" s="518"/>
      <c r="O290" s="525"/>
      <c r="P290" s="525"/>
      <c r="Q290" s="519"/>
      <c r="R290" s="518"/>
      <c r="S290" s="518"/>
      <c r="T290" s="518"/>
      <c r="U290" s="518"/>
      <c r="V290" s="518"/>
      <c r="W290" s="518"/>
      <c r="X290" s="525"/>
      <c r="Y290" s="525"/>
      <c r="Z290" s="525"/>
      <c r="AA290" s="525"/>
      <c r="AB290" s="525"/>
      <c r="AC290" s="525"/>
      <c r="AD290" s="525"/>
      <c r="AE290" s="525"/>
      <c r="AF290" s="45"/>
      <c r="AG290" s="26"/>
      <c r="AH290" s="27"/>
      <c r="AI290" s="614"/>
      <c r="AJ290" s="613"/>
      <c r="AK290" s="614"/>
      <c r="AL290" s="613"/>
      <c r="AM290" s="613"/>
      <c r="AN290" s="613"/>
      <c r="AO290" s="613"/>
      <c r="AP290" s="613"/>
      <c r="AQ290" s="613"/>
      <c r="AR290" s="613"/>
      <c r="AS290" s="613"/>
      <c r="AT290" s="613"/>
      <c r="AU290" s="613"/>
      <c r="AV290" s="613"/>
      <c r="AW290" s="613"/>
      <c r="AX290" s="613"/>
      <c r="AY290" s="613"/>
      <c r="AZ290" s="613"/>
      <c r="BA290" s="613"/>
      <c r="BB290" s="613"/>
      <c r="BC290" s="613"/>
      <c r="BD290" s="613"/>
      <c r="BE290" s="613"/>
      <c r="BF290" s="613"/>
      <c r="BG290" s="613"/>
      <c r="BH290" s="613"/>
      <c r="BI290" s="613"/>
      <c r="BJ290" s="613"/>
      <c r="BK290" s="613"/>
      <c r="BL290" s="613"/>
      <c r="BM290" s="613"/>
      <c r="BN290" s="613"/>
      <c r="BO290" s="614"/>
      <c r="BP290" s="613"/>
      <c r="BQ290" s="613"/>
      <c r="BR290" s="612"/>
      <c r="BS290" s="612"/>
      <c r="BT290" s="612"/>
    </row>
    <row r="291" spans="1:72" s="10" customFormat="1" ht="15.75" customHeight="1" thickTop="1" thickBot="1">
      <c r="A291" s="612"/>
      <c r="B291" s="105" t="s">
        <v>643</v>
      </c>
      <c r="C291" s="106"/>
      <c r="D291" s="106"/>
      <c r="E291" s="106"/>
      <c r="F291" s="107"/>
      <c r="G291" s="107"/>
      <c r="H291" s="108"/>
      <c r="I291" s="108"/>
      <c r="J291" s="109"/>
      <c r="K291" s="110"/>
      <c r="L291" s="109"/>
      <c r="M291" s="526"/>
      <c r="N291" s="527">
        <f>SUM(N128,N218,N286,N289)</f>
        <v>14261.696999999998</v>
      </c>
      <c r="O291" s="527">
        <f>SUM(O128,O218,O286,O289)</f>
        <v>13840.647999999997</v>
      </c>
      <c r="P291" s="527">
        <f>SUM(P128,P218,P286,P289)</f>
        <v>14114.231999999995</v>
      </c>
      <c r="Q291" s="528">
        <f>SUM(Q128,Q218,Q286,Q289)</f>
        <v>181860.43443686297</v>
      </c>
      <c r="R291" s="526"/>
      <c r="S291" s="526"/>
      <c r="T291" s="526"/>
      <c r="U291" s="526"/>
      <c r="V291" s="526"/>
      <c r="W291" s="526"/>
      <c r="X291" s="527">
        <f>SUM(X128,X218,X286,X289)</f>
        <v>1046.2876909467489</v>
      </c>
      <c r="Y291" s="527">
        <f>SUM(Y128,Y218,Y286,Y289)</f>
        <v>311.99005552818386</v>
      </c>
      <c r="Z291" s="526"/>
      <c r="AA291" s="526"/>
      <c r="AB291" s="527">
        <f>SUM(AB128,AB218,AB286,AB289)</f>
        <v>-84.637000000000015</v>
      </c>
      <c r="AC291" s="527">
        <f>SUM(AC128,AC218,AC286,AC289)</f>
        <v>13760.864999999998</v>
      </c>
      <c r="AD291" s="527">
        <f>SUM(AD128,AD218,AD286,AD289)</f>
        <v>18811.733999999997</v>
      </c>
      <c r="AE291" s="529"/>
      <c r="AF291" s="45"/>
      <c r="AG291" s="111" t="s">
        <v>644</v>
      </c>
      <c r="AH291" s="27"/>
      <c r="AI291" s="614"/>
      <c r="AJ291" s="47" t="str">
        <f t="shared" si="77"/>
        <v>Please complete all cells in row</v>
      </c>
      <c r="AK291" s="614"/>
      <c r="AL291" s="613"/>
      <c r="AM291" s="613"/>
      <c r="AN291" s="613"/>
      <c r="AO291" s="613"/>
      <c r="AP291" s="613"/>
      <c r="AQ291" s="613"/>
      <c r="AR291" s="613"/>
      <c r="AS291" s="613"/>
      <c r="AT291" s="613"/>
      <c r="AU291" s="613"/>
      <c r="AV291" s="613"/>
      <c r="AW291" s="613"/>
      <c r="AX291" s="613"/>
      <c r="AY291" s="613"/>
      <c r="AZ291" s="613"/>
      <c r="BA291" s="613"/>
      <c r="BB291" s="613"/>
      <c r="BC291" s="613"/>
      <c r="BD291" s="613"/>
      <c r="BE291" s="613"/>
      <c r="BF291" s="613"/>
      <c r="BG291" s="613"/>
      <c r="BH291" s="613"/>
      <c r="BI291" s="613"/>
      <c r="BJ291" s="613"/>
      <c r="BK291" s="613"/>
      <c r="BL291" s="613"/>
      <c r="BM291" s="613"/>
      <c r="BN291" s="48">
        <f t="shared" si="78"/>
        <v>1</v>
      </c>
      <c r="BO291" s="614"/>
      <c r="BP291" s="613"/>
      <c r="BQ291" s="613"/>
      <c r="BR291" s="612"/>
      <c r="BS291" s="612"/>
      <c r="BT291" s="612"/>
    </row>
    <row r="292" spans="1:72" s="10" customFormat="1" ht="15.75" customHeight="1" thickTop="1" thickBot="1">
      <c r="A292" s="612"/>
      <c r="B292" s="112"/>
      <c r="C292" s="113"/>
      <c r="D292" s="113"/>
      <c r="E292" s="113"/>
      <c r="F292" s="114"/>
      <c r="G292" s="114"/>
      <c r="H292" s="530"/>
      <c r="I292" s="114"/>
      <c r="J292" s="114"/>
      <c r="K292" s="114"/>
      <c r="L292" s="114"/>
      <c r="M292" s="115"/>
      <c r="N292" s="115"/>
      <c r="O292" s="115"/>
      <c r="P292" s="115"/>
      <c r="Q292" s="116"/>
      <c r="R292" s="116"/>
      <c r="S292" s="116"/>
      <c r="T292" s="116"/>
      <c r="U292" s="116"/>
      <c r="V292" s="116"/>
      <c r="W292" s="116"/>
      <c r="X292" s="116"/>
      <c r="Y292" s="116"/>
      <c r="Z292" s="116"/>
      <c r="AA292" s="116"/>
      <c r="AB292" s="531"/>
      <c r="AC292" s="531"/>
      <c r="AD292" s="116"/>
      <c r="AE292" s="116"/>
      <c r="AF292" s="26"/>
      <c r="AG292" s="26"/>
      <c r="AH292" s="27"/>
      <c r="AI292" s="614"/>
      <c r="AJ292" s="613"/>
      <c r="AK292" s="614"/>
      <c r="AL292" s="613"/>
      <c r="AM292" s="613"/>
      <c r="AN292" s="613"/>
      <c r="AO292" s="613"/>
      <c r="AP292" s="613"/>
      <c r="AQ292" s="613"/>
      <c r="AR292" s="613"/>
      <c r="AS292" s="613"/>
      <c r="AT292" s="613"/>
      <c r="AU292" s="613"/>
      <c r="AV292" s="613"/>
      <c r="AW292" s="613"/>
      <c r="AX292" s="613"/>
      <c r="AY292" s="613"/>
      <c r="AZ292" s="613"/>
      <c r="BA292" s="613"/>
      <c r="BB292" s="613"/>
      <c r="BC292" s="613"/>
      <c r="BD292" s="613"/>
      <c r="BE292" s="613"/>
      <c r="BF292" s="613"/>
      <c r="BG292" s="613"/>
      <c r="BH292" s="613"/>
      <c r="BI292" s="613"/>
      <c r="BJ292" s="613"/>
      <c r="BK292" s="613"/>
      <c r="BL292" s="613"/>
      <c r="BM292" s="613"/>
      <c r="BN292" s="613"/>
      <c r="BO292" s="614"/>
      <c r="BP292" s="613"/>
      <c r="BQ292" s="613"/>
      <c r="BR292" s="612"/>
      <c r="BS292" s="612"/>
      <c r="BT292" s="612"/>
    </row>
    <row r="293" spans="1:72" s="10" customFormat="1" ht="15.75" customHeight="1" thickTop="1" thickBot="1">
      <c r="A293" s="612"/>
      <c r="B293" s="33" t="s">
        <v>645</v>
      </c>
      <c r="C293" s="113"/>
      <c r="D293" s="113"/>
      <c r="E293" s="113"/>
      <c r="F293" s="114"/>
      <c r="G293" s="114"/>
      <c r="H293" s="530"/>
      <c r="I293" s="114"/>
      <c r="J293" s="114"/>
      <c r="K293" s="114"/>
      <c r="L293" s="114"/>
      <c r="M293" s="115"/>
      <c r="N293" s="115"/>
      <c r="O293" s="115"/>
      <c r="P293" s="115"/>
      <c r="Q293" s="116"/>
      <c r="R293" s="116"/>
      <c r="S293" s="116"/>
      <c r="T293" s="116"/>
      <c r="U293" s="116"/>
      <c r="V293" s="116"/>
      <c r="W293" s="116"/>
      <c r="X293" s="116"/>
      <c r="Y293" s="116"/>
      <c r="Z293" s="116"/>
      <c r="AA293" s="116"/>
      <c r="AB293" s="531"/>
      <c r="AC293" s="116"/>
      <c r="AD293" s="531"/>
      <c r="AE293" s="116"/>
      <c r="AF293" s="26"/>
      <c r="AG293" s="26"/>
      <c r="AH293" s="27"/>
      <c r="AI293" s="614"/>
      <c r="AJ293" s="613"/>
      <c r="AK293" s="614"/>
      <c r="AL293" s="613"/>
      <c r="AM293" s="613"/>
      <c r="AN293" s="613"/>
      <c r="AO293" s="613"/>
      <c r="AP293" s="613"/>
      <c r="AQ293" s="613"/>
      <c r="AR293" s="613"/>
      <c r="AS293" s="613"/>
      <c r="AT293" s="613"/>
      <c r="AU293" s="613"/>
      <c r="AV293" s="613"/>
      <c r="AW293" s="613"/>
      <c r="AX293" s="613"/>
      <c r="AY293" s="613"/>
      <c r="AZ293" s="613"/>
      <c r="BA293" s="613"/>
      <c r="BB293" s="613"/>
      <c r="BC293" s="613"/>
      <c r="BD293" s="613"/>
      <c r="BE293" s="613"/>
      <c r="BF293" s="613"/>
      <c r="BG293" s="613"/>
      <c r="BH293" s="613"/>
      <c r="BI293" s="613"/>
      <c r="BJ293" s="613"/>
      <c r="BK293" s="613"/>
      <c r="BL293" s="613"/>
      <c r="BM293" s="613"/>
      <c r="BN293" s="613"/>
      <c r="BO293" s="614"/>
      <c r="BP293" s="613"/>
      <c r="BQ293" s="613"/>
      <c r="BR293" s="612"/>
      <c r="BS293" s="612"/>
      <c r="BT293" s="612"/>
    </row>
    <row r="294" spans="1:72" s="10" customFormat="1" ht="15.75" customHeight="1" thickTop="1" thickBot="1">
      <c r="A294" s="612"/>
      <c r="B294" s="117" t="s">
        <v>646</v>
      </c>
      <c r="C294" s="118">
        <v>44651</v>
      </c>
      <c r="D294" s="113"/>
      <c r="E294" s="113"/>
      <c r="F294" s="114"/>
      <c r="G294" s="114"/>
      <c r="H294" s="530"/>
      <c r="I294" s="114"/>
      <c r="J294" s="114"/>
      <c r="K294" s="114"/>
      <c r="L294" s="114"/>
      <c r="M294" s="115"/>
      <c r="N294" s="115"/>
      <c r="O294" s="115"/>
      <c r="P294" s="115"/>
      <c r="Q294" s="116"/>
      <c r="R294" s="116"/>
      <c r="S294" s="116"/>
      <c r="T294" s="116"/>
      <c r="U294" s="116"/>
      <c r="V294" s="116"/>
      <c r="W294" s="116"/>
      <c r="X294" s="116"/>
      <c r="Y294" s="116"/>
      <c r="Z294" s="116"/>
      <c r="AA294" s="116"/>
      <c r="AB294" s="531"/>
      <c r="AC294" s="116"/>
      <c r="AD294" s="531"/>
      <c r="AE294" s="116"/>
      <c r="AF294" s="26"/>
      <c r="AG294" s="26"/>
      <c r="AH294" s="27"/>
      <c r="AI294" s="614"/>
      <c r="AJ294" s="613"/>
      <c r="AK294" s="614"/>
      <c r="AL294" s="613"/>
      <c r="AM294" s="613"/>
      <c r="AN294" s="613"/>
      <c r="AO294" s="613"/>
      <c r="AP294" s="613"/>
      <c r="AQ294" s="613"/>
      <c r="AR294" s="613"/>
      <c r="AS294" s="613"/>
      <c r="AT294" s="613"/>
      <c r="AU294" s="613"/>
      <c r="AV294" s="613"/>
      <c r="AW294" s="613"/>
      <c r="AX294" s="613"/>
      <c r="AY294" s="613"/>
      <c r="AZ294" s="613"/>
      <c r="BA294" s="613"/>
      <c r="BB294" s="613"/>
      <c r="BC294" s="613"/>
      <c r="BD294" s="613"/>
      <c r="BE294" s="613"/>
      <c r="BF294" s="613"/>
      <c r="BG294" s="613"/>
      <c r="BH294" s="613"/>
      <c r="BI294" s="613"/>
      <c r="BJ294" s="613"/>
      <c r="BK294" s="613"/>
      <c r="BL294" s="613"/>
      <c r="BM294" s="613"/>
      <c r="BN294" s="613"/>
      <c r="BO294" s="614"/>
      <c r="BP294" s="613"/>
      <c r="BQ294" s="613"/>
      <c r="BR294" s="612"/>
      <c r="BS294" s="612"/>
      <c r="BT294" s="612"/>
    </row>
    <row r="295" spans="1:72" s="10" customFormat="1" ht="15.75" customHeight="1" thickTop="1" thickBot="1">
      <c r="A295" s="612"/>
      <c r="B295" s="112"/>
      <c r="C295" s="113"/>
      <c r="D295" s="113"/>
      <c r="E295" s="113"/>
      <c r="F295" s="114"/>
      <c r="G295" s="114"/>
      <c r="H295" s="530"/>
      <c r="I295" s="114"/>
      <c r="J295" s="114"/>
      <c r="K295" s="114"/>
      <c r="L295" s="114"/>
      <c r="M295" s="115"/>
      <c r="N295" s="115"/>
      <c r="O295" s="115"/>
      <c r="P295" s="115"/>
      <c r="Q295" s="116"/>
      <c r="R295" s="116"/>
      <c r="S295" s="116"/>
      <c r="T295" s="116"/>
      <c r="U295" s="116"/>
      <c r="V295" s="116"/>
      <c r="W295" s="116"/>
      <c r="X295" s="116"/>
      <c r="Y295" s="116"/>
      <c r="Z295" s="116"/>
      <c r="AA295" s="116"/>
      <c r="AB295" s="531"/>
      <c r="AC295" s="116"/>
      <c r="AD295" s="116"/>
      <c r="AE295" s="116"/>
      <c r="AF295" s="26"/>
      <c r="AG295" s="26"/>
      <c r="AH295" s="27"/>
      <c r="AI295" s="614"/>
      <c r="AJ295" s="613"/>
      <c r="AK295" s="614"/>
      <c r="AL295" s="613"/>
      <c r="AM295" s="613"/>
      <c r="AN295" s="613"/>
      <c r="AO295" s="613"/>
      <c r="AP295" s="613"/>
      <c r="AQ295" s="613"/>
      <c r="AR295" s="613"/>
      <c r="AS295" s="613"/>
      <c r="AT295" s="613"/>
      <c r="AU295" s="613"/>
      <c r="AV295" s="613"/>
      <c r="AW295" s="613"/>
      <c r="AX295" s="613"/>
      <c r="AY295" s="613"/>
      <c r="AZ295" s="613"/>
      <c r="BA295" s="613"/>
      <c r="BB295" s="613"/>
      <c r="BC295" s="613"/>
      <c r="BD295" s="613"/>
      <c r="BE295" s="613"/>
      <c r="BF295" s="613"/>
      <c r="BG295" s="613"/>
      <c r="BH295" s="613"/>
      <c r="BI295" s="613"/>
      <c r="BJ295" s="613"/>
      <c r="BK295" s="613"/>
      <c r="BL295" s="613"/>
      <c r="BM295" s="613"/>
      <c r="BN295" s="613"/>
      <c r="BO295" s="614"/>
      <c r="BP295" s="613"/>
      <c r="BQ295" s="613"/>
      <c r="BR295" s="612"/>
      <c r="BS295" s="612"/>
      <c r="BT295" s="612"/>
    </row>
    <row r="296" spans="1:72" s="10" customFormat="1" ht="15.75" customHeight="1" thickTop="1" thickBot="1">
      <c r="A296" s="612"/>
      <c r="B296" s="33" t="s">
        <v>647</v>
      </c>
      <c r="C296" s="119"/>
      <c r="D296" s="119"/>
      <c r="E296" s="119"/>
      <c r="F296" s="115"/>
      <c r="G296" s="115"/>
      <c r="H296" s="532"/>
      <c r="I296" s="115"/>
      <c r="J296" s="115"/>
      <c r="K296" s="115"/>
      <c r="L296" s="115"/>
      <c r="M296" s="115"/>
      <c r="N296" s="115"/>
      <c r="O296" s="115"/>
      <c r="P296" s="115"/>
      <c r="Q296" s="116"/>
      <c r="R296" s="116"/>
      <c r="S296" s="116"/>
      <c r="T296" s="116"/>
      <c r="U296" s="116"/>
      <c r="V296" s="116"/>
      <c r="W296" s="116"/>
      <c r="X296" s="116"/>
      <c r="Y296" s="116"/>
      <c r="Z296" s="116"/>
      <c r="AA296" s="116"/>
      <c r="AB296" s="116"/>
      <c r="AC296" s="116"/>
      <c r="AD296" s="116"/>
      <c r="AE296" s="116"/>
      <c r="AF296" s="26"/>
      <c r="AG296" s="26"/>
      <c r="AH296" s="27"/>
      <c r="AI296" s="614"/>
      <c r="AJ296" s="613"/>
      <c r="AK296" s="614"/>
      <c r="AL296" s="613"/>
      <c r="AM296" s="613"/>
      <c r="AN296" s="613"/>
      <c r="AO296" s="613"/>
      <c r="AP296" s="613"/>
      <c r="AQ296" s="613"/>
      <c r="AR296" s="613"/>
      <c r="AS296" s="613"/>
      <c r="AT296" s="613"/>
      <c r="AU296" s="613"/>
      <c r="AV296" s="613"/>
      <c r="AW296" s="613"/>
      <c r="AX296" s="613"/>
      <c r="AY296" s="613"/>
      <c r="AZ296" s="613"/>
      <c r="BA296" s="613"/>
      <c r="BB296" s="613"/>
      <c r="BC296" s="613"/>
      <c r="BD296" s="613"/>
      <c r="BE296" s="613"/>
      <c r="BF296" s="613"/>
      <c r="BG296" s="613"/>
      <c r="BH296" s="613"/>
      <c r="BI296" s="613"/>
      <c r="BJ296" s="613"/>
      <c r="BK296" s="613"/>
      <c r="BL296" s="613"/>
      <c r="BM296" s="613"/>
      <c r="BN296" s="613"/>
      <c r="BO296" s="614"/>
      <c r="BP296" s="613"/>
      <c r="BQ296" s="613"/>
      <c r="BR296" s="612"/>
      <c r="BS296" s="612"/>
      <c r="BT296" s="612"/>
    </row>
    <row r="297" spans="1:72" s="10" customFormat="1" ht="15.75" customHeight="1" thickTop="1">
      <c r="A297" s="612"/>
      <c r="B297" s="120" t="s">
        <v>648</v>
      </c>
      <c r="C297" s="121">
        <v>0.09</v>
      </c>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c r="AA297" s="101"/>
      <c r="AB297" s="101"/>
      <c r="AC297" s="101"/>
      <c r="AD297" s="101"/>
      <c r="AE297" s="122"/>
      <c r="AF297" s="26"/>
      <c r="AG297" s="46" t="s">
        <v>649</v>
      </c>
      <c r="AH297" s="27"/>
      <c r="AI297" s="614"/>
      <c r="AJ297" s="613"/>
      <c r="AK297" s="614"/>
      <c r="AL297" s="613"/>
      <c r="AM297" s="613"/>
      <c r="AN297" s="613"/>
      <c r="AO297" s="613"/>
      <c r="AP297" s="613"/>
      <c r="AQ297" s="613"/>
      <c r="AR297" s="613"/>
      <c r="AS297" s="613"/>
      <c r="AT297" s="613"/>
      <c r="AU297" s="613"/>
      <c r="AV297" s="613"/>
      <c r="AW297" s="613"/>
      <c r="AX297" s="613"/>
      <c r="AY297" s="613"/>
      <c r="AZ297" s="613"/>
      <c r="BA297" s="613"/>
      <c r="BB297" s="613"/>
      <c r="BC297" s="613"/>
      <c r="BD297" s="613"/>
      <c r="BE297" s="613"/>
      <c r="BF297" s="613"/>
      <c r="BG297" s="613"/>
      <c r="BH297" s="613"/>
      <c r="BI297" s="613"/>
      <c r="BJ297" s="613"/>
      <c r="BK297" s="613"/>
      <c r="BL297" s="613"/>
      <c r="BM297" s="613"/>
      <c r="BN297" s="613"/>
      <c r="BO297" s="614"/>
      <c r="BP297" s="613"/>
      <c r="BQ297" s="613"/>
      <c r="BR297" s="612"/>
      <c r="BS297" s="612"/>
      <c r="BT297" s="612"/>
    </row>
    <row r="298" spans="1:72" s="10" customFormat="1" ht="15.75" customHeight="1" thickBot="1">
      <c r="A298" s="612"/>
      <c r="B298" s="123" t="s">
        <v>650</v>
      </c>
      <c r="C298" s="124">
        <v>7.0000000000000007E-2</v>
      </c>
      <c r="D298" s="73"/>
      <c r="E298" s="73"/>
      <c r="F298" s="73"/>
      <c r="G298" s="73"/>
      <c r="H298" s="73"/>
      <c r="I298" s="73"/>
      <c r="J298" s="73"/>
      <c r="K298" s="73"/>
      <c r="L298" s="73"/>
      <c r="M298" s="73"/>
      <c r="N298" s="73"/>
      <c r="O298" s="73"/>
      <c r="P298" s="73"/>
      <c r="Q298" s="73"/>
      <c r="R298" s="73"/>
      <c r="S298" s="73"/>
      <c r="T298" s="73"/>
      <c r="U298" s="73"/>
      <c r="V298" s="73"/>
      <c r="W298" s="73"/>
      <c r="X298" s="73"/>
      <c r="Y298" s="73"/>
      <c r="Z298" s="73"/>
      <c r="AA298" s="73"/>
      <c r="AB298" s="73"/>
      <c r="AC298" s="73"/>
      <c r="AD298" s="73"/>
      <c r="AE298" s="125"/>
      <c r="AF298" s="26"/>
      <c r="AG298" s="74" t="s">
        <v>651</v>
      </c>
      <c r="AH298" s="27"/>
      <c r="AI298" s="614"/>
      <c r="AJ298" s="613"/>
      <c r="AK298" s="614"/>
      <c r="AL298" s="613"/>
      <c r="AM298" s="613"/>
      <c r="AN298" s="613"/>
      <c r="AO298" s="613"/>
      <c r="AP298" s="613"/>
      <c r="AQ298" s="613"/>
      <c r="AR298" s="613"/>
      <c r="AS298" s="613"/>
      <c r="AT298" s="613"/>
      <c r="AU298" s="613"/>
      <c r="AV298" s="613"/>
      <c r="AW298" s="613"/>
      <c r="AX298" s="613"/>
      <c r="AY298" s="613"/>
      <c r="AZ298" s="613"/>
      <c r="BA298" s="613"/>
      <c r="BB298" s="613"/>
      <c r="BC298" s="613"/>
      <c r="BD298" s="613"/>
      <c r="BE298" s="613"/>
      <c r="BF298" s="613"/>
      <c r="BG298" s="613"/>
      <c r="BH298" s="613"/>
      <c r="BI298" s="613"/>
      <c r="BJ298" s="613"/>
      <c r="BK298" s="613"/>
      <c r="BL298" s="613"/>
      <c r="BM298" s="613"/>
      <c r="BN298" s="613"/>
      <c r="BO298" s="614"/>
      <c r="BP298" s="613"/>
      <c r="BQ298" s="613"/>
      <c r="BR298" s="612"/>
      <c r="BS298" s="612"/>
      <c r="BT298" s="612"/>
    </row>
    <row r="299" spans="1:72" s="10" customFormat="1" ht="15.75" customHeight="1" thickTop="1" thickBot="1">
      <c r="A299" s="612"/>
      <c r="B299" s="112"/>
      <c r="C299" s="115"/>
      <c r="D299" s="126"/>
      <c r="E299" s="126"/>
      <c r="F299" s="126"/>
      <c r="G299" s="115"/>
      <c r="H299" s="532"/>
      <c r="I299" s="115"/>
      <c r="J299" s="115"/>
      <c r="K299" s="115"/>
      <c r="L299" s="115"/>
      <c r="M299" s="115"/>
      <c r="N299" s="115"/>
      <c r="O299" s="115"/>
      <c r="P299" s="115"/>
      <c r="Q299" s="116"/>
      <c r="R299" s="116"/>
      <c r="S299" s="116"/>
      <c r="T299" s="116"/>
      <c r="U299" s="116"/>
      <c r="V299" s="116"/>
      <c r="W299" s="116"/>
      <c r="X299" s="116"/>
      <c r="Y299" s="116"/>
      <c r="Z299" s="116"/>
      <c r="AA299" s="116"/>
      <c r="AB299" s="116"/>
      <c r="AC299" s="116"/>
      <c r="AD299" s="116"/>
      <c r="AE299" s="116"/>
      <c r="AF299" s="26"/>
      <c r="AG299" s="26"/>
      <c r="AH299" s="27"/>
      <c r="AI299" s="614"/>
      <c r="AJ299" s="613"/>
      <c r="AK299" s="614"/>
      <c r="AL299" s="613"/>
      <c r="AM299" s="613"/>
      <c r="AN299" s="613"/>
      <c r="AO299" s="613"/>
      <c r="AP299" s="613"/>
      <c r="AQ299" s="613"/>
      <c r="AR299" s="613"/>
      <c r="AS299" s="613"/>
      <c r="AT299" s="613"/>
      <c r="AU299" s="613"/>
      <c r="AV299" s="613"/>
      <c r="AW299" s="613"/>
      <c r="AX299" s="613"/>
      <c r="AY299" s="613"/>
      <c r="AZ299" s="613"/>
      <c r="BA299" s="613"/>
      <c r="BB299" s="613"/>
      <c r="BC299" s="613"/>
      <c r="BD299" s="613"/>
      <c r="BE299" s="613"/>
      <c r="BF299" s="613"/>
      <c r="BG299" s="613"/>
      <c r="BH299" s="613"/>
      <c r="BI299" s="613"/>
      <c r="BJ299" s="613"/>
      <c r="BK299" s="613"/>
      <c r="BL299" s="613"/>
      <c r="BM299" s="613"/>
      <c r="BN299" s="613"/>
      <c r="BO299" s="614"/>
      <c r="BP299" s="613"/>
      <c r="BQ299" s="613"/>
      <c r="BR299" s="612"/>
      <c r="BS299" s="612"/>
      <c r="BT299" s="612"/>
    </row>
    <row r="300" spans="1:72" s="10" customFormat="1" ht="15.75" customHeight="1" thickTop="1" thickBot="1">
      <c r="A300" s="612"/>
      <c r="B300" s="33" t="s">
        <v>652</v>
      </c>
      <c r="C300" s="115"/>
      <c r="D300" s="126"/>
      <c r="E300" s="126"/>
      <c r="F300" s="126"/>
      <c r="G300" s="115"/>
      <c r="H300" s="532"/>
      <c r="I300" s="115"/>
      <c r="J300" s="115"/>
      <c r="K300" s="115"/>
      <c r="L300" s="115"/>
      <c r="M300" s="115"/>
      <c r="N300" s="115"/>
      <c r="O300" s="115"/>
      <c r="P300" s="115"/>
      <c r="Q300" s="116"/>
      <c r="R300" s="116"/>
      <c r="S300" s="116"/>
      <c r="T300" s="116"/>
      <c r="U300" s="116"/>
      <c r="V300" s="116"/>
      <c r="W300" s="116"/>
      <c r="X300" s="127"/>
      <c r="Y300" s="116"/>
      <c r="Z300" s="116"/>
      <c r="AA300" s="116"/>
      <c r="AB300" s="116"/>
      <c r="AC300" s="116"/>
      <c r="AD300" s="116"/>
      <c r="AE300" s="116"/>
      <c r="AF300" s="26"/>
      <c r="AG300" s="26"/>
      <c r="AH300" s="27"/>
      <c r="AI300" s="614"/>
      <c r="AJ300" s="613"/>
      <c r="AK300" s="614"/>
      <c r="AL300" s="613"/>
      <c r="AM300" s="613"/>
      <c r="AN300" s="613"/>
      <c r="AO300" s="613"/>
      <c r="AP300" s="613"/>
      <c r="AQ300" s="613"/>
      <c r="AR300" s="613"/>
      <c r="AS300" s="613"/>
      <c r="AT300" s="613"/>
      <c r="AU300" s="613"/>
      <c r="AV300" s="613"/>
      <c r="AW300" s="613"/>
      <c r="AX300" s="613"/>
      <c r="AY300" s="613"/>
      <c r="AZ300" s="613"/>
      <c r="BA300" s="613"/>
      <c r="BB300" s="613"/>
      <c r="BC300" s="613"/>
      <c r="BD300" s="613"/>
      <c r="BE300" s="613"/>
      <c r="BF300" s="613"/>
      <c r="BG300" s="613"/>
      <c r="BH300" s="613"/>
      <c r="BI300" s="613"/>
      <c r="BJ300" s="613"/>
      <c r="BK300" s="613"/>
      <c r="BL300" s="613"/>
      <c r="BM300" s="613"/>
      <c r="BN300" s="613"/>
      <c r="BO300" s="614"/>
      <c r="BP300" s="613"/>
      <c r="BQ300" s="613"/>
      <c r="BR300" s="612"/>
      <c r="BS300" s="612"/>
      <c r="BT300" s="612"/>
    </row>
    <row r="301" spans="1:72" s="10" customFormat="1" ht="15.75" customHeight="1" thickTop="1">
      <c r="A301" s="612"/>
      <c r="B301" s="120" t="s">
        <v>653</v>
      </c>
      <c r="C301" s="128">
        <f>IF(X291=0,0,(X291/O291))</f>
        <v>7.5595282167912156E-2</v>
      </c>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22"/>
      <c r="AF301" s="26"/>
      <c r="AG301" s="46" t="s">
        <v>654</v>
      </c>
      <c r="AH301" s="27"/>
      <c r="AI301" s="614"/>
      <c r="AJ301" s="613"/>
      <c r="AK301" s="614"/>
      <c r="AL301" s="613"/>
      <c r="AM301" s="613"/>
      <c r="AN301" s="613"/>
      <c r="AO301" s="613"/>
      <c r="AP301" s="613"/>
      <c r="AQ301" s="613"/>
      <c r="AR301" s="613"/>
      <c r="AS301" s="613"/>
      <c r="AT301" s="613"/>
      <c r="AU301" s="613"/>
      <c r="AV301" s="613"/>
      <c r="AW301" s="613"/>
      <c r="AX301" s="613"/>
      <c r="AY301" s="613"/>
      <c r="AZ301" s="613"/>
      <c r="BA301" s="613"/>
      <c r="BB301" s="613"/>
      <c r="BC301" s="613"/>
      <c r="BD301" s="613"/>
      <c r="BE301" s="613"/>
      <c r="BF301" s="613"/>
      <c r="BG301" s="613"/>
      <c r="BH301" s="613"/>
      <c r="BI301" s="613"/>
      <c r="BJ301" s="613"/>
      <c r="BK301" s="613"/>
      <c r="BL301" s="613"/>
      <c r="BM301" s="613"/>
      <c r="BN301" s="613"/>
      <c r="BO301" s="614"/>
      <c r="BP301" s="613"/>
      <c r="BQ301" s="613"/>
      <c r="BR301" s="612"/>
      <c r="BS301" s="612"/>
      <c r="BT301" s="612"/>
    </row>
    <row r="302" spans="1:72" s="10" customFormat="1" ht="15.75" customHeight="1" thickBot="1">
      <c r="A302" s="612"/>
      <c r="B302" s="123" t="s">
        <v>655</v>
      </c>
      <c r="C302" s="129">
        <f>IF(Y291=0,0,(Y291/O291))</f>
        <v>2.2541578655001119E-2</v>
      </c>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73"/>
      <c r="AC302" s="73"/>
      <c r="AD302" s="73"/>
      <c r="AE302" s="125"/>
      <c r="AF302" s="26"/>
      <c r="AG302" s="74" t="s">
        <v>656</v>
      </c>
      <c r="AH302" s="27"/>
      <c r="AI302" s="614"/>
      <c r="AJ302" s="613"/>
      <c r="AK302" s="614"/>
      <c r="AL302" s="613"/>
      <c r="AM302" s="613"/>
      <c r="AN302" s="613"/>
      <c r="AO302" s="613"/>
      <c r="AP302" s="613"/>
      <c r="AQ302" s="613"/>
      <c r="AR302" s="613"/>
      <c r="AS302" s="613"/>
      <c r="AT302" s="613"/>
      <c r="AU302" s="613"/>
      <c r="AV302" s="613"/>
      <c r="AW302" s="613"/>
      <c r="AX302" s="613"/>
      <c r="AY302" s="613"/>
      <c r="AZ302" s="613"/>
      <c r="BA302" s="613"/>
      <c r="BB302" s="613"/>
      <c r="BC302" s="613"/>
      <c r="BD302" s="613"/>
      <c r="BE302" s="613"/>
      <c r="BF302" s="613"/>
      <c r="BG302" s="613"/>
      <c r="BH302" s="613"/>
      <c r="BI302" s="613"/>
      <c r="BJ302" s="613"/>
      <c r="BK302" s="613"/>
      <c r="BL302" s="613"/>
      <c r="BM302" s="613"/>
      <c r="BN302" s="613"/>
      <c r="BO302" s="614"/>
      <c r="BP302" s="613"/>
      <c r="BQ302" s="613"/>
      <c r="BR302" s="612"/>
      <c r="BS302" s="612"/>
      <c r="BT302" s="612"/>
    </row>
    <row r="303" spans="1:72" s="10" customFormat="1" ht="15.75" customHeight="1" thickTop="1" thickBot="1">
      <c r="A303" s="612"/>
      <c r="B303" s="32"/>
      <c r="C303" s="115"/>
      <c r="D303" s="126"/>
      <c r="E303" s="126"/>
      <c r="F303" s="126"/>
      <c r="G303" s="126"/>
      <c r="H303" s="532"/>
      <c r="I303" s="115"/>
      <c r="J303" s="115"/>
      <c r="K303" s="115"/>
      <c r="L303" s="115"/>
      <c r="M303" s="115"/>
      <c r="N303" s="115"/>
      <c r="O303" s="115"/>
      <c r="P303" s="115"/>
      <c r="Q303" s="116"/>
      <c r="R303" s="116"/>
      <c r="S303" s="116"/>
      <c r="T303" s="116"/>
      <c r="U303" s="116"/>
      <c r="V303" s="116"/>
      <c r="W303" s="116"/>
      <c r="X303" s="116"/>
      <c r="Y303" s="127"/>
      <c r="Z303" s="127"/>
      <c r="AA303" s="127"/>
      <c r="AB303" s="116"/>
      <c r="AC303" s="116"/>
      <c r="AD303" s="116"/>
      <c r="AE303" s="116"/>
      <c r="AF303" s="26"/>
      <c r="AG303" s="26"/>
      <c r="AH303" s="27"/>
      <c r="AI303" s="614"/>
      <c r="AJ303" s="613"/>
      <c r="AK303" s="614"/>
      <c r="AL303" s="613"/>
      <c r="AM303" s="613"/>
      <c r="AN303" s="613"/>
      <c r="AO303" s="613"/>
      <c r="AP303" s="613"/>
      <c r="AQ303" s="613"/>
      <c r="AR303" s="613"/>
      <c r="AS303" s="613"/>
      <c r="AT303" s="613"/>
      <c r="AU303" s="613"/>
      <c r="AV303" s="613"/>
      <c r="AW303" s="613"/>
      <c r="AX303" s="613"/>
      <c r="AY303" s="613"/>
      <c r="AZ303" s="613"/>
      <c r="BA303" s="613"/>
      <c r="BB303" s="613"/>
      <c r="BC303" s="613"/>
      <c r="BD303" s="613"/>
      <c r="BE303" s="613"/>
      <c r="BF303" s="613"/>
      <c r="BG303" s="613"/>
      <c r="BH303" s="613"/>
      <c r="BI303" s="613"/>
      <c r="BJ303" s="613"/>
      <c r="BK303" s="613"/>
      <c r="BL303" s="613"/>
      <c r="BM303" s="613"/>
      <c r="BN303" s="613"/>
      <c r="BO303" s="614"/>
      <c r="BP303" s="613"/>
      <c r="BQ303" s="613"/>
      <c r="BR303" s="612"/>
      <c r="BS303" s="612"/>
      <c r="BT303" s="612"/>
    </row>
    <row r="304" spans="1:72" s="10" customFormat="1" ht="15.75" customHeight="1" thickTop="1" thickBot="1">
      <c r="A304" s="612"/>
      <c r="B304" s="33" t="s">
        <v>657</v>
      </c>
      <c r="C304" s="115"/>
      <c r="D304" s="126"/>
      <c r="E304" s="126"/>
      <c r="F304" s="126"/>
      <c r="G304" s="126"/>
      <c r="H304" s="532"/>
      <c r="I304" s="115"/>
      <c r="J304" s="115"/>
      <c r="K304" s="115"/>
      <c r="L304" s="115"/>
      <c r="M304" s="115"/>
      <c r="N304" s="115"/>
      <c r="O304" s="115"/>
      <c r="P304" s="115"/>
      <c r="Q304" s="116"/>
      <c r="R304" s="116"/>
      <c r="S304" s="116"/>
      <c r="T304" s="116"/>
      <c r="U304" s="116"/>
      <c r="V304" s="116"/>
      <c r="W304" s="116"/>
      <c r="X304" s="116"/>
      <c r="Y304" s="116"/>
      <c r="Z304" s="116"/>
      <c r="AA304" s="116"/>
      <c r="AB304" s="116"/>
      <c r="AC304" s="116"/>
      <c r="AD304" s="116"/>
      <c r="AE304" s="116"/>
      <c r="AF304" s="26"/>
      <c r="AG304" s="26"/>
      <c r="AH304" s="27"/>
      <c r="AI304" s="614"/>
      <c r="AJ304" s="613"/>
      <c r="AK304" s="614"/>
      <c r="AL304" s="613"/>
      <c r="AM304" s="613"/>
      <c r="AN304" s="613"/>
      <c r="AO304" s="613"/>
      <c r="AP304" s="613"/>
      <c r="AQ304" s="613"/>
      <c r="AR304" s="613"/>
      <c r="AS304" s="613"/>
      <c r="AT304" s="613"/>
      <c r="AU304" s="613"/>
      <c r="AV304" s="613"/>
      <c r="AW304" s="613"/>
      <c r="AX304" s="613"/>
      <c r="AY304" s="613"/>
      <c r="AZ304" s="613"/>
      <c r="BA304" s="613"/>
      <c r="BB304" s="613"/>
      <c r="BC304" s="613"/>
      <c r="BD304" s="613"/>
      <c r="BE304" s="613"/>
      <c r="BF304" s="613"/>
      <c r="BG304" s="613"/>
      <c r="BH304" s="613"/>
      <c r="BI304" s="613"/>
      <c r="BJ304" s="613"/>
      <c r="BK304" s="613"/>
      <c r="BL304" s="613"/>
      <c r="BM304" s="613"/>
      <c r="BN304" s="613"/>
      <c r="BO304" s="614"/>
      <c r="BP304" s="613"/>
      <c r="BQ304" s="613"/>
      <c r="BR304" s="612"/>
      <c r="BS304" s="612"/>
      <c r="BT304" s="612"/>
    </row>
    <row r="305" spans="1:72" s="10" customFormat="1" ht="15.75" customHeight="1" thickTop="1">
      <c r="A305" s="612"/>
      <c r="B305" s="130" t="s">
        <v>658</v>
      </c>
      <c r="C305" s="131">
        <f>IF($O$218=0,0,$O$218/$O$291)</f>
        <v>3.0000762970057479E-2</v>
      </c>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22"/>
      <c r="AF305" s="132"/>
      <c r="AG305" s="46" t="s">
        <v>659</v>
      </c>
      <c r="AH305" s="27"/>
      <c r="AI305" s="614"/>
      <c r="AJ305" s="613"/>
      <c r="AK305" s="614"/>
      <c r="AL305" s="613"/>
      <c r="AM305" s="613"/>
      <c r="AN305" s="613"/>
      <c r="AO305" s="613"/>
      <c r="AP305" s="613"/>
      <c r="AQ305" s="613"/>
      <c r="AR305" s="613"/>
      <c r="AS305" s="613"/>
      <c r="AT305" s="613"/>
      <c r="AU305" s="613"/>
      <c r="AV305" s="613"/>
      <c r="AW305" s="613"/>
      <c r="AX305" s="613"/>
      <c r="AY305" s="613"/>
      <c r="AZ305" s="613"/>
      <c r="BA305" s="613"/>
      <c r="BB305" s="613"/>
      <c r="BC305" s="613"/>
      <c r="BD305" s="613"/>
      <c r="BE305" s="613"/>
      <c r="BF305" s="613"/>
      <c r="BG305" s="613"/>
      <c r="BH305" s="613"/>
      <c r="BI305" s="613"/>
      <c r="BJ305" s="613"/>
      <c r="BK305" s="613"/>
      <c r="BL305" s="613"/>
      <c r="BM305" s="613"/>
      <c r="BN305" s="613"/>
      <c r="BO305" s="614"/>
      <c r="BP305" s="613"/>
      <c r="BQ305" s="613"/>
      <c r="BR305" s="612"/>
      <c r="BS305" s="612"/>
      <c r="BT305" s="612"/>
    </row>
    <row r="306" spans="1:72" s="10" customFormat="1" ht="15.75" customHeight="1">
      <c r="A306" s="612"/>
      <c r="B306" s="133" t="s">
        <v>660</v>
      </c>
      <c r="C306" s="134">
        <f>IF($O$128=0,0,$O$128/$O$291)</f>
        <v>0.40918402086376299</v>
      </c>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c r="AA306" s="102"/>
      <c r="AB306" s="102"/>
      <c r="AC306" s="102"/>
      <c r="AD306" s="102"/>
      <c r="AE306" s="135"/>
      <c r="AF306" s="132"/>
      <c r="AG306" s="60" t="s">
        <v>661</v>
      </c>
      <c r="AH306" s="27"/>
      <c r="AI306" s="614"/>
      <c r="AJ306" s="613"/>
      <c r="AK306" s="614"/>
      <c r="AL306" s="613"/>
      <c r="AM306" s="613"/>
      <c r="AN306" s="613"/>
      <c r="AO306" s="613"/>
      <c r="AP306" s="613"/>
      <c r="AQ306" s="613"/>
      <c r="AR306" s="613"/>
      <c r="AS306" s="613"/>
      <c r="AT306" s="613"/>
      <c r="AU306" s="613"/>
      <c r="AV306" s="613"/>
      <c r="AW306" s="613"/>
      <c r="AX306" s="613"/>
      <c r="AY306" s="613"/>
      <c r="AZ306" s="613"/>
      <c r="BA306" s="613"/>
      <c r="BB306" s="613"/>
      <c r="BC306" s="613"/>
      <c r="BD306" s="613"/>
      <c r="BE306" s="613"/>
      <c r="BF306" s="613"/>
      <c r="BG306" s="613"/>
      <c r="BH306" s="613"/>
      <c r="BI306" s="613"/>
      <c r="BJ306" s="613"/>
      <c r="BK306" s="613"/>
      <c r="BL306" s="613"/>
      <c r="BM306" s="613"/>
      <c r="BN306" s="613"/>
      <c r="BO306" s="614"/>
      <c r="BP306" s="613"/>
      <c r="BQ306" s="613"/>
      <c r="BR306" s="612"/>
      <c r="BS306" s="612"/>
      <c r="BT306" s="612"/>
    </row>
    <row r="307" spans="1:72" s="10" customFormat="1" ht="15.75" customHeight="1">
      <c r="A307" s="612"/>
      <c r="B307" s="133" t="s">
        <v>662</v>
      </c>
      <c r="C307" s="134">
        <f>IF($O$286=0,0,$O$286/$O$291)</f>
        <v>0.56081521616617946</v>
      </c>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c r="AA307" s="102"/>
      <c r="AB307" s="102"/>
      <c r="AC307" s="102"/>
      <c r="AD307" s="102"/>
      <c r="AE307" s="135"/>
      <c r="AF307" s="132"/>
      <c r="AG307" s="60" t="s">
        <v>663</v>
      </c>
      <c r="AH307" s="27"/>
      <c r="AI307" s="614"/>
      <c r="AJ307" s="613"/>
      <c r="AK307" s="614"/>
      <c r="AL307" s="613"/>
      <c r="AM307" s="613"/>
      <c r="AN307" s="613"/>
      <c r="AO307" s="613"/>
      <c r="AP307" s="613"/>
      <c r="AQ307" s="613"/>
      <c r="AR307" s="613"/>
      <c r="AS307" s="613"/>
      <c r="AT307" s="613"/>
      <c r="AU307" s="613"/>
      <c r="AV307" s="613"/>
      <c r="AW307" s="613"/>
      <c r="AX307" s="613"/>
      <c r="AY307" s="613"/>
      <c r="AZ307" s="613"/>
      <c r="BA307" s="613"/>
      <c r="BB307" s="613"/>
      <c r="BC307" s="613"/>
      <c r="BD307" s="613"/>
      <c r="BE307" s="613"/>
      <c r="BF307" s="613"/>
      <c r="BG307" s="613"/>
      <c r="BH307" s="613"/>
      <c r="BI307" s="613"/>
      <c r="BJ307" s="613"/>
      <c r="BK307" s="613"/>
      <c r="BL307" s="613"/>
      <c r="BM307" s="613"/>
      <c r="BN307" s="613"/>
      <c r="BO307" s="614"/>
      <c r="BP307" s="613"/>
      <c r="BQ307" s="613"/>
      <c r="BR307" s="612"/>
      <c r="BS307" s="612"/>
      <c r="BT307" s="612"/>
    </row>
    <row r="308" spans="1:72" s="10" customFormat="1" ht="15.75" customHeight="1">
      <c r="A308" s="612"/>
      <c r="B308" s="133" t="s">
        <v>664</v>
      </c>
      <c r="C308" s="134">
        <f>IF($O$289=0,0,$O$289/$O$291)</f>
        <v>0</v>
      </c>
      <c r="D308" s="102"/>
      <c r="E308" s="102"/>
      <c r="F308" s="102"/>
      <c r="G308" s="102"/>
      <c r="H308" s="102"/>
      <c r="I308" s="102"/>
      <c r="J308" s="102"/>
      <c r="K308" s="102"/>
      <c r="L308" s="102"/>
      <c r="M308" s="102"/>
      <c r="N308" s="102"/>
      <c r="O308" s="102"/>
      <c r="P308" s="102"/>
      <c r="Q308" s="102"/>
      <c r="R308" s="102"/>
      <c r="S308" s="102"/>
      <c r="T308" s="102"/>
      <c r="U308" s="102"/>
      <c r="V308" s="102"/>
      <c r="W308" s="102"/>
      <c r="X308" s="102"/>
      <c r="Y308" s="102"/>
      <c r="Z308" s="102"/>
      <c r="AA308" s="102"/>
      <c r="AB308" s="102"/>
      <c r="AC308" s="102"/>
      <c r="AD308" s="102"/>
      <c r="AE308" s="135"/>
      <c r="AF308" s="132"/>
      <c r="AG308" s="60" t="s">
        <v>665</v>
      </c>
      <c r="AH308" s="27"/>
      <c r="AI308" s="614"/>
      <c r="AJ308" s="613"/>
      <c r="AK308" s="614"/>
      <c r="AL308" s="613"/>
      <c r="AM308" s="613"/>
      <c r="AN308" s="613"/>
      <c r="AO308" s="613"/>
      <c r="AP308" s="613"/>
      <c r="AQ308" s="613"/>
      <c r="AR308" s="613"/>
      <c r="AS308" s="613"/>
      <c r="AT308" s="613"/>
      <c r="AU308" s="613"/>
      <c r="AV308" s="613"/>
      <c r="AW308" s="613"/>
      <c r="AX308" s="613"/>
      <c r="AY308" s="613"/>
      <c r="AZ308" s="613"/>
      <c r="BA308" s="613"/>
      <c r="BB308" s="613"/>
      <c r="BC308" s="613"/>
      <c r="BD308" s="613"/>
      <c r="BE308" s="613"/>
      <c r="BF308" s="613"/>
      <c r="BG308" s="613"/>
      <c r="BH308" s="613"/>
      <c r="BI308" s="613"/>
      <c r="BJ308" s="613"/>
      <c r="BK308" s="613"/>
      <c r="BL308" s="613"/>
      <c r="BM308" s="613"/>
      <c r="BN308" s="613"/>
      <c r="BO308" s="614"/>
      <c r="BP308" s="613"/>
      <c r="BQ308" s="613"/>
      <c r="BR308" s="612"/>
      <c r="BS308" s="612"/>
      <c r="BT308" s="612"/>
    </row>
    <row r="309" spans="1:72" s="10" customFormat="1" ht="15.75" customHeight="1">
      <c r="A309" s="612"/>
      <c r="B309" s="136" t="s">
        <v>666</v>
      </c>
      <c r="C309" s="134">
        <f>IF(($O$286+$O$289)=0,0,($O$286+$O$289)/$O$291)</f>
        <v>0.56081521616617946</v>
      </c>
      <c r="D309" s="102"/>
      <c r="E309" s="102"/>
      <c r="F309" s="102"/>
      <c r="G309" s="102"/>
      <c r="H309" s="102"/>
      <c r="I309" s="102"/>
      <c r="J309" s="102"/>
      <c r="K309" s="102"/>
      <c r="L309" s="102"/>
      <c r="M309" s="102"/>
      <c r="N309" s="102"/>
      <c r="O309" s="102"/>
      <c r="P309" s="102"/>
      <c r="Q309" s="102"/>
      <c r="R309" s="102"/>
      <c r="S309" s="102"/>
      <c r="T309" s="102"/>
      <c r="U309" s="102"/>
      <c r="V309" s="102"/>
      <c r="W309" s="102"/>
      <c r="X309" s="102"/>
      <c r="Y309" s="102"/>
      <c r="Z309" s="102"/>
      <c r="AA309" s="102"/>
      <c r="AB309" s="102"/>
      <c r="AC309" s="102"/>
      <c r="AD309" s="102"/>
      <c r="AE309" s="135"/>
      <c r="AF309" s="132"/>
      <c r="AG309" s="60" t="s">
        <v>667</v>
      </c>
      <c r="AH309" s="27"/>
      <c r="AI309" s="614"/>
      <c r="AJ309" s="613"/>
      <c r="AK309" s="614"/>
      <c r="AL309" s="613"/>
      <c r="AM309" s="613"/>
      <c r="AN309" s="613"/>
      <c r="AO309" s="613"/>
      <c r="AP309" s="613"/>
      <c r="AQ309" s="613"/>
      <c r="AR309" s="613"/>
      <c r="AS309" s="613"/>
      <c r="AT309" s="613"/>
      <c r="AU309" s="613"/>
      <c r="AV309" s="613"/>
      <c r="AW309" s="613"/>
      <c r="AX309" s="613"/>
      <c r="AY309" s="613"/>
      <c r="AZ309" s="613"/>
      <c r="BA309" s="613"/>
      <c r="BB309" s="613"/>
      <c r="BC309" s="613"/>
      <c r="BD309" s="613"/>
      <c r="BE309" s="613"/>
      <c r="BF309" s="613"/>
      <c r="BG309" s="613"/>
      <c r="BH309" s="613"/>
      <c r="BI309" s="613"/>
      <c r="BJ309" s="613"/>
      <c r="BK309" s="613"/>
      <c r="BL309" s="613"/>
      <c r="BM309" s="613"/>
      <c r="BN309" s="613"/>
      <c r="BO309" s="614"/>
      <c r="BP309" s="613"/>
      <c r="BQ309" s="613"/>
      <c r="BR309" s="612"/>
      <c r="BS309" s="612"/>
      <c r="BT309" s="612"/>
    </row>
    <row r="310" spans="1:72" s="10" customFormat="1" ht="15.75" customHeight="1">
      <c r="A310" s="612"/>
      <c r="B310" s="136" t="s">
        <v>668</v>
      </c>
      <c r="C310" s="137">
        <f>C309+C306</f>
        <v>0.9699992370299424</v>
      </c>
      <c r="D310" s="102"/>
      <c r="E310" s="102"/>
      <c r="F310" s="102"/>
      <c r="G310" s="102"/>
      <c r="H310" s="102"/>
      <c r="I310" s="102"/>
      <c r="J310" s="102"/>
      <c r="K310" s="102"/>
      <c r="L310" s="102"/>
      <c r="M310" s="102"/>
      <c r="N310" s="102"/>
      <c r="O310" s="102"/>
      <c r="P310" s="102"/>
      <c r="Q310" s="102"/>
      <c r="R310" s="102"/>
      <c r="S310" s="102"/>
      <c r="T310" s="102"/>
      <c r="U310" s="102"/>
      <c r="V310" s="102"/>
      <c r="W310" s="102"/>
      <c r="X310" s="102"/>
      <c r="Y310" s="102"/>
      <c r="Z310" s="102"/>
      <c r="AA310" s="102"/>
      <c r="AB310" s="102"/>
      <c r="AC310" s="102"/>
      <c r="AD310" s="102"/>
      <c r="AE310" s="135"/>
      <c r="AF310" s="132"/>
      <c r="AG310" s="60" t="s">
        <v>669</v>
      </c>
      <c r="AH310" s="27"/>
      <c r="AI310" s="614"/>
      <c r="AJ310" s="613"/>
      <c r="AK310" s="614"/>
      <c r="AL310" s="613"/>
      <c r="AM310" s="613"/>
      <c r="AN310" s="613"/>
      <c r="AO310" s="613"/>
      <c r="AP310" s="613"/>
      <c r="AQ310" s="613"/>
      <c r="AR310" s="613"/>
      <c r="AS310" s="613"/>
      <c r="AT310" s="613"/>
      <c r="AU310" s="613"/>
      <c r="AV310" s="613"/>
      <c r="AW310" s="613"/>
      <c r="AX310" s="613"/>
      <c r="AY310" s="613"/>
      <c r="AZ310" s="613"/>
      <c r="BA310" s="613"/>
      <c r="BB310" s="613"/>
      <c r="BC310" s="613"/>
      <c r="BD310" s="613"/>
      <c r="BE310" s="613"/>
      <c r="BF310" s="613"/>
      <c r="BG310" s="613"/>
      <c r="BH310" s="613"/>
      <c r="BI310" s="613"/>
      <c r="BJ310" s="613"/>
      <c r="BK310" s="613"/>
      <c r="BL310" s="613"/>
      <c r="BM310" s="613"/>
      <c r="BN310" s="613"/>
      <c r="BO310" s="614"/>
      <c r="BP310" s="613"/>
      <c r="BQ310" s="613"/>
      <c r="BR310" s="612"/>
      <c r="BS310" s="612"/>
      <c r="BT310" s="612"/>
    </row>
    <row r="311" spans="1:72" s="10" customFormat="1" ht="15.75" customHeight="1" thickBot="1">
      <c r="A311" s="612"/>
      <c r="B311" s="138" t="s">
        <v>670</v>
      </c>
      <c r="C311" s="139">
        <f>IF($Q$291=0,0,$Q$291/$O$291)</f>
        <v>13.139589594133382</v>
      </c>
      <c r="D311" s="73"/>
      <c r="E311" s="73"/>
      <c r="F311" s="73"/>
      <c r="G311" s="73"/>
      <c r="H311" s="73"/>
      <c r="I311" s="73"/>
      <c r="J311" s="73"/>
      <c r="K311" s="73"/>
      <c r="L311" s="73"/>
      <c r="M311" s="73"/>
      <c r="N311" s="73"/>
      <c r="O311" s="73"/>
      <c r="P311" s="73"/>
      <c r="Q311" s="73"/>
      <c r="R311" s="73"/>
      <c r="S311" s="73"/>
      <c r="T311" s="73"/>
      <c r="U311" s="73"/>
      <c r="V311" s="73"/>
      <c r="W311" s="73"/>
      <c r="X311" s="73"/>
      <c r="Y311" s="73"/>
      <c r="Z311" s="73"/>
      <c r="AA311" s="73"/>
      <c r="AB311" s="73"/>
      <c r="AC311" s="73"/>
      <c r="AD311" s="73"/>
      <c r="AE311" s="125"/>
      <c r="AF311" s="132"/>
      <c r="AG311" s="74" t="s">
        <v>671</v>
      </c>
      <c r="AH311" s="27"/>
      <c r="AI311" s="614"/>
      <c r="AJ311" s="613"/>
      <c r="AK311" s="614"/>
      <c r="AL311" s="613"/>
      <c r="AM311" s="613"/>
      <c r="AN311" s="613"/>
      <c r="AO311" s="613"/>
      <c r="AP311" s="613"/>
      <c r="AQ311" s="613"/>
      <c r="AR311" s="613"/>
      <c r="AS311" s="613"/>
      <c r="AT311" s="613"/>
      <c r="AU311" s="613"/>
      <c r="AV311" s="613"/>
      <c r="AW311" s="613"/>
      <c r="AX311" s="613"/>
      <c r="AY311" s="613"/>
      <c r="AZ311" s="613"/>
      <c r="BA311" s="613"/>
      <c r="BB311" s="613"/>
      <c r="BC311" s="613"/>
      <c r="BD311" s="613"/>
      <c r="BE311" s="613"/>
      <c r="BF311" s="613"/>
      <c r="BG311" s="613"/>
      <c r="BH311" s="613"/>
      <c r="BI311" s="613"/>
      <c r="BJ311" s="613"/>
      <c r="BK311" s="613"/>
      <c r="BL311" s="613"/>
      <c r="BM311" s="613"/>
      <c r="BN311" s="613"/>
      <c r="BO311" s="614"/>
      <c r="BP311" s="613"/>
      <c r="BQ311" s="613"/>
      <c r="BR311" s="612"/>
      <c r="BS311" s="612"/>
      <c r="BT311" s="612"/>
    </row>
    <row r="312" spans="1:72" s="10" customFormat="1" ht="15.95" thickTop="1">
      <c r="A312" s="612"/>
      <c r="B312" s="140"/>
      <c r="C312" s="140"/>
      <c r="D312" s="140"/>
      <c r="E312" s="140"/>
      <c r="F312" s="140"/>
      <c r="G312" s="140"/>
      <c r="H312" s="141"/>
      <c r="I312" s="141"/>
      <c r="J312" s="141"/>
      <c r="K312" s="141"/>
      <c r="L312" s="141"/>
      <c r="M312" s="141"/>
      <c r="N312" s="141"/>
      <c r="O312" s="140"/>
      <c r="P312" s="140"/>
      <c r="Q312" s="140"/>
      <c r="R312" s="140"/>
      <c r="S312" s="140"/>
      <c r="T312" s="140"/>
      <c r="U312" s="140"/>
      <c r="V312" s="140"/>
      <c r="W312" s="140"/>
      <c r="X312" s="140"/>
      <c r="Y312" s="140"/>
      <c r="Z312" s="140"/>
      <c r="AA312" s="140"/>
      <c r="AB312" s="140"/>
      <c r="AC312" s="140"/>
      <c r="AD312" s="140"/>
      <c r="AE312" s="140"/>
      <c r="AF312" s="26"/>
      <c r="AG312" s="26"/>
      <c r="AH312" s="27"/>
      <c r="AI312" s="613"/>
      <c r="AJ312" s="613"/>
      <c r="AK312" s="613"/>
      <c r="AL312" s="613"/>
      <c r="AM312" s="613"/>
      <c r="AN312" s="613"/>
      <c r="AO312" s="613"/>
      <c r="AP312" s="613"/>
      <c r="AQ312" s="613"/>
      <c r="AR312" s="613"/>
      <c r="AS312" s="613"/>
      <c r="AT312" s="613"/>
      <c r="AU312" s="613"/>
      <c r="AV312" s="613"/>
      <c r="AW312" s="613"/>
      <c r="AX312" s="613"/>
      <c r="AY312" s="613"/>
      <c r="AZ312" s="613"/>
      <c r="BA312" s="613"/>
      <c r="BB312" s="613"/>
      <c r="BC312" s="613"/>
      <c r="BD312" s="613"/>
      <c r="BE312" s="613"/>
      <c r="BF312" s="613"/>
      <c r="BG312" s="613"/>
      <c r="BH312" s="613"/>
      <c r="BI312" s="613"/>
      <c r="BJ312" s="613"/>
      <c r="BK312" s="613"/>
      <c r="BL312" s="613"/>
      <c r="BM312" s="613"/>
      <c r="BN312" s="613"/>
      <c r="BO312" s="613"/>
      <c r="BP312" s="613"/>
      <c r="BQ312" s="613"/>
      <c r="BR312" s="612"/>
      <c r="BS312" s="612"/>
      <c r="BT312" s="612"/>
    </row>
    <row r="313" spans="1:72" s="10" customFormat="1" ht="15.6">
      <c r="A313" s="612"/>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7"/>
      <c r="AI313" s="613"/>
      <c r="AJ313" s="613"/>
      <c r="AK313" s="613"/>
      <c r="AL313" s="613"/>
      <c r="AM313" s="613"/>
      <c r="AN313" s="613"/>
      <c r="AO313" s="613"/>
      <c r="AP313" s="613"/>
      <c r="AQ313" s="613"/>
      <c r="AR313" s="613"/>
      <c r="AS313" s="613"/>
      <c r="AT313" s="613"/>
      <c r="AU313" s="613"/>
      <c r="AV313" s="613"/>
      <c r="AW313" s="613"/>
      <c r="AX313" s="613"/>
      <c r="AY313" s="613"/>
      <c r="AZ313" s="613"/>
      <c r="BA313" s="613"/>
      <c r="BB313" s="613"/>
      <c r="BC313" s="613"/>
      <c r="BD313" s="613"/>
      <c r="BE313" s="613"/>
      <c r="BF313" s="613"/>
      <c r="BG313" s="613"/>
      <c r="BH313" s="613"/>
      <c r="BI313" s="613"/>
      <c r="BJ313" s="613"/>
      <c r="BK313" s="613"/>
      <c r="BL313" s="613"/>
      <c r="BM313" s="613"/>
      <c r="BN313" s="613"/>
      <c r="BO313" s="613"/>
      <c r="BP313" s="613"/>
      <c r="BQ313" s="613"/>
      <c r="BR313" s="612"/>
      <c r="BS313" s="612"/>
      <c r="BT313" s="612"/>
    </row>
    <row r="314" spans="1:72" ht="15.6">
      <c r="A314" s="612"/>
      <c r="B314" s="142" t="s">
        <v>672</v>
      </c>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7"/>
      <c r="AI314" s="613"/>
      <c r="AJ314" s="613"/>
      <c r="AK314" s="613"/>
      <c r="AL314" s="613"/>
      <c r="AM314" s="613"/>
      <c r="AN314" s="613"/>
      <c r="AO314" s="613"/>
      <c r="AP314" s="613"/>
      <c r="AQ314" s="613"/>
      <c r="AR314" s="613"/>
      <c r="AS314" s="613"/>
      <c r="AT314" s="613"/>
      <c r="AU314" s="613"/>
      <c r="AV314" s="613"/>
      <c r="AW314" s="613"/>
      <c r="AX314" s="613"/>
      <c r="AY314" s="613"/>
      <c r="AZ314" s="613"/>
      <c r="BA314" s="613"/>
      <c r="BB314" s="613"/>
      <c r="BC314" s="613"/>
      <c r="BD314" s="613"/>
      <c r="BE314" s="613"/>
      <c r="BF314" s="613"/>
      <c r="BG314" s="613"/>
      <c r="BH314" s="613"/>
      <c r="BI314" s="613"/>
      <c r="BJ314" s="613"/>
      <c r="BK314" s="613"/>
      <c r="BL314" s="613"/>
      <c r="BM314" s="613"/>
      <c r="BN314" s="613"/>
      <c r="BO314" s="613"/>
      <c r="BP314" s="613"/>
      <c r="BQ314" s="613"/>
      <c r="BR314" s="612"/>
      <c r="BS314" s="612"/>
      <c r="BT314" s="612"/>
    </row>
    <row r="315" spans="1:72" ht="15.6">
      <c r="A315" s="612"/>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7"/>
      <c r="AI315" s="613"/>
      <c r="AJ315" s="613"/>
      <c r="AK315" s="613"/>
      <c r="AL315" s="613"/>
      <c r="AM315" s="613"/>
      <c r="AN315" s="613"/>
      <c r="AO315" s="613"/>
      <c r="AP315" s="613"/>
      <c r="AQ315" s="613"/>
      <c r="AR315" s="613"/>
      <c r="AS315" s="613"/>
      <c r="AT315" s="613"/>
      <c r="AU315" s="613"/>
      <c r="AV315" s="613"/>
      <c r="AW315" s="613"/>
      <c r="AX315" s="613"/>
      <c r="AY315" s="613"/>
      <c r="AZ315" s="613"/>
      <c r="BA315" s="613"/>
      <c r="BB315" s="613"/>
      <c r="BC315" s="613"/>
      <c r="BD315" s="613"/>
      <c r="BE315" s="613"/>
      <c r="BF315" s="613"/>
      <c r="BG315" s="613"/>
      <c r="BH315" s="613"/>
      <c r="BI315" s="613"/>
      <c r="BJ315" s="613"/>
      <c r="BK315" s="613"/>
      <c r="BL315" s="613"/>
      <c r="BM315" s="613"/>
      <c r="BN315" s="613"/>
      <c r="BO315" s="613"/>
      <c r="BP315" s="613"/>
      <c r="BQ315" s="613"/>
      <c r="BR315" s="612"/>
      <c r="BS315" s="612"/>
      <c r="BT315" s="612"/>
    </row>
    <row r="316" spans="1:72" ht="15.6">
      <c r="A316" s="612"/>
      <c r="B316" s="612" t="s">
        <v>673</v>
      </c>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7"/>
      <c r="AI316" s="613"/>
      <c r="AJ316" s="613"/>
      <c r="AK316" s="613"/>
      <c r="AL316" s="613"/>
      <c r="AM316" s="613"/>
      <c r="AN316" s="613"/>
      <c r="AO316" s="613"/>
      <c r="AP316" s="613"/>
      <c r="AQ316" s="613"/>
      <c r="AR316" s="613"/>
      <c r="AS316" s="613"/>
      <c r="AT316" s="613"/>
      <c r="AU316" s="613"/>
      <c r="AV316" s="613"/>
      <c r="AW316" s="613"/>
      <c r="AX316" s="613"/>
      <c r="AY316" s="613"/>
      <c r="AZ316" s="613"/>
      <c r="BA316" s="613"/>
      <c r="BB316" s="613"/>
      <c r="BC316" s="613"/>
      <c r="BD316" s="613"/>
      <c r="BE316" s="613"/>
      <c r="BF316" s="613"/>
      <c r="BG316" s="613"/>
      <c r="BH316" s="613"/>
      <c r="BI316" s="613"/>
      <c r="BJ316" s="613"/>
      <c r="BK316" s="613"/>
      <c r="BL316" s="613"/>
      <c r="BM316" s="613"/>
      <c r="BN316" s="613"/>
      <c r="BO316" s="613"/>
      <c r="BP316" s="613"/>
      <c r="BQ316" s="613"/>
      <c r="BR316" s="612"/>
      <c r="BS316" s="612"/>
      <c r="BT316" s="612"/>
    </row>
    <row r="317" spans="1:72" ht="15.6">
      <c r="A317" s="612"/>
      <c r="B317" s="612" t="s">
        <v>674</v>
      </c>
      <c r="G317" s="612"/>
      <c r="H317" s="612"/>
      <c r="I317" s="612"/>
      <c r="J317" s="612"/>
      <c r="K317" s="612"/>
      <c r="L317" s="612"/>
      <c r="M317" s="612"/>
      <c r="N317" s="612"/>
      <c r="O317" s="612"/>
      <c r="P317" s="612"/>
      <c r="Q317" s="612"/>
      <c r="R317" s="612"/>
      <c r="S317" s="612"/>
      <c r="T317" s="612"/>
      <c r="U317" s="612"/>
      <c r="V317" s="612"/>
      <c r="W317" s="612"/>
      <c r="X317" s="612"/>
      <c r="Y317" s="612"/>
      <c r="Z317" s="612"/>
      <c r="AA317" s="612"/>
      <c r="AB317" s="612"/>
      <c r="AC317" s="612"/>
      <c r="AD317" s="612"/>
      <c r="AE317" s="612"/>
      <c r="AF317" s="612"/>
      <c r="AG317" s="612"/>
      <c r="AH317" s="27"/>
      <c r="AI317" s="613"/>
      <c r="AJ317" s="613"/>
      <c r="AK317" s="613"/>
      <c r="AL317" s="613"/>
      <c r="AM317" s="613"/>
      <c r="AN317" s="613"/>
      <c r="AO317" s="613"/>
      <c r="AP317" s="613"/>
      <c r="AQ317" s="613"/>
      <c r="AR317" s="613"/>
      <c r="AS317" s="613"/>
      <c r="AT317" s="613"/>
      <c r="AU317" s="613"/>
      <c r="AV317" s="613"/>
      <c r="AW317" s="613"/>
      <c r="AX317" s="613"/>
      <c r="AY317" s="613"/>
      <c r="AZ317" s="613"/>
      <c r="BA317" s="613"/>
      <c r="BB317" s="613"/>
      <c r="BC317" s="613"/>
      <c r="BD317" s="613"/>
      <c r="BE317" s="613"/>
      <c r="BF317" s="613"/>
      <c r="BG317" s="613"/>
      <c r="BH317" s="613"/>
      <c r="BI317" s="613"/>
      <c r="BJ317" s="613"/>
      <c r="BK317" s="613"/>
      <c r="BL317" s="613"/>
      <c r="BM317" s="613"/>
      <c r="BN317" s="613"/>
      <c r="BO317" s="613"/>
      <c r="BP317" s="613"/>
      <c r="BQ317" s="613"/>
      <c r="BR317" s="612"/>
      <c r="BS317" s="612"/>
      <c r="BT317" s="612"/>
    </row>
    <row r="318" spans="1:72" ht="15.6">
      <c r="A318" s="612"/>
      <c r="B318" s="612" t="s">
        <v>675</v>
      </c>
      <c r="G318" s="612"/>
      <c r="H318" s="612"/>
      <c r="I318" s="612"/>
      <c r="J318" s="612"/>
      <c r="K318" s="612"/>
      <c r="L318" s="612"/>
      <c r="M318" s="612"/>
      <c r="N318" s="612"/>
      <c r="O318" s="612"/>
      <c r="P318" s="612"/>
      <c r="Q318" s="612"/>
      <c r="R318" s="612"/>
      <c r="S318" s="612"/>
      <c r="T318" s="612"/>
      <c r="U318" s="612"/>
      <c r="V318" s="612"/>
      <c r="W318" s="612"/>
      <c r="X318" s="612"/>
      <c r="Y318" s="612"/>
      <c r="Z318" s="612"/>
      <c r="AA318" s="612"/>
      <c r="AB318" s="612"/>
      <c r="AC318" s="612"/>
      <c r="AD318" s="612"/>
      <c r="AE318" s="612"/>
      <c r="AF318" s="612"/>
      <c r="AG318" s="612"/>
      <c r="AH318" s="27"/>
      <c r="AI318" s="613"/>
      <c r="AJ318" s="613"/>
      <c r="AK318" s="613"/>
      <c r="AL318" s="613"/>
      <c r="AM318" s="613"/>
      <c r="AN318" s="613"/>
      <c r="AO318" s="613"/>
      <c r="AP318" s="613"/>
      <c r="AQ318" s="613"/>
      <c r="AR318" s="613"/>
      <c r="AS318" s="613"/>
      <c r="AT318" s="613"/>
      <c r="AU318" s="613"/>
      <c r="AV318" s="613"/>
      <c r="AW318" s="613"/>
      <c r="AX318" s="613"/>
      <c r="AY318" s="613"/>
      <c r="AZ318" s="613"/>
      <c r="BA318" s="613"/>
      <c r="BB318" s="613"/>
      <c r="BC318" s="613"/>
      <c r="BD318" s="613"/>
      <c r="BE318" s="613"/>
      <c r="BF318" s="613"/>
      <c r="BG318" s="613"/>
      <c r="BH318" s="613"/>
      <c r="BI318" s="613"/>
      <c r="BJ318" s="613"/>
      <c r="BK318" s="613"/>
      <c r="BL318" s="613"/>
      <c r="BM318" s="613"/>
      <c r="BN318" s="613"/>
      <c r="BO318" s="613"/>
      <c r="BP318" s="613"/>
      <c r="BQ318" s="613"/>
      <c r="BR318" s="612"/>
      <c r="BS318" s="612"/>
      <c r="BT318" s="612"/>
    </row>
    <row r="319" spans="1:72" ht="15.6">
      <c r="A319" s="612"/>
      <c r="B319" s="612" t="s">
        <v>676</v>
      </c>
      <c r="G319" s="612"/>
      <c r="H319" s="612"/>
      <c r="I319" s="612"/>
      <c r="J319" s="612"/>
      <c r="K319" s="612"/>
      <c r="L319" s="612"/>
      <c r="M319" s="612"/>
      <c r="N319" s="612"/>
      <c r="O319" s="612"/>
      <c r="P319" s="612"/>
      <c r="Q319" s="612"/>
      <c r="R319" s="612"/>
      <c r="S319" s="612"/>
      <c r="T319" s="612"/>
      <c r="U319" s="612"/>
      <c r="V319" s="612"/>
      <c r="W319" s="612"/>
      <c r="X319" s="612"/>
      <c r="Y319" s="612"/>
      <c r="Z319" s="612"/>
      <c r="AA319" s="612"/>
      <c r="AB319" s="612"/>
      <c r="AC319" s="612"/>
      <c r="AD319" s="612"/>
      <c r="AE319" s="612"/>
      <c r="AF319" s="612"/>
      <c r="AG319" s="612"/>
      <c r="AH319" s="27"/>
      <c r="AI319" s="613"/>
      <c r="AJ319" s="613"/>
      <c r="AK319" s="613"/>
      <c r="AL319" s="613"/>
      <c r="AM319" s="613"/>
      <c r="AN319" s="613"/>
      <c r="AO319" s="613"/>
      <c r="AP319" s="613"/>
      <c r="AQ319" s="613"/>
      <c r="AR319" s="613"/>
      <c r="AS319" s="613"/>
      <c r="AT319" s="613"/>
      <c r="AU319" s="613"/>
      <c r="AV319" s="613"/>
      <c r="AW319" s="613"/>
      <c r="AX319" s="613"/>
      <c r="AY319" s="613"/>
      <c r="AZ319" s="613"/>
      <c r="BA319" s="613"/>
      <c r="BB319" s="613"/>
      <c r="BC319" s="613"/>
      <c r="BD319" s="613"/>
      <c r="BE319" s="613"/>
      <c r="BF319" s="613"/>
      <c r="BG319" s="613"/>
      <c r="BH319" s="613"/>
      <c r="BI319" s="613"/>
      <c r="BJ319" s="613"/>
      <c r="BK319" s="613"/>
      <c r="BL319" s="613"/>
      <c r="BM319" s="613"/>
      <c r="BN319" s="613"/>
      <c r="BO319" s="613"/>
      <c r="BP319" s="613"/>
      <c r="BQ319" s="613"/>
      <c r="BR319" s="612"/>
      <c r="BS319" s="612"/>
      <c r="BT319" s="612"/>
    </row>
    <row r="320" spans="1:72" ht="15.6">
      <c r="A320" s="612"/>
      <c r="B320" s="612" t="s">
        <v>677</v>
      </c>
      <c r="G320" s="612"/>
      <c r="H320" s="612"/>
      <c r="I320" s="612"/>
      <c r="J320" s="612"/>
      <c r="K320" s="612"/>
      <c r="L320" s="612"/>
      <c r="M320" s="612"/>
      <c r="N320" s="612"/>
      <c r="O320" s="612"/>
      <c r="P320" s="612"/>
      <c r="Q320" s="612"/>
      <c r="R320" s="612"/>
      <c r="S320" s="612"/>
      <c r="T320" s="612"/>
      <c r="U320" s="612"/>
      <c r="V320" s="612"/>
      <c r="W320" s="612"/>
      <c r="X320" s="612"/>
      <c r="Y320" s="612"/>
      <c r="Z320" s="612"/>
      <c r="AA320" s="612"/>
      <c r="AB320" s="612"/>
      <c r="AC320" s="612"/>
      <c r="AD320" s="612"/>
      <c r="AE320" s="612"/>
      <c r="AF320" s="612"/>
      <c r="AG320" s="612"/>
      <c r="AH320" s="27"/>
      <c r="AI320" s="613"/>
      <c r="AJ320" s="613"/>
      <c r="AK320" s="613"/>
      <c r="AL320" s="613"/>
      <c r="AM320" s="613"/>
      <c r="AN320" s="613"/>
      <c r="AO320" s="613"/>
      <c r="AP320" s="613"/>
      <c r="AQ320" s="613"/>
      <c r="AR320" s="613"/>
      <c r="AS320" s="613"/>
      <c r="AT320" s="613"/>
      <c r="AU320" s="613"/>
      <c r="AV320" s="613"/>
      <c r="AW320" s="613"/>
      <c r="AX320" s="613"/>
      <c r="AY320" s="613"/>
      <c r="AZ320" s="613"/>
      <c r="BA320" s="613"/>
      <c r="BB320" s="613"/>
      <c r="BC320" s="613"/>
      <c r="BD320" s="613"/>
      <c r="BE320" s="613"/>
      <c r="BF320" s="613"/>
      <c r="BG320" s="613"/>
      <c r="BH320" s="613"/>
      <c r="BI320" s="613"/>
      <c r="BJ320" s="613"/>
      <c r="BK320" s="613"/>
      <c r="BL320" s="613"/>
      <c r="BM320" s="613"/>
      <c r="BN320" s="613"/>
      <c r="BO320" s="613"/>
      <c r="BP320" s="613"/>
      <c r="BQ320" s="613"/>
      <c r="BR320" s="612"/>
      <c r="BS320" s="612"/>
      <c r="BT320" s="612"/>
    </row>
    <row r="321" spans="1:3">
      <c r="B321" s="22" t="s">
        <v>678</v>
      </c>
    </row>
    <row r="322" spans="1:3">
      <c r="B322" s="22" t="s">
        <v>679</v>
      </c>
    </row>
    <row r="323" spans="1:3"/>
    <row r="324" spans="1:3">
      <c r="B324" s="555" t="s">
        <v>680</v>
      </c>
      <c r="C324" s="555"/>
    </row>
    <row r="325" spans="1:3" ht="15" thickBot="1">
      <c r="B325" s="1"/>
      <c r="C325" s="2"/>
    </row>
    <row r="326" spans="1:3">
      <c r="B326" s="13"/>
      <c r="C326" s="3" t="s">
        <v>681</v>
      </c>
    </row>
    <row r="327" spans="1:3">
      <c r="B327" s="1"/>
      <c r="C327" s="2"/>
    </row>
    <row r="328" spans="1:3">
      <c r="B328" s="14"/>
      <c r="C328" s="3" t="s">
        <v>682</v>
      </c>
    </row>
    <row r="329" spans="1:3">
      <c r="B329" s="10"/>
      <c r="C329" s="9"/>
    </row>
    <row r="330" spans="1:3">
      <c r="B330" s="11" t="s">
        <v>683</v>
      </c>
      <c r="C330" s="9"/>
    </row>
    <row r="331" spans="1:3"/>
    <row r="332" spans="1:3"/>
    <row r="333" spans="1:3"/>
    <row r="334" spans="1:3" ht="16.5">
      <c r="A334" s="533">
        <v>1</v>
      </c>
      <c r="B334" s="534" t="s">
        <v>684</v>
      </c>
    </row>
    <row r="335" spans="1:3" ht="16.5">
      <c r="A335" s="533">
        <v>2</v>
      </c>
      <c r="B335" s="534" t="s">
        <v>685</v>
      </c>
    </row>
    <row r="336" spans="1:3">
      <c r="B336" s="535" t="s">
        <v>686</v>
      </c>
    </row>
    <row r="337" spans="1:2" ht="16.5">
      <c r="A337" s="533">
        <v>3</v>
      </c>
      <c r="B337" s="534" t="s">
        <v>687</v>
      </c>
    </row>
    <row r="338" spans="1:2" ht="16.5">
      <c r="A338" s="533">
        <v>4</v>
      </c>
      <c r="B338" s="534" t="s">
        <v>688</v>
      </c>
    </row>
    <row r="339" spans="1:2" ht="16.5">
      <c r="A339" s="533">
        <v>5</v>
      </c>
      <c r="B339" s="535" t="s">
        <v>689</v>
      </c>
    </row>
    <row r="340" spans="1:2" ht="16.5">
      <c r="A340" s="533">
        <v>6</v>
      </c>
      <c r="B340" s="534" t="s">
        <v>690</v>
      </c>
    </row>
    <row r="341" spans="1:2">
      <c r="B341" s="536"/>
    </row>
    <row r="342" spans="1:2"/>
    <row r="343" spans="1:2"/>
    <row r="344" spans="1:2"/>
    <row r="345" spans="1:2"/>
    <row r="346" spans="1:2"/>
    <row r="347" spans="1:2"/>
    <row r="348" spans="1:2"/>
    <row r="349" spans="1:2"/>
    <row r="350" spans="1:2"/>
    <row r="351" spans="1:2"/>
    <row r="352" spans="1: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sheetData>
  <sheetProtection formatColumns="0" formatRows="0" autoFilter="0"/>
  <mergeCells count="4">
    <mergeCell ref="B3:AE3"/>
    <mergeCell ref="AL4:AN4"/>
    <mergeCell ref="AG5:AG6"/>
    <mergeCell ref="B324:C324"/>
  </mergeCells>
  <conditionalFormatting sqref="AJ10:AJ34 AJ289 AJ221:AJ286 AJ131:AJ218">
    <cfRule type="cellIs" dxfId="55" priority="7" operator="equal">
      <formula>0</formula>
    </cfRule>
  </conditionalFormatting>
  <conditionalFormatting sqref="AJ9:AJ109">
    <cfRule type="cellIs" dxfId="54" priority="6" operator="equal">
      <formula>0</formula>
    </cfRule>
  </conditionalFormatting>
  <conditionalFormatting sqref="AJ128">
    <cfRule type="cellIs" dxfId="53" priority="5" operator="equal">
      <formula>0</formula>
    </cfRule>
  </conditionalFormatting>
  <conditionalFormatting sqref="AJ291">
    <cfRule type="cellIs" dxfId="52" priority="1" operator="equal">
      <formula>0</formula>
    </cfRule>
  </conditionalFormatting>
  <dataValidations count="3">
    <dataValidation type="list" allowBlank="1" showInputMessage="1" showErrorMessage="1" sqref="D9:D127 D131:D217 D221:D285" xr:uid="{9BDDE7C2-8038-4E1E-938A-3E1F564C9266}">
      <formula1>"',Bond, Debenture, Debenture stock or irredeemable, EIB loan, Finance lease, Intercompany loan, Loan (non-EIB), Liquidity facility, Overdraft, Preference shares, Private placement, RCF, Swap - paying leg, Swap - receiving leg, Other"</formula1>
    </dataValidation>
    <dataValidation type="list" allowBlank="1" showInputMessage="1" showErrorMessage="1" sqref="E221:E285 E131:E217 E9:E127" xr:uid="{98BEE84F-3D2E-405C-85BA-EE0F3766C4A9}">
      <formula1>"', Bullet, Amortising, Callable, Sinkable, Perpetual, Revolving, Other"</formula1>
    </dataValidation>
    <dataValidation type="list" allowBlank="1" showInputMessage="1" showErrorMessage="1" sqref="G9:G127 G131:G217 G221:G285" xr:uid="{201DC9DA-1D25-4CF5-AD36-5F9CD3A940DE}">
      <formula1>"',Super-senior, Senior, Mezzanine/2nd Lien, Junior/Subordinated, Other"</formula1>
    </dataValidation>
  </dataValidations>
  <pageMargins left="0.7" right="0.7" top="0.75" bottom="0.75" header="0.3" footer="0.3"/>
  <pageSetup paperSize="8" scale="24" fitToHeight="0" orientation="portrait" r:id="rId1"/>
  <headerFooter>
    <oddHeader>&amp;L&amp;F&amp;CSheet: &amp;A&amp;ROFFICIAL</oddHeader>
    <oddFooter>&amp;LPrinted on: &amp;D at &amp;T&amp;CPage &amp;P of &amp;N&amp;ROfwat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6108C-3201-411D-B127-45E4635B445C}">
  <sheetPr>
    <pageSetUpPr fitToPage="1"/>
  </sheetPr>
  <dimension ref="A1:BJ124"/>
  <sheetViews>
    <sheetView showGridLines="0" zoomScale="70" zoomScaleNormal="70" zoomScaleSheetLayoutView="100" workbookViewId="0">
      <selection activeCell="H15" sqref="H15"/>
    </sheetView>
  </sheetViews>
  <sheetFormatPr defaultColWidth="9" defaultRowHeight="14.45"/>
  <cols>
    <col min="1" max="1" width="1.625" style="21" customWidth="1"/>
    <col min="2" max="2" width="50.125" style="150" customWidth="1"/>
    <col min="3" max="3" width="8.625" style="21" customWidth="1"/>
    <col min="4" max="4" width="7" style="21" customWidth="1"/>
    <col min="5" max="5" width="5.125" style="21" customWidth="1"/>
    <col min="6" max="6" width="12.5" style="21" bestFit="1" customWidth="1"/>
    <col min="7" max="10" width="12.625" style="21" customWidth="1"/>
    <col min="11" max="11" width="9.625" style="21" customWidth="1"/>
    <col min="12" max="16" width="12.625" style="21" customWidth="1"/>
    <col min="17" max="17" width="9.625" style="21" customWidth="1"/>
    <col min="18" max="18" width="18.125" style="21" customWidth="1"/>
    <col min="19" max="19" width="16.625" style="21" customWidth="1"/>
    <col min="20" max="20" width="17" style="21" customWidth="1"/>
    <col min="21" max="21" width="2.625" style="21" customWidth="1"/>
    <col min="22" max="22" width="9.5" style="21" bestFit="1" customWidth="1"/>
    <col min="23" max="23" width="1.625" style="21" customWidth="1"/>
    <col min="24" max="24" width="21.625" style="21" customWidth="1"/>
    <col min="25" max="26" width="1.625" style="21" customWidth="1"/>
    <col min="27" max="27" width="24.625" style="21" customWidth="1"/>
    <col min="28" max="28" width="1.625" style="21" customWidth="1"/>
    <col min="29" max="43" width="6.5" style="21" hidden="1" customWidth="1"/>
    <col min="44" max="44" width="1.625" style="21" hidden="1" customWidth="1"/>
    <col min="45" max="45" width="1.625" style="21" customWidth="1"/>
    <col min="46" max="46" width="36.125" style="150" customWidth="1"/>
    <col min="47" max="47" width="7.25" style="21" bestFit="1" customWidth="1"/>
    <col min="48" max="48" width="17.25" style="21" bestFit="1" customWidth="1"/>
    <col min="49" max="49" width="20.625" style="21" bestFit="1" customWidth="1"/>
    <col min="50" max="50" width="19" style="21" bestFit="1" customWidth="1"/>
    <col min="51" max="51" width="17.125" style="21" bestFit="1" customWidth="1"/>
    <col min="52" max="52" width="25.625" style="21" bestFit="1" customWidth="1"/>
    <col min="53" max="53" width="22.125" style="21" bestFit="1" customWidth="1"/>
    <col min="54" max="59" width="16.125" style="21" customWidth="1"/>
    <col min="60" max="62" width="27.625" style="21" bestFit="1" customWidth="1"/>
    <col min="63" max="16384" width="9" style="21"/>
  </cols>
  <sheetData>
    <row r="1" spans="2:62" s="145" customFormat="1" ht="29.25" customHeight="1">
      <c r="B1" s="143" t="s">
        <v>10</v>
      </c>
      <c r="C1" s="144"/>
      <c r="D1" s="144"/>
      <c r="E1" s="144"/>
      <c r="F1" s="144"/>
      <c r="G1" s="144"/>
      <c r="H1" s="144"/>
      <c r="I1" s="144"/>
      <c r="J1" s="619"/>
      <c r="K1" s="619"/>
      <c r="L1" s="619"/>
      <c r="M1" s="619"/>
      <c r="N1" s="619"/>
      <c r="O1" s="619"/>
      <c r="P1" s="619"/>
      <c r="Q1" s="619"/>
      <c r="R1" s="619"/>
      <c r="S1" s="619"/>
      <c r="T1" s="619"/>
      <c r="U1" s="620"/>
      <c r="V1" s="620"/>
      <c r="Z1" s="146"/>
      <c r="AB1" s="147"/>
      <c r="AR1" s="147"/>
      <c r="AT1" s="143" t="s">
        <v>691</v>
      </c>
      <c r="AU1" s="144"/>
      <c r="AV1" s="144"/>
      <c r="AW1" s="144"/>
      <c r="AX1" s="144"/>
      <c r="AY1" s="144"/>
      <c r="AZ1" s="619"/>
      <c r="BA1" s="619"/>
      <c r="BB1" s="619"/>
      <c r="BC1" s="619"/>
      <c r="BD1" s="619"/>
      <c r="BE1" s="619"/>
      <c r="BF1" s="619"/>
      <c r="BG1" s="619"/>
      <c r="BH1" s="619"/>
      <c r="BI1" s="619"/>
      <c r="BJ1" s="619"/>
    </row>
    <row r="2" spans="2:62" s="145" customFormat="1" ht="29.25" customHeight="1">
      <c r="B2" s="143" t="str">
        <f>[2]Validation!B4</f>
        <v>Thames Water</v>
      </c>
      <c r="C2" s="619"/>
      <c r="D2" s="619"/>
      <c r="E2" s="619"/>
      <c r="F2" s="619"/>
      <c r="G2" s="619"/>
      <c r="H2" s="619"/>
      <c r="I2" s="619"/>
      <c r="J2" s="619"/>
      <c r="K2" s="619"/>
      <c r="L2" s="148"/>
      <c r="M2" s="148"/>
      <c r="N2" s="148"/>
      <c r="O2" s="148"/>
      <c r="P2" s="148"/>
      <c r="Q2" s="148"/>
      <c r="R2" s="148"/>
      <c r="S2" s="148"/>
      <c r="T2" s="148"/>
      <c r="U2" s="619"/>
      <c r="V2" s="619"/>
      <c r="Z2" s="146"/>
      <c r="AB2" s="147"/>
      <c r="AR2" s="147"/>
      <c r="AT2" s="143"/>
      <c r="AU2" s="619"/>
      <c r="AV2" s="619"/>
      <c r="AW2" s="619"/>
      <c r="AX2" s="619"/>
      <c r="AY2" s="619"/>
      <c r="AZ2" s="619"/>
      <c r="BA2" s="619"/>
      <c r="BB2" s="148"/>
      <c r="BC2" s="148"/>
      <c r="BD2" s="148"/>
      <c r="BE2" s="148"/>
      <c r="BF2" s="148"/>
      <c r="BG2" s="148"/>
      <c r="BH2" s="148"/>
      <c r="BI2" s="148"/>
      <c r="BJ2" s="148"/>
    </row>
    <row r="3" spans="2:62" ht="46.5" customHeight="1">
      <c r="B3" s="556" t="s">
        <v>692</v>
      </c>
      <c r="C3" s="556"/>
      <c r="D3" s="556"/>
      <c r="E3" s="556"/>
      <c r="F3" s="556"/>
      <c r="G3" s="556"/>
      <c r="H3" s="556"/>
      <c r="I3" s="556"/>
      <c r="J3" s="556"/>
      <c r="K3" s="556"/>
      <c r="L3" s="556"/>
      <c r="M3" s="556"/>
      <c r="N3" s="556"/>
      <c r="O3" s="556"/>
      <c r="P3" s="556"/>
      <c r="Q3" s="556"/>
      <c r="R3" s="556"/>
      <c r="S3" s="556"/>
      <c r="T3" s="556"/>
      <c r="U3" s="556"/>
      <c r="V3" s="556"/>
      <c r="W3" s="556"/>
      <c r="X3" s="556"/>
      <c r="Y3" s="613"/>
      <c r="Z3" s="621"/>
      <c r="AA3" s="149" t="s">
        <v>22</v>
      </c>
      <c r="AB3" s="614"/>
      <c r="AC3" s="613"/>
      <c r="AD3" s="613"/>
      <c r="AE3" s="613"/>
      <c r="AF3" s="613"/>
      <c r="AG3" s="613"/>
      <c r="AH3" s="613"/>
      <c r="AI3" s="613"/>
      <c r="AJ3" s="613"/>
      <c r="AK3" s="613"/>
      <c r="AL3" s="613"/>
      <c r="AM3" s="613"/>
      <c r="AN3" s="613"/>
      <c r="AO3" s="613"/>
      <c r="AP3" s="613"/>
      <c r="AQ3" s="613"/>
      <c r="AR3" s="614"/>
      <c r="AS3" s="613"/>
      <c r="AT3" s="557" t="s">
        <v>692</v>
      </c>
      <c r="AU3" s="557"/>
      <c r="AV3" s="557"/>
      <c r="AW3" s="557"/>
      <c r="AX3" s="557"/>
      <c r="AY3" s="557"/>
      <c r="AZ3" s="557"/>
      <c r="BA3" s="557"/>
      <c r="BB3" s="557"/>
      <c r="BC3" s="557"/>
      <c r="BD3" s="557"/>
      <c r="BE3" s="557"/>
      <c r="BF3" s="557"/>
      <c r="BG3" s="557"/>
      <c r="BH3" s="557"/>
      <c r="BI3" s="557"/>
      <c r="BJ3" s="557"/>
    </row>
    <row r="4" spans="2:62" ht="14.25" customHeight="1" thickBot="1">
      <c r="B4" s="622"/>
      <c r="C4" s="619"/>
      <c r="D4" s="619"/>
      <c r="E4" s="619"/>
      <c r="F4" s="619"/>
      <c r="G4" s="619"/>
      <c r="H4" s="619"/>
      <c r="I4" s="619"/>
      <c r="J4" s="619"/>
      <c r="K4" s="619"/>
      <c r="L4" s="151"/>
      <c r="M4" s="152"/>
      <c r="N4" s="152"/>
      <c r="O4" s="152"/>
      <c r="P4" s="152"/>
      <c r="Q4" s="152"/>
      <c r="R4" s="152"/>
      <c r="S4" s="152"/>
      <c r="T4" s="152"/>
      <c r="U4" s="619"/>
      <c r="V4" s="619"/>
      <c r="W4" s="613"/>
      <c r="X4" s="613"/>
      <c r="Y4" s="613"/>
      <c r="Z4" s="621"/>
      <c r="AA4" s="613"/>
      <c r="AB4" s="614"/>
      <c r="AC4" s="613"/>
      <c r="AD4" s="613"/>
      <c r="AE4" s="613"/>
      <c r="AF4" s="613"/>
      <c r="AG4" s="613"/>
      <c r="AH4" s="613"/>
      <c r="AI4" s="613"/>
      <c r="AJ4" s="613"/>
      <c r="AK4" s="613"/>
      <c r="AL4" s="613"/>
      <c r="AM4" s="613"/>
      <c r="AN4" s="613"/>
      <c r="AO4" s="613"/>
      <c r="AP4" s="613"/>
      <c r="AQ4" s="613"/>
      <c r="AR4" s="614"/>
      <c r="AS4" s="613"/>
      <c r="AT4" s="622"/>
      <c r="AU4" s="619"/>
      <c r="AV4" s="619"/>
      <c r="AW4" s="619"/>
      <c r="AX4" s="619"/>
      <c r="AY4" s="619"/>
      <c r="AZ4" s="619"/>
      <c r="BA4" s="619"/>
      <c r="BB4" s="151"/>
      <c r="BC4" s="152"/>
      <c r="BD4" s="152"/>
      <c r="BE4" s="152"/>
      <c r="BF4" s="152"/>
      <c r="BG4" s="152"/>
      <c r="BH4" s="152"/>
      <c r="BI4" s="152"/>
      <c r="BJ4" s="152"/>
    </row>
    <row r="5" spans="2:62" s="27" customFormat="1" ht="46.35" customHeight="1" thickTop="1">
      <c r="B5" s="558" t="s">
        <v>693</v>
      </c>
      <c r="C5" s="559"/>
      <c r="D5" s="559" t="s">
        <v>694</v>
      </c>
      <c r="E5" s="559" t="s">
        <v>695</v>
      </c>
      <c r="F5" s="566" t="s">
        <v>696</v>
      </c>
      <c r="G5" s="566"/>
      <c r="H5" s="566"/>
      <c r="I5" s="566"/>
      <c r="J5" s="566"/>
      <c r="K5" s="566"/>
      <c r="L5" s="567" t="s">
        <v>697</v>
      </c>
      <c r="M5" s="567"/>
      <c r="N5" s="567"/>
      <c r="O5" s="567"/>
      <c r="P5" s="567"/>
      <c r="Q5" s="567"/>
      <c r="R5" s="559" t="s">
        <v>698</v>
      </c>
      <c r="S5" s="559" t="s">
        <v>699</v>
      </c>
      <c r="T5" s="568" t="s">
        <v>700</v>
      </c>
      <c r="U5" s="153"/>
      <c r="V5" s="575" t="s">
        <v>54</v>
      </c>
      <c r="X5" s="578" t="s">
        <v>701</v>
      </c>
      <c r="Z5" s="154"/>
      <c r="AB5" s="155"/>
      <c r="AR5" s="155"/>
      <c r="AT5" s="558" t="s">
        <v>693</v>
      </c>
      <c r="AU5" s="559"/>
      <c r="AV5" s="566" t="s">
        <v>696</v>
      </c>
      <c r="AW5" s="566"/>
      <c r="AX5" s="566"/>
      <c r="AY5" s="566"/>
      <c r="AZ5" s="566"/>
      <c r="BA5" s="566"/>
      <c r="BB5" s="567" t="s">
        <v>697</v>
      </c>
      <c r="BC5" s="567"/>
      <c r="BD5" s="567"/>
      <c r="BE5" s="567"/>
      <c r="BF5" s="567"/>
      <c r="BG5" s="567"/>
      <c r="BH5" s="559" t="s">
        <v>698</v>
      </c>
      <c r="BI5" s="559" t="s">
        <v>699</v>
      </c>
      <c r="BJ5" s="568" t="s">
        <v>700</v>
      </c>
    </row>
    <row r="6" spans="2:62" s="27" customFormat="1" ht="31.5" customHeight="1">
      <c r="B6" s="560"/>
      <c r="C6" s="561"/>
      <c r="D6" s="564"/>
      <c r="E6" s="561"/>
      <c r="F6" s="561" t="s">
        <v>702</v>
      </c>
      <c r="G6" s="570" t="s">
        <v>703</v>
      </c>
      <c r="H6" s="570"/>
      <c r="I6" s="570"/>
      <c r="J6" s="570"/>
      <c r="K6" s="570" t="s">
        <v>704</v>
      </c>
      <c r="L6" s="561" t="s">
        <v>702</v>
      </c>
      <c r="M6" s="574" t="s">
        <v>703</v>
      </c>
      <c r="N6" s="574"/>
      <c r="O6" s="574"/>
      <c r="P6" s="574"/>
      <c r="Q6" s="561" t="s">
        <v>704</v>
      </c>
      <c r="R6" s="561"/>
      <c r="S6" s="561"/>
      <c r="T6" s="569"/>
      <c r="U6" s="153"/>
      <c r="V6" s="576"/>
      <c r="X6" s="579"/>
      <c r="Z6" s="154"/>
      <c r="AB6" s="155"/>
      <c r="AR6" s="155"/>
      <c r="AT6" s="560"/>
      <c r="AU6" s="561"/>
      <c r="AV6" s="561" t="s">
        <v>702</v>
      </c>
      <c r="AW6" s="570" t="s">
        <v>703</v>
      </c>
      <c r="AX6" s="570"/>
      <c r="AY6" s="570"/>
      <c r="AZ6" s="570"/>
      <c r="BA6" s="570" t="s">
        <v>704</v>
      </c>
      <c r="BB6" s="561" t="s">
        <v>702</v>
      </c>
      <c r="BC6" s="574" t="s">
        <v>703</v>
      </c>
      <c r="BD6" s="574"/>
      <c r="BE6" s="574"/>
      <c r="BF6" s="574"/>
      <c r="BG6" s="561" t="s">
        <v>704</v>
      </c>
      <c r="BH6" s="561"/>
      <c r="BI6" s="561"/>
      <c r="BJ6" s="569"/>
    </row>
    <row r="7" spans="2:62" s="27" customFormat="1" ht="29.25" customHeight="1" thickBot="1">
      <c r="B7" s="562"/>
      <c r="C7" s="563"/>
      <c r="D7" s="565"/>
      <c r="E7" s="563"/>
      <c r="F7" s="563"/>
      <c r="G7" s="156" t="s">
        <v>705</v>
      </c>
      <c r="H7" s="156" t="s">
        <v>706</v>
      </c>
      <c r="I7" s="156" t="s">
        <v>707</v>
      </c>
      <c r="J7" s="156" t="s">
        <v>708</v>
      </c>
      <c r="K7" s="571"/>
      <c r="L7" s="572"/>
      <c r="M7" s="156" t="s">
        <v>705</v>
      </c>
      <c r="N7" s="156" t="s">
        <v>706</v>
      </c>
      <c r="O7" s="156" t="s">
        <v>707</v>
      </c>
      <c r="P7" s="156" t="s">
        <v>708</v>
      </c>
      <c r="Q7" s="572"/>
      <c r="R7" s="156" t="s">
        <v>704</v>
      </c>
      <c r="S7" s="156" t="s">
        <v>704</v>
      </c>
      <c r="T7" s="157" t="s">
        <v>704</v>
      </c>
      <c r="U7" s="158"/>
      <c r="V7" s="577"/>
      <c r="X7" s="580"/>
      <c r="Z7" s="154"/>
      <c r="AA7" s="159"/>
      <c r="AB7" s="155"/>
      <c r="AR7" s="155"/>
      <c r="AT7" s="562"/>
      <c r="AU7" s="563"/>
      <c r="AV7" s="563"/>
      <c r="AW7" s="156" t="s">
        <v>705</v>
      </c>
      <c r="AX7" s="156" t="s">
        <v>706</v>
      </c>
      <c r="AY7" s="156" t="s">
        <v>707</v>
      </c>
      <c r="AZ7" s="156" t="s">
        <v>708</v>
      </c>
      <c r="BA7" s="571"/>
      <c r="BB7" s="572"/>
      <c r="BC7" s="156" t="s">
        <v>705</v>
      </c>
      <c r="BD7" s="156" t="s">
        <v>706</v>
      </c>
      <c r="BE7" s="156" t="s">
        <v>707</v>
      </c>
      <c r="BF7" s="156" t="s">
        <v>708</v>
      </c>
      <c r="BG7" s="572"/>
      <c r="BH7" s="156" t="s">
        <v>704</v>
      </c>
      <c r="BI7" s="156" t="s">
        <v>704</v>
      </c>
      <c r="BJ7" s="157" t="s">
        <v>704</v>
      </c>
    </row>
    <row r="8" spans="2:62" s="27" customFormat="1" ht="14.25" customHeight="1" thickTop="1" thickBot="1">
      <c r="B8" s="160"/>
      <c r="C8" s="161"/>
      <c r="D8" s="161"/>
      <c r="E8" s="161"/>
      <c r="F8" s="161"/>
      <c r="G8" s="161"/>
      <c r="H8" s="161"/>
      <c r="I8" s="161"/>
      <c r="J8" s="161"/>
      <c r="K8" s="161"/>
      <c r="L8" s="161"/>
      <c r="M8" s="161"/>
      <c r="N8" s="161"/>
      <c r="O8" s="161"/>
      <c r="P8" s="161"/>
      <c r="Q8" s="161"/>
      <c r="R8" s="161"/>
      <c r="S8" s="161"/>
      <c r="T8" s="161"/>
      <c r="U8" s="158"/>
      <c r="V8" s="161"/>
      <c r="Z8" s="154"/>
      <c r="AB8" s="155"/>
      <c r="AC8" s="552" t="s">
        <v>23</v>
      </c>
      <c r="AD8" s="623"/>
      <c r="AE8" s="623"/>
      <c r="AF8" s="623"/>
      <c r="AG8" s="624"/>
      <c r="AH8" s="624"/>
      <c r="AI8" s="624"/>
      <c r="AJ8" s="624"/>
      <c r="AK8" s="624"/>
      <c r="AL8" s="624"/>
      <c r="AM8" s="624"/>
      <c r="AN8" s="624"/>
      <c r="AO8" s="624"/>
      <c r="AP8" s="624"/>
      <c r="AQ8" s="624"/>
      <c r="AR8" s="625"/>
      <c r="AS8" s="624"/>
      <c r="AT8" s="160"/>
      <c r="AU8" s="161"/>
      <c r="AV8" s="161"/>
      <c r="AW8" s="161"/>
      <c r="AX8" s="161"/>
      <c r="AY8" s="161"/>
      <c r="AZ8" s="161"/>
      <c r="BA8" s="161"/>
      <c r="BB8" s="161"/>
      <c r="BC8" s="161"/>
      <c r="BD8" s="161"/>
      <c r="BE8" s="161"/>
      <c r="BF8" s="161"/>
      <c r="BG8" s="161"/>
      <c r="BH8" s="161"/>
      <c r="BI8" s="161"/>
      <c r="BJ8" s="161"/>
    </row>
    <row r="9" spans="2:62" s="27" customFormat="1" ht="15.75" customHeight="1" thickTop="1" thickBot="1">
      <c r="B9" s="163" t="s">
        <v>709</v>
      </c>
      <c r="C9" s="161"/>
      <c r="D9" s="161"/>
      <c r="E9" s="161"/>
      <c r="F9" s="161"/>
      <c r="G9" s="161"/>
      <c r="H9" s="161"/>
      <c r="I9" s="161"/>
      <c r="J9" s="161"/>
      <c r="K9" s="161"/>
      <c r="L9" s="161"/>
      <c r="M9" s="161"/>
      <c r="N9" s="161"/>
      <c r="O9" s="161"/>
      <c r="P9" s="161"/>
      <c r="Q9" s="161"/>
      <c r="R9" s="161"/>
      <c r="S9" s="161"/>
      <c r="T9" s="161"/>
      <c r="U9" s="158"/>
      <c r="V9" s="161"/>
      <c r="Z9" s="154"/>
      <c r="AB9" s="155"/>
      <c r="AC9" s="28" t="s">
        <v>55</v>
      </c>
      <c r="AR9" s="155"/>
      <c r="AT9" s="163" t="s">
        <v>709</v>
      </c>
      <c r="AU9" s="161"/>
      <c r="AV9" s="161"/>
      <c r="AW9" s="161"/>
      <c r="AX9" s="161"/>
      <c r="AY9" s="161"/>
      <c r="AZ9" s="161"/>
      <c r="BA9" s="161"/>
      <c r="BB9" s="161"/>
      <c r="BC9" s="161"/>
      <c r="BD9" s="161"/>
      <c r="BE9" s="161"/>
      <c r="BF9" s="161"/>
      <c r="BG9" s="161"/>
      <c r="BH9" s="161"/>
      <c r="BI9" s="161"/>
      <c r="BJ9" s="161"/>
    </row>
    <row r="10" spans="2:62" s="27" customFormat="1" ht="15.75" customHeight="1" thickTop="1">
      <c r="B10" s="164" t="s">
        <v>710</v>
      </c>
      <c r="C10" s="165" t="s">
        <v>711</v>
      </c>
      <c r="D10" s="166" t="s">
        <v>712</v>
      </c>
      <c r="E10" s="166">
        <v>3</v>
      </c>
      <c r="F10" s="167">
        <v>10.137</v>
      </c>
      <c r="G10" s="167">
        <v>-5.0000000000000001E-3</v>
      </c>
      <c r="H10" s="167">
        <v>0</v>
      </c>
      <c r="I10" s="167">
        <v>0</v>
      </c>
      <c r="J10" s="167">
        <v>1.4E-2</v>
      </c>
      <c r="K10" s="168">
        <f>IFERROR(SUM(F10:J10), 0)</f>
        <v>10.145999999999999</v>
      </c>
      <c r="L10" s="169"/>
      <c r="M10" s="170"/>
      <c r="N10" s="170"/>
      <c r="O10" s="170"/>
      <c r="P10" s="170"/>
      <c r="Q10" s="170"/>
      <c r="R10" s="170"/>
      <c r="S10" s="170"/>
      <c r="T10" s="171"/>
      <c r="U10" s="153"/>
      <c r="V10" s="172" t="s">
        <v>713</v>
      </c>
      <c r="X10" s="173"/>
      <c r="Z10" s="154"/>
      <c r="AA10" s="47">
        <f t="shared" ref="AA10:AA27" si="0">IF( SUM( AC10:AQ10 ) = 0, 0, $AC$9 )</f>
        <v>0</v>
      </c>
      <c r="AB10" s="155"/>
      <c r="AC10" s="48">
        <f t="shared" ref="AC10:AG11" si="1" xml:space="preserve"> IF( ISNUMBER(F10), 0, 1 )</f>
        <v>0</v>
      </c>
      <c r="AD10" s="48">
        <f t="shared" si="1"/>
        <v>0</v>
      </c>
      <c r="AE10" s="48">
        <f t="shared" si="1"/>
        <v>0</v>
      </c>
      <c r="AF10" s="48">
        <f t="shared" si="1"/>
        <v>0</v>
      </c>
      <c r="AG10" s="48">
        <f t="shared" si="1"/>
        <v>0</v>
      </c>
      <c r="AH10" s="49"/>
      <c r="AI10" s="49"/>
      <c r="AJ10" s="49"/>
      <c r="AK10" s="49"/>
      <c r="AL10" s="49"/>
      <c r="AM10" s="49"/>
      <c r="AN10" s="49"/>
      <c r="AO10" s="49"/>
      <c r="AP10" s="49"/>
      <c r="AQ10" s="49"/>
      <c r="AR10" s="155"/>
      <c r="AT10" s="164" t="s">
        <v>710</v>
      </c>
      <c r="AU10" s="165" t="s">
        <v>711</v>
      </c>
      <c r="AV10" s="167" t="s">
        <v>714</v>
      </c>
      <c r="AW10" s="167" t="s">
        <v>715</v>
      </c>
      <c r="AX10" s="167" t="s">
        <v>716</v>
      </c>
      <c r="AY10" s="167" t="s">
        <v>717</v>
      </c>
      <c r="AZ10" s="167" t="s">
        <v>718</v>
      </c>
      <c r="BA10" s="174" t="s">
        <v>719</v>
      </c>
      <c r="BB10" s="175"/>
      <c r="BC10" s="176"/>
      <c r="BD10" s="176"/>
      <c r="BE10" s="176"/>
      <c r="BF10" s="176"/>
      <c r="BG10" s="176"/>
      <c r="BH10" s="176"/>
      <c r="BI10" s="176"/>
      <c r="BJ10" s="177"/>
    </row>
    <row r="11" spans="2:62" s="27" customFormat="1" ht="15.75" customHeight="1">
      <c r="B11" s="178" t="s">
        <v>710</v>
      </c>
      <c r="C11" s="179" t="s">
        <v>720</v>
      </c>
      <c r="D11" s="180" t="s">
        <v>712</v>
      </c>
      <c r="E11" s="180">
        <v>3</v>
      </c>
      <c r="F11" s="181">
        <v>0.99199999999999999</v>
      </c>
      <c r="G11" s="181">
        <v>0</v>
      </c>
      <c r="H11" s="181">
        <v>0</v>
      </c>
      <c r="I11" s="181">
        <v>0</v>
      </c>
      <c r="J11" s="181">
        <v>0</v>
      </c>
      <c r="K11" s="182">
        <f t="shared" ref="K11:K27" si="2">IFERROR(SUM(F11:J11), 0)</f>
        <v>0.99199999999999999</v>
      </c>
      <c r="L11" s="183"/>
      <c r="M11" s="184"/>
      <c r="N11" s="184"/>
      <c r="O11" s="184"/>
      <c r="P11" s="184"/>
      <c r="Q11" s="184"/>
      <c r="R11" s="184"/>
      <c r="S11" s="184"/>
      <c r="T11" s="185"/>
      <c r="U11" s="153"/>
      <c r="V11" s="186" t="s">
        <v>721</v>
      </c>
      <c r="X11" s="187"/>
      <c r="Z11" s="154"/>
      <c r="AA11" s="47">
        <f t="shared" si="0"/>
        <v>0</v>
      </c>
      <c r="AB11" s="155"/>
      <c r="AC11" s="48">
        <f t="shared" si="1"/>
        <v>0</v>
      </c>
      <c r="AD11" s="48">
        <f t="shared" si="1"/>
        <v>0</v>
      </c>
      <c r="AE11" s="48">
        <f t="shared" si="1"/>
        <v>0</v>
      </c>
      <c r="AF11" s="48">
        <f t="shared" si="1"/>
        <v>0</v>
      </c>
      <c r="AG11" s="48">
        <f t="shared" si="1"/>
        <v>0</v>
      </c>
      <c r="AH11" s="49"/>
      <c r="AI11" s="49"/>
      <c r="AJ11" s="49"/>
      <c r="AK11" s="49"/>
      <c r="AL11" s="49"/>
      <c r="AM11" s="49"/>
      <c r="AN11" s="49"/>
      <c r="AO11" s="49"/>
      <c r="AP11" s="49"/>
      <c r="AQ11" s="49"/>
      <c r="AR11" s="155"/>
      <c r="AT11" s="178" t="s">
        <v>710</v>
      </c>
      <c r="AU11" s="179" t="s">
        <v>720</v>
      </c>
      <c r="AV11" s="181" t="s">
        <v>722</v>
      </c>
      <c r="AW11" s="181" t="s">
        <v>723</v>
      </c>
      <c r="AX11" s="181" t="s">
        <v>724</v>
      </c>
      <c r="AY11" s="181" t="s">
        <v>725</v>
      </c>
      <c r="AZ11" s="181" t="s">
        <v>726</v>
      </c>
      <c r="BA11" s="188" t="s">
        <v>727</v>
      </c>
      <c r="BB11" s="189"/>
      <c r="BC11" s="190"/>
      <c r="BD11" s="190"/>
      <c r="BE11" s="190"/>
      <c r="BF11" s="190"/>
      <c r="BG11" s="190"/>
      <c r="BH11" s="190"/>
      <c r="BI11" s="190"/>
      <c r="BJ11" s="191"/>
    </row>
    <row r="12" spans="2:62" s="27" customFormat="1" ht="15.75" customHeight="1">
      <c r="B12" s="178" t="s">
        <v>710</v>
      </c>
      <c r="C12" s="179" t="s">
        <v>728</v>
      </c>
      <c r="D12" s="180" t="s">
        <v>712</v>
      </c>
      <c r="E12" s="180">
        <v>3</v>
      </c>
      <c r="F12" s="182">
        <f>IFERROR(SUM(F10:F11), 0)</f>
        <v>11.129000000000001</v>
      </c>
      <c r="G12" s="182">
        <f t="shared" ref="G12:J12" si="3">IFERROR(SUM(G10:G11), 0)</f>
        <v>-5.0000000000000001E-3</v>
      </c>
      <c r="H12" s="182">
        <f t="shared" si="3"/>
        <v>0</v>
      </c>
      <c r="I12" s="182">
        <f>IFERROR(SUM(I10:I11), 0)</f>
        <v>0</v>
      </c>
      <c r="J12" s="182">
        <f t="shared" si="3"/>
        <v>1.4E-2</v>
      </c>
      <c r="K12" s="182">
        <f t="shared" si="2"/>
        <v>11.138</v>
      </c>
      <c r="L12" s="183"/>
      <c r="M12" s="184"/>
      <c r="N12" s="184"/>
      <c r="O12" s="184"/>
      <c r="P12" s="184"/>
      <c r="Q12" s="184"/>
      <c r="R12" s="181">
        <v>14.651999999999999</v>
      </c>
      <c r="S12" s="181">
        <v>7.7290000000000001</v>
      </c>
      <c r="T12" s="192">
        <v>28.393999999999998</v>
      </c>
      <c r="U12" s="153"/>
      <c r="V12" s="186" t="s">
        <v>729</v>
      </c>
      <c r="X12" s="187"/>
      <c r="Z12" s="154"/>
      <c r="AA12" s="47">
        <f t="shared" si="0"/>
        <v>0</v>
      </c>
      <c r="AB12" s="155"/>
      <c r="AC12" s="49"/>
      <c r="AD12" s="49"/>
      <c r="AE12" s="49"/>
      <c r="AF12" s="49"/>
      <c r="AG12" s="49"/>
      <c r="AH12" s="49"/>
      <c r="AI12" s="49"/>
      <c r="AJ12" s="49"/>
      <c r="AK12" s="49"/>
      <c r="AL12" s="49"/>
      <c r="AM12" s="49"/>
      <c r="AN12" s="49"/>
      <c r="AO12" s="48">
        <f t="shared" ref="AO12:AQ12" si="4" xml:space="preserve"> IF( ISNUMBER(R12), 0, 1 )</f>
        <v>0</v>
      </c>
      <c r="AP12" s="48">
        <f t="shared" si="4"/>
        <v>0</v>
      </c>
      <c r="AQ12" s="48">
        <f t="shared" si="4"/>
        <v>0</v>
      </c>
      <c r="AR12" s="155"/>
      <c r="AT12" s="178" t="s">
        <v>710</v>
      </c>
      <c r="AU12" s="179" t="s">
        <v>728</v>
      </c>
      <c r="AV12" s="188" t="s">
        <v>730</v>
      </c>
      <c r="AW12" s="188" t="s">
        <v>731</v>
      </c>
      <c r="AX12" s="188" t="s">
        <v>732</v>
      </c>
      <c r="AY12" s="188" t="s">
        <v>733</v>
      </c>
      <c r="AZ12" s="188" t="s">
        <v>734</v>
      </c>
      <c r="BA12" s="188" t="s">
        <v>735</v>
      </c>
      <c r="BB12" s="189"/>
      <c r="BC12" s="190"/>
      <c r="BD12" s="190"/>
      <c r="BE12" s="190"/>
      <c r="BF12" s="190"/>
      <c r="BG12" s="190"/>
      <c r="BH12" s="193" t="s">
        <v>736</v>
      </c>
      <c r="BI12" s="193" t="s">
        <v>737</v>
      </c>
      <c r="BJ12" s="194" t="s">
        <v>738</v>
      </c>
    </row>
    <row r="13" spans="2:62" s="27" customFormat="1" ht="15.75" customHeight="1">
      <c r="B13" s="178" t="s">
        <v>739</v>
      </c>
      <c r="C13" s="179" t="s">
        <v>711</v>
      </c>
      <c r="D13" s="180" t="s">
        <v>712</v>
      </c>
      <c r="E13" s="180">
        <v>3</v>
      </c>
      <c r="F13" s="181">
        <v>3.16</v>
      </c>
      <c r="G13" s="181">
        <v>0</v>
      </c>
      <c r="H13" s="181">
        <v>0</v>
      </c>
      <c r="I13" s="181">
        <v>0</v>
      </c>
      <c r="J13" s="181">
        <v>0</v>
      </c>
      <c r="K13" s="182">
        <f t="shared" si="2"/>
        <v>3.16</v>
      </c>
      <c r="L13" s="195"/>
      <c r="M13" s="195"/>
      <c r="N13" s="195"/>
      <c r="O13" s="195"/>
      <c r="P13" s="195"/>
      <c r="Q13" s="195"/>
      <c r="R13" s="195"/>
      <c r="S13" s="195"/>
      <c r="T13" s="196"/>
      <c r="U13" s="153"/>
      <c r="V13" s="186" t="s">
        <v>740</v>
      </c>
      <c r="X13" s="187"/>
      <c r="Z13" s="154"/>
      <c r="AA13" s="47">
        <f t="shared" si="0"/>
        <v>0</v>
      </c>
      <c r="AB13" s="155"/>
      <c r="AC13" s="48">
        <f t="shared" ref="AC13:AG14" si="5" xml:space="preserve"> IF( ISNUMBER(F13), 0, 1 )</f>
        <v>0</v>
      </c>
      <c r="AD13" s="48">
        <f t="shared" si="5"/>
        <v>0</v>
      </c>
      <c r="AE13" s="48">
        <f t="shared" si="5"/>
        <v>0</v>
      </c>
      <c r="AF13" s="48">
        <f t="shared" si="5"/>
        <v>0</v>
      </c>
      <c r="AG13" s="48">
        <f t="shared" si="5"/>
        <v>0</v>
      </c>
      <c r="AH13" s="49"/>
      <c r="AI13" s="49"/>
      <c r="AJ13" s="49"/>
      <c r="AK13" s="49"/>
      <c r="AL13" s="49"/>
      <c r="AM13" s="49"/>
      <c r="AN13" s="49"/>
      <c r="AO13" s="49"/>
      <c r="AP13" s="49"/>
      <c r="AQ13" s="49"/>
      <c r="AR13" s="155"/>
      <c r="AT13" s="178" t="s">
        <v>739</v>
      </c>
      <c r="AU13" s="179" t="s">
        <v>711</v>
      </c>
      <c r="AV13" s="181" t="s">
        <v>741</v>
      </c>
      <c r="AW13" s="181" t="s">
        <v>742</v>
      </c>
      <c r="AX13" s="181" t="s">
        <v>743</v>
      </c>
      <c r="AY13" s="181" t="s">
        <v>744</v>
      </c>
      <c r="AZ13" s="181" t="s">
        <v>745</v>
      </c>
      <c r="BA13" s="188" t="s">
        <v>746</v>
      </c>
      <c r="BB13" s="197"/>
      <c r="BC13" s="197"/>
      <c r="BD13" s="197"/>
      <c r="BE13" s="197"/>
      <c r="BF13" s="197"/>
      <c r="BG13" s="197"/>
      <c r="BH13" s="197"/>
      <c r="BI13" s="197"/>
      <c r="BJ13" s="198"/>
    </row>
    <row r="14" spans="2:62" s="27" customFormat="1" ht="15.75" customHeight="1">
      <c r="B14" s="178" t="s">
        <v>739</v>
      </c>
      <c r="C14" s="179" t="s">
        <v>720</v>
      </c>
      <c r="D14" s="180" t="s">
        <v>712</v>
      </c>
      <c r="E14" s="180">
        <v>3</v>
      </c>
      <c r="F14" s="181">
        <v>0.1</v>
      </c>
      <c r="G14" s="181">
        <v>0</v>
      </c>
      <c r="H14" s="181">
        <v>0</v>
      </c>
      <c r="I14" s="181">
        <v>0</v>
      </c>
      <c r="J14" s="181">
        <v>0</v>
      </c>
      <c r="K14" s="182">
        <f t="shared" si="2"/>
        <v>0.1</v>
      </c>
      <c r="L14" s="195"/>
      <c r="M14" s="195"/>
      <c r="N14" s="195"/>
      <c r="O14" s="195"/>
      <c r="P14" s="195"/>
      <c r="Q14" s="195"/>
      <c r="R14" s="195"/>
      <c r="S14" s="195"/>
      <c r="T14" s="196"/>
      <c r="U14" s="153"/>
      <c r="V14" s="186" t="s">
        <v>747</v>
      </c>
      <c r="X14" s="187"/>
      <c r="Z14" s="154"/>
      <c r="AA14" s="47">
        <f t="shared" si="0"/>
        <v>0</v>
      </c>
      <c r="AB14" s="155"/>
      <c r="AC14" s="48">
        <f t="shared" si="5"/>
        <v>0</v>
      </c>
      <c r="AD14" s="48">
        <f t="shared" si="5"/>
        <v>0</v>
      </c>
      <c r="AE14" s="48">
        <f t="shared" si="5"/>
        <v>0</v>
      </c>
      <c r="AF14" s="48">
        <f t="shared" si="5"/>
        <v>0</v>
      </c>
      <c r="AG14" s="48">
        <f t="shared" si="5"/>
        <v>0</v>
      </c>
      <c r="AH14" s="49"/>
      <c r="AI14" s="49"/>
      <c r="AJ14" s="49"/>
      <c r="AK14" s="49"/>
      <c r="AL14" s="49"/>
      <c r="AM14" s="49"/>
      <c r="AN14" s="49"/>
      <c r="AO14" s="49"/>
      <c r="AP14" s="49"/>
      <c r="AQ14" s="49"/>
      <c r="AR14" s="155"/>
      <c r="AT14" s="178" t="s">
        <v>739</v>
      </c>
      <c r="AU14" s="179" t="s">
        <v>720</v>
      </c>
      <c r="AV14" s="181" t="s">
        <v>748</v>
      </c>
      <c r="AW14" s="181" t="s">
        <v>749</v>
      </c>
      <c r="AX14" s="181" t="s">
        <v>750</v>
      </c>
      <c r="AY14" s="181" t="s">
        <v>751</v>
      </c>
      <c r="AZ14" s="181" t="s">
        <v>752</v>
      </c>
      <c r="BA14" s="188" t="s">
        <v>753</v>
      </c>
      <c r="BB14" s="197"/>
      <c r="BC14" s="197"/>
      <c r="BD14" s="197"/>
      <c r="BE14" s="197"/>
      <c r="BF14" s="197"/>
      <c r="BG14" s="197"/>
      <c r="BH14" s="197"/>
      <c r="BI14" s="197"/>
      <c r="BJ14" s="198"/>
    </row>
    <row r="15" spans="2:62" s="27" customFormat="1" ht="15.75" customHeight="1">
      <c r="B15" s="178" t="s">
        <v>739</v>
      </c>
      <c r="C15" s="179" t="s">
        <v>728</v>
      </c>
      <c r="D15" s="180" t="s">
        <v>712</v>
      </c>
      <c r="E15" s="180">
        <v>3</v>
      </c>
      <c r="F15" s="182">
        <f>IFERROR(SUM(F13:F14), 0)</f>
        <v>3.2600000000000002</v>
      </c>
      <c r="G15" s="182">
        <f t="shared" ref="G15:J15" si="6">IFERROR(SUM(G13:G14), 0)</f>
        <v>0</v>
      </c>
      <c r="H15" s="182">
        <f t="shared" si="6"/>
        <v>0</v>
      </c>
      <c r="I15" s="182">
        <f t="shared" si="6"/>
        <v>0</v>
      </c>
      <c r="J15" s="182">
        <f t="shared" si="6"/>
        <v>0</v>
      </c>
      <c r="K15" s="182">
        <f t="shared" si="2"/>
        <v>3.2600000000000002</v>
      </c>
      <c r="L15" s="195"/>
      <c r="M15" s="199"/>
      <c r="N15" s="199"/>
      <c r="O15" s="199"/>
      <c r="P15" s="199"/>
      <c r="Q15" s="200"/>
      <c r="R15" s="181">
        <v>12.635999999999999</v>
      </c>
      <c r="S15" s="181">
        <v>0.111</v>
      </c>
      <c r="T15" s="192">
        <v>0.40699999999999997</v>
      </c>
      <c r="U15" s="153"/>
      <c r="V15" s="186" t="s">
        <v>754</v>
      </c>
      <c r="X15" s="187"/>
      <c r="Z15" s="154"/>
      <c r="AA15" s="47">
        <f t="shared" si="0"/>
        <v>0</v>
      </c>
      <c r="AB15" s="155"/>
      <c r="AC15" s="49"/>
      <c r="AD15" s="49"/>
      <c r="AE15" s="49"/>
      <c r="AF15" s="49"/>
      <c r="AG15" s="49"/>
      <c r="AH15" s="49"/>
      <c r="AI15" s="49"/>
      <c r="AJ15" s="49"/>
      <c r="AK15" s="49"/>
      <c r="AL15" s="49"/>
      <c r="AM15" s="49"/>
      <c r="AN15" s="49"/>
      <c r="AO15" s="48">
        <f t="shared" ref="AO15:AQ15" si="7" xml:space="preserve"> IF( ISNUMBER(R15), 0, 1 )</f>
        <v>0</v>
      </c>
      <c r="AP15" s="48">
        <f t="shared" si="7"/>
        <v>0</v>
      </c>
      <c r="AQ15" s="48">
        <f t="shared" si="7"/>
        <v>0</v>
      </c>
      <c r="AR15" s="155"/>
      <c r="AT15" s="178" t="s">
        <v>739</v>
      </c>
      <c r="AU15" s="179" t="s">
        <v>728</v>
      </c>
      <c r="AV15" s="188" t="s">
        <v>755</v>
      </c>
      <c r="AW15" s="188" t="s">
        <v>756</v>
      </c>
      <c r="AX15" s="188" t="s">
        <v>757</v>
      </c>
      <c r="AY15" s="188" t="s">
        <v>758</v>
      </c>
      <c r="AZ15" s="188" t="s">
        <v>759</v>
      </c>
      <c r="BA15" s="188" t="s">
        <v>760</v>
      </c>
      <c r="BB15" s="197"/>
      <c r="BC15" s="201"/>
      <c r="BD15" s="201"/>
      <c r="BE15" s="201"/>
      <c r="BF15" s="201"/>
      <c r="BG15" s="202"/>
      <c r="BH15" s="193" t="s">
        <v>761</v>
      </c>
      <c r="BI15" s="193" t="s">
        <v>762</v>
      </c>
      <c r="BJ15" s="194" t="s">
        <v>763</v>
      </c>
    </row>
    <row r="16" spans="2:62" s="27" customFormat="1" ht="15.75" customHeight="1">
      <c r="B16" s="178" t="s">
        <v>764</v>
      </c>
      <c r="C16" s="179" t="s">
        <v>711</v>
      </c>
      <c r="D16" s="180" t="s">
        <v>712</v>
      </c>
      <c r="E16" s="180">
        <v>3</v>
      </c>
      <c r="F16" s="181">
        <v>0</v>
      </c>
      <c r="G16" s="181">
        <v>0</v>
      </c>
      <c r="H16" s="181">
        <v>0</v>
      </c>
      <c r="I16" s="181">
        <v>0</v>
      </c>
      <c r="J16" s="181">
        <v>0</v>
      </c>
      <c r="K16" s="182">
        <f t="shared" si="2"/>
        <v>0</v>
      </c>
      <c r="L16" s="195"/>
      <c r="M16" s="199"/>
      <c r="N16" s="199"/>
      <c r="O16" s="199"/>
      <c r="P16" s="199"/>
      <c r="Q16" s="200"/>
      <c r="R16" s="199"/>
      <c r="S16" s="199"/>
      <c r="T16" s="203"/>
      <c r="U16" s="153"/>
      <c r="V16" s="186" t="s">
        <v>765</v>
      </c>
      <c r="X16" s="187"/>
      <c r="Z16" s="154"/>
      <c r="AA16" s="47">
        <f t="shared" si="0"/>
        <v>0</v>
      </c>
      <c r="AB16" s="155"/>
      <c r="AC16" s="48">
        <f t="shared" ref="AC16:AG17" si="8" xml:space="preserve"> IF( ISNUMBER(F16), 0, 1 )</f>
        <v>0</v>
      </c>
      <c r="AD16" s="48">
        <f t="shared" si="8"/>
        <v>0</v>
      </c>
      <c r="AE16" s="48">
        <f t="shared" si="8"/>
        <v>0</v>
      </c>
      <c r="AF16" s="48">
        <f t="shared" si="8"/>
        <v>0</v>
      </c>
      <c r="AG16" s="48">
        <f t="shared" si="8"/>
        <v>0</v>
      </c>
      <c r="AH16" s="49"/>
      <c r="AI16" s="49"/>
      <c r="AJ16" s="49"/>
      <c r="AK16" s="49"/>
      <c r="AL16" s="49"/>
      <c r="AM16" s="49"/>
      <c r="AN16" s="49"/>
      <c r="AO16" s="49"/>
      <c r="AP16" s="49"/>
      <c r="AQ16" s="49"/>
      <c r="AR16" s="155"/>
      <c r="AT16" s="178" t="s">
        <v>764</v>
      </c>
      <c r="AU16" s="179" t="s">
        <v>711</v>
      </c>
      <c r="AV16" s="181" t="s">
        <v>766</v>
      </c>
      <c r="AW16" s="181" t="s">
        <v>767</v>
      </c>
      <c r="AX16" s="181" t="s">
        <v>768</v>
      </c>
      <c r="AY16" s="181" t="s">
        <v>769</v>
      </c>
      <c r="AZ16" s="181" t="s">
        <v>770</v>
      </c>
      <c r="BA16" s="188" t="s">
        <v>771</v>
      </c>
      <c r="BB16" s="197"/>
      <c r="BC16" s="201"/>
      <c r="BD16" s="201"/>
      <c r="BE16" s="201"/>
      <c r="BF16" s="201"/>
      <c r="BG16" s="202"/>
      <c r="BH16" s="201"/>
      <c r="BI16" s="201"/>
      <c r="BJ16" s="204"/>
    </row>
    <row r="17" spans="1:62" ht="15.75" customHeight="1">
      <c r="A17" s="27"/>
      <c r="B17" s="178" t="s">
        <v>764</v>
      </c>
      <c r="C17" s="179" t="s">
        <v>720</v>
      </c>
      <c r="D17" s="180" t="s">
        <v>712</v>
      </c>
      <c r="E17" s="180">
        <v>3</v>
      </c>
      <c r="F17" s="181">
        <v>0.161</v>
      </c>
      <c r="G17" s="181">
        <v>0</v>
      </c>
      <c r="H17" s="181">
        <v>0</v>
      </c>
      <c r="I17" s="181">
        <v>0</v>
      </c>
      <c r="J17" s="181">
        <v>0</v>
      </c>
      <c r="K17" s="182">
        <f t="shared" si="2"/>
        <v>0.161</v>
      </c>
      <c r="L17" s="205"/>
      <c r="M17" s="205"/>
      <c r="N17" s="205"/>
      <c r="O17" s="205"/>
      <c r="P17" s="205"/>
      <c r="Q17" s="200"/>
      <c r="R17" s="205"/>
      <c r="S17" s="205"/>
      <c r="T17" s="203"/>
      <c r="U17" s="153"/>
      <c r="V17" s="186" t="s">
        <v>772</v>
      </c>
      <c r="W17" s="27"/>
      <c r="X17" s="187"/>
      <c r="Y17" s="27"/>
      <c r="Z17" s="621"/>
      <c r="AA17" s="47">
        <f t="shared" si="0"/>
        <v>0</v>
      </c>
      <c r="AB17" s="614"/>
      <c r="AC17" s="48">
        <f t="shared" si="8"/>
        <v>0</v>
      </c>
      <c r="AD17" s="48">
        <f t="shared" si="8"/>
        <v>0</v>
      </c>
      <c r="AE17" s="48">
        <f t="shared" si="8"/>
        <v>0</v>
      </c>
      <c r="AF17" s="48">
        <f t="shared" si="8"/>
        <v>0</v>
      </c>
      <c r="AG17" s="48">
        <f t="shared" si="8"/>
        <v>0</v>
      </c>
      <c r="AH17" s="49"/>
      <c r="AI17" s="49"/>
      <c r="AJ17" s="49"/>
      <c r="AK17" s="49"/>
      <c r="AL17" s="49"/>
      <c r="AM17" s="49"/>
      <c r="AN17" s="49"/>
      <c r="AO17" s="49"/>
      <c r="AP17" s="49"/>
      <c r="AQ17" s="49"/>
      <c r="AR17" s="614"/>
      <c r="AS17" s="613"/>
      <c r="AT17" s="178" t="s">
        <v>764</v>
      </c>
      <c r="AU17" s="179" t="s">
        <v>720</v>
      </c>
      <c r="AV17" s="181" t="s">
        <v>773</v>
      </c>
      <c r="AW17" s="181" t="s">
        <v>774</v>
      </c>
      <c r="AX17" s="181" t="s">
        <v>775</v>
      </c>
      <c r="AY17" s="181" t="s">
        <v>776</v>
      </c>
      <c r="AZ17" s="181" t="s">
        <v>777</v>
      </c>
      <c r="BA17" s="188" t="s">
        <v>778</v>
      </c>
      <c r="BB17" s="206"/>
      <c r="BC17" s="206"/>
      <c r="BD17" s="206"/>
      <c r="BE17" s="206"/>
      <c r="BF17" s="206"/>
      <c r="BG17" s="202"/>
      <c r="BH17" s="206"/>
      <c r="BI17" s="206"/>
      <c r="BJ17" s="204"/>
    </row>
    <row r="18" spans="1:62" ht="15.75" customHeight="1">
      <c r="A18" s="27"/>
      <c r="B18" s="178" t="s">
        <v>764</v>
      </c>
      <c r="C18" s="179" t="s">
        <v>728</v>
      </c>
      <c r="D18" s="180" t="s">
        <v>712</v>
      </c>
      <c r="E18" s="180">
        <v>3</v>
      </c>
      <c r="F18" s="182">
        <f>IFERROR(SUM(F16:F17), 0)</f>
        <v>0.161</v>
      </c>
      <c r="G18" s="182">
        <f t="shared" ref="G18:I18" si="9">IFERROR(SUM(G16:G17), 0)</f>
        <v>0</v>
      </c>
      <c r="H18" s="182">
        <f t="shared" si="9"/>
        <v>0</v>
      </c>
      <c r="I18" s="182">
        <f t="shared" si="9"/>
        <v>0</v>
      </c>
      <c r="J18" s="182">
        <f>IFERROR(SUM(J16:J17), 0)</f>
        <v>0</v>
      </c>
      <c r="K18" s="182">
        <f>IFERROR(SUM(F18:J18), 0)</f>
        <v>0.161</v>
      </c>
      <c r="L18" s="195"/>
      <c r="M18" s="205"/>
      <c r="N18" s="205"/>
      <c r="O18" s="205"/>
      <c r="P18" s="205"/>
      <c r="Q18" s="200"/>
      <c r="R18" s="181">
        <v>0.17100000000000001</v>
      </c>
      <c r="S18" s="181">
        <v>1.321</v>
      </c>
      <c r="T18" s="192">
        <v>4.8520000000000003</v>
      </c>
      <c r="U18" s="153"/>
      <c r="V18" s="186" t="s">
        <v>779</v>
      </c>
      <c r="W18" s="27"/>
      <c r="X18" s="187"/>
      <c r="Y18" s="27"/>
      <c r="Z18" s="621"/>
      <c r="AA18" s="47">
        <f t="shared" si="0"/>
        <v>0</v>
      </c>
      <c r="AB18" s="155"/>
      <c r="AC18" s="49"/>
      <c r="AD18" s="49"/>
      <c r="AE18" s="49"/>
      <c r="AF18" s="49"/>
      <c r="AG18" s="49"/>
      <c r="AH18" s="49"/>
      <c r="AI18" s="49"/>
      <c r="AJ18" s="49"/>
      <c r="AK18" s="49"/>
      <c r="AL18" s="49"/>
      <c r="AM18" s="49"/>
      <c r="AN18" s="49"/>
      <c r="AO18" s="48">
        <f t="shared" ref="AO18:AQ18" si="10" xml:space="preserve"> IF( ISNUMBER(R18), 0, 1 )</f>
        <v>0</v>
      </c>
      <c r="AP18" s="48">
        <f t="shared" si="10"/>
        <v>0</v>
      </c>
      <c r="AQ18" s="48">
        <f t="shared" si="10"/>
        <v>0</v>
      </c>
      <c r="AR18" s="614"/>
      <c r="AS18" s="613"/>
      <c r="AT18" s="178" t="s">
        <v>764</v>
      </c>
      <c r="AU18" s="179" t="s">
        <v>728</v>
      </c>
      <c r="AV18" s="188" t="s">
        <v>780</v>
      </c>
      <c r="AW18" s="188" t="s">
        <v>781</v>
      </c>
      <c r="AX18" s="188" t="s">
        <v>782</v>
      </c>
      <c r="AY18" s="188" t="s">
        <v>783</v>
      </c>
      <c r="AZ18" s="188" t="s">
        <v>784</v>
      </c>
      <c r="BA18" s="188" t="s">
        <v>785</v>
      </c>
      <c r="BB18" s="197"/>
      <c r="BC18" s="206"/>
      <c r="BD18" s="206"/>
      <c r="BE18" s="206"/>
      <c r="BF18" s="206"/>
      <c r="BG18" s="202"/>
      <c r="BH18" s="193" t="s">
        <v>786</v>
      </c>
      <c r="BI18" s="193" t="s">
        <v>787</v>
      </c>
      <c r="BJ18" s="194" t="s">
        <v>788</v>
      </c>
    </row>
    <row r="19" spans="1:62" ht="15.75" customHeight="1">
      <c r="A19" s="27"/>
      <c r="B19" s="178" t="s">
        <v>789</v>
      </c>
      <c r="C19" s="179" t="s">
        <v>711</v>
      </c>
      <c r="D19" s="180" t="s">
        <v>712</v>
      </c>
      <c r="E19" s="180">
        <v>3</v>
      </c>
      <c r="F19" s="181">
        <v>0</v>
      </c>
      <c r="G19" s="181">
        <v>0</v>
      </c>
      <c r="H19" s="181">
        <v>0</v>
      </c>
      <c r="I19" s="181">
        <v>0</v>
      </c>
      <c r="J19" s="181">
        <v>0</v>
      </c>
      <c r="K19" s="182">
        <f t="shared" si="2"/>
        <v>0</v>
      </c>
      <c r="L19" s="195"/>
      <c r="M19" s="205"/>
      <c r="N19" s="205"/>
      <c r="O19" s="205"/>
      <c r="P19" s="205"/>
      <c r="Q19" s="200"/>
      <c r="R19" s="205"/>
      <c r="S19" s="205"/>
      <c r="T19" s="203"/>
      <c r="U19" s="153"/>
      <c r="V19" s="186" t="s">
        <v>790</v>
      </c>
      <c r="W19" s="27"/>
      <c r="X19" s="187"/>
      <c r="Y19" s="27"/>
      <c r="Z19" s="621"/>
      <c r="AA19" s="47">
        <f t="shared" si="0"/>
        <v>0</v>
      </c>
      <c r="AB19" s="614"/>
      <c r="AC19" s="48">
        <f t="shared" ref="AC19:AG20" si="11" xml:space="preserve"> IF( ISNUMBER(F19), 0, 1 )</f>
        <v>0</v>
      </c>
      <c r="AD19" s="48">
        <f t="shared" si="11"/>
        <v>0</v>
      </c>
      <c r="AE19" s="48">
        <f t="shared" si="11"/>
        <v>0</v>
      </c>
      <c r="AF19" s="48">
        <f t="shared" si="11"/>
        <v>0</v>
      </c>
      <c r="AG19" s="48">
        <f t="shared" si="11"/>
        <v>0</v>
      </c>
      <c r="AH19" s="49"/>
      <c r="AI19" s="49"/>
      <c r="AJ19" s="49"/>
      <c r="AK19" s="49"/>
      <c r="AL19" s="49"/>
      <c r="AM19" s="49"/>
      <c r="AN19" s="49"/>
      <c r="AO19" s="49"/>
      <c r="AP19" s="49"/>
      <c r="AQ19" s="49"/>
      <c r="AR19" s="614"/>
      <c r="AS19" s="613"/>
      <c r="AT19" s="178" t="s">
        <v>789</v>
      </c>
      <c r="AU19" s="179" t="s">
        <v>711</v>
      </c>
      <c r="AV19" s="181" t="s">
        <v>791</v>
      </c>
      <c r="AW19" s="181" t="s">
        <v>792</v>
      </c>
      <c r="AX19" s="181" t="s">
        <v>793</v>
      </c>
      <c r="AY19" s="181" t="s">
        <v>794</v>
      </c>
      <c r="AZ19" s="181" t="s">
        <v>795</v>
      </c>
      <c r="BA19" s="188" t="s">
        <v>796</v>
      </c>
      <c r="BB19" s="197"/>
      <c r="BC19" s="206"/>
      <c r="BD19" s="206"/>
      <c r="BE19" s="206"/>
      <c r="BF19" s="206"/>
      <c r="BG19" s="202"/>
      <c r="BH19" s="206"/>
      <c r="BI19" s="206"/>
      <c r="BJ19" s="204"/>
    </row>
    <row r="20" spans="1:62" ht="15.75" customHeight="1">
      <c r="A20" s="27"/>
      <c r="B20" s="178" t="s">
        <v>789</v>
      </c>
      <c r="C20" s="179" t="s">
        <v>720</v>
      </c>
      <c r="D20" s="180" t="s">
        <v>712</v>
      </c>
      <c r="E20" s="180">
        <v>3</v>
      </c>
      <c r="F20" s="181">
        <v>0</v>
      </c>
      <c r="G20" s="181">
        <v>0</v>
      </c>
      <c r="H20" s="181">
        <v>0</v>
      </c>
      <c r="I20" s="181">
        <v>0</v>
      </c>
      <c r="J20" s="181">
        <v>0</v>
      </c>
      <c r="K20" s="182">
        <f t="shared" si="2"/>
        <v>0</v>
      </c>
      <c r="L20" s="195"/>
      <c r="M20" s="205"/>
      <c r="N20" s="205"/>
      <c r="O20" s="205"/>
      <c r="P20" s="205"/>
      <c r="Q20" s="200"/>
      <c r="R20" s="205"/>
      <c r="S20" s="205"/>
      <c r="T20" s="203"/>
      <c r="U20" s="153"/>
      <c r="V20" s="186" t="s">
        <v>797</v>
      </c>
      <c r="W20" s="27"/>
      <c r="X20" s="187"/>
      <c r="Y20" s="27"/>
      <c r="Z20" s="621"/>
      <c r="AA20" s="47">
        <f t="shared" si="0"/>
        <v>0</v>
      </c>
      <c r="AB20" s="614"/>
      <c r="AC20" s="48">
        <f t="shared" si="11"/>
        <v>0</v>
      </c>
      <c r="AD20" s="48">
        <f t="shared" si="11"/>
        <v>0</v>
      </c>
      <c r="AE20" s="48">
        <f t="shared" si="11"/>
        <v>0</v>
      </c>
      <c r="AF20" s="48">
        <f t="shared" si="11"/>
        <v>0</v>
      </c>
      <c r="AG20" s="48">
        <f t="shared" si="11"/>
        <v>0</v>
      </c>
      <c r="AH20" s="49"/>
      <c r="AI20" s="49"/>
      <c r="AJ20" s="49"/>
      <c r="AK20" s="49"/>
      <c r="AL20" s="49"/>
      <c r="AM20" s="49"/>
      <c r="AN20" s="49"/>
      <c r="AO20" s="49"/>
      <c r="AP20" s="49"/>
      <c r="AQ20" s="49"/>
      <c r="AR20" s="614"/>
      <c r="AS20" s="613"/>
      <c r="AT20" s="178" t="s">
        <v>789</v>
      </c>
      <c r="AU20" s="179" t="s">
        <v>720</v>
      </c>
      <c r="AV20" s="181" t="s">
        <v>798</v>
      </c>
      <c r="AW20" s="181" t="s">
        <v>799</v>
      </c>
      <c r="AX20" s="181" t="s">
        <v>800</v>
      </c>
      <c r="AY20" s="181" t="s">
        <v>801</v>
      </c>
      <c r="AZ20" s="181" t="s">
        <v>802</v>
      </c>
      <c r="BA20" s="188" t="s">
        <v>803</v>
      </c>
      <c r="BB20" s="197"/>
      <c r="BC20" s="206"/>
      <c r="BD20" s="206"/>
      <c r="BE20" s="206"/>
      <c r="BF20" s="206"/>
      <c r="BG20" s="202"/>
      <c r="BH20" s="206"/>
      <c r="BI20" s="206"/>
      <c r="BJ20" s="204"/>
    </row>
    <row r="21" spans="1:62" ht="15.75" customHeight="1">
      <c r="A21" s="27"/>
      <c r="B21" s="178" t="s">
        <v>789</v>
      </c>
      <c r="C21" s="179" t="s">
        <v>728</v>
      </c>
      <c r="D21" s="180" t="s">
        <v>712</v>
      </c>
      <c r="E21" s="180">
        <v>3</v>
      </c>
      <c r="F21" s="182">
        <f>IFERROR(SUM(F19:F20), 0)</f>
        <v>0</v>
      </c>
      <c r="G21" s="182">
        <f>IFERROR(SUM(G19:G20), 0)</f>
        <v>0</v>
      </c>
      <c r="H21" s="182">
        <f>IFERROR(SUM(H19:H20), 0)</f>
        <v>0</v>
      </c>
      <c r="I21" s="182">
        <f>IFERROR(SUM(I19:I20), 0)</f>
        <v>0</v>
      </c>
      <c r="J21" s="182">
        <f>IFERROR(SUM(J19:J20), 0)</f>
        <v>0</v>
      </c>
      <c r="K21" s="182">
        <f>IFERROR(SUM(F21:J21), 0)</f>
        <v>0</v>
      </c>
      <c r="L21" s="195"/>
      <c r="M21" s="195"/>
      <c r="N21" s="195"/>
      <c r="O21" s="195"/>
      <c r="P21" s="195"/>
      <c r="Q21" s="195"/>
      <c r="R21" s="181">
        <v>0</v>
      </c>
      <c r="S21" s="181">
        <v>5.7539999999999996</v>
      </c>
      <c r="T21" s="192">
        <v>21.137</v>
      </c>
      <c r="U21" s="153"/>
      <c r="V21" s="186" t="s">
        <v>804</v>
      </c>
      <c r="W21" s="27"/>
      <c r="X21" s="187"/>
      <c r="Y21" s="27"/>
      <c r="Z21" s="621"/>
      <c r="AA21" s="47">
        <f t="shared" si="0"/>
        <v>0</v>
      </c>
      <c r="AB21" s="155"/>
      <c r="AC21" s="49"/>
      <c r="AD21" s="49"/>
      <c r="AE21" s="49"/>
      <c r="AF21" s="49"/>
      <c r="AG21" s="49"/>
      <c r="AH21" s="49"/>
      <c r="AI21" s="49"/>
      <c r="AJ21" s="49"/>
      <c r="AK21" s="49"/>
      <c r="AL21" s="49"/>
      <c r="AM21" s="49"/>
      <c r="AN21" s="49"/>
      <c r="AO21" s="48">
        <f t="shared" ref="AO21:AQ21" si="12" xml:space="preserve"> IF( ISNUMBER(R21), 0, 1 )</f>
        <v>0</v>
      </c>
      <c r="AP21" s="48">
        <f t="shared" si="12"/>
        <v>0</v>
      </c>
      <c r="AQ21" s="48">
        <f t="shared" si="12"/>
        <v>0</v>
      </c>
      <c r="AR21" s="614"/>
      <c r="AS21" s="613"/>
      <c r="AT21" s="178" t="s">
        <v>789</v>
      </c>
      <c r="AU21" s="179" t="s">
        <v>728</v>
      </c>
      <c r="AV21" s="188" t="s">
        <v>805</v>
      </c>
      <c r="AW21" s="188" t="s">
        <v>806</v>
      </c>
      <c r="AX21" s="188" t="s">
        <v>807</v>
      </c>
      <c r="AY21" s="188" t="s">
        <v>808</v>
      </c>
      <c r="AZ21" s="188" t="s">
        <v>809</v>
      </c>
      <c r="BA21" s="188" t="s">
        <v>810</v>
      </c>
      <c r="BB21" s="197"/>
      <c r="BC21" s="197"/>
      <c r="BD21" s="197"/>
      <c r="BE21" s="197"/>
      <c r="BF21" s="197"/>
      <c r="BG21" s="197"/>
      <c r="BH21" s="193" t="s">
        <v>811</v>
      </c>
      <c r="BI21" s="193" t="s">
        <v>812</v>
      </c>
      <c r="BJ21" s="194" t="s">
        <v>813</v>
      </c>
    </row>
    <row r="22" spans="1:62" ht="15.75" customHeight="1">
      <c r="A22" s="27"/>
      <c r="B22" s="178" t="s">
        <v>814</v>
      </c>
      <c r="C22" s="179" t="s">
        <v>711</v>
      </c>
      <c r="D22" s="180" t="s">
        <v>712</v>
      </c>
      <c r="E22" s="180">
        <v>3</v>
      </c>
      <c r="F22" s="181">
        <v>0.36799999999999999</v>
      </c>
      <c r="G22" s="181">
        <v>0</v>
      </c>
      <c r="H22" s="181">
        <v>0</v>
      </c>
      <c r="I22" s="181">
        <v>9.4E-2</v>
      </c>
      <c r="J22" s="181">
        <v>2.0030000000000001</v>
      </c>
      <c r="K22" s="182">
        <f t="shared" si="2"/>
        <v>2.4649999999999999</v>
      </c>
      <c r="L22" s="195"/>
      <c r="M22" s="195"/>
      <c r="N22" s="195"/>
      <c r="O22" s="195"/>
      <c r="P22" s="195"/>
      <c r="Q22" s="195"/>
      <c r="R22" s="195"/>
      <c r="S22" s="195"/>
      <c r="T22" s="196"/>
      <c r="U22" s="153"/>
      <c r="V22" s="186" t="s">
        <v>815</v>
      </c>
      <c r="W22" s="27"/>
      <c r="X22" s="187"/>
      <c r="Y22" s="27"/>
      <c r="Z22" s="621"/>
      <c r="AA22" s="47">
        <f t="shared" si="0"/>
        <v>0</v>
      </c>
      <c r="AB22" s="614"/>
      <c r="AC22" s="48">
        <f t="shared" ref="AC22:AG23" si="13" xml:space="preserve"> IF( ISNUMBER(F22), 0, 1 )</f>
        <v>0</v>
      </c>
      <c r="AD22" s="48">
        <f t="shared" si="13"/>
        <v>0</v>
      </c>
      <c r="AE22" s="48">
        <f t="shared" si="13"/>
        <v>0</v>
      </c>
      <c r="AF22" s="48">
        <f t="shared" si="13"/>
        <v>0</v>
      </c>
      <c r="AG22" s="48">
        <f t="shared" si="13"/>
        <v>0</v>
      </c>
      <c r="AH22" s="49"/>
      <c r="AI22" s="49"/>
      <c r="AJ22" s="49"/>
      <c r="AK22" s="49"/>
      <c r="AL22" s="49"/>
      <c r="AM22" s="49"/>
      <c r="AN22" s="49"/>
      <c r="AO22" s="49"/>
      <c r="AP22" s="49"/>
      <c r="AQ22" s="49"/>
      <c r="AR22" s="614"/>
      <c r="AS22" s="613"/>
      <c r="AT22" s="178" t="s">
        <v>814</v>
      </c>
      <c r="AU22" s="179" t="s">
        <v>711</v>
      </c>
      <c r="AV22" s="181" t="s">
        <v>816</v>
      </c>
      <c r="AW22" s="181" t="s">
        <v>817</v>
      </c>
      <c r="AX22" s="181" t="s">
        <v>818</v>
      </c>
      <c r="AY22" s="181" t="s">
        <v>819</v>
      </c>
      <c r="AZ22" s="181" t="s">
        <v>820</v>
      </c>
      <c r="BA22" s="188" t="s">
        <v>821</v>
      </c>
      <c r="BB22" s="197"/>
      <c r="BC22" s="197"/>
      <c r="BD22" s="197"/>
      <c r="BE22" s="197"/>
      <c r="BF22" s="197"/>
      <c r="BG22" s="197"/>
      <c r="BH22" s="197"/>
      <c r="BI22" s="197"/>
      <c r="BJ22" s="198"/>
    </row>
    <row r="23" spans="1:62" ht="15.75" customHeight="1">
      <c r="A23" s="27"/>
      <c r="B23" s="178" t="s">
        <v>814</v>
      </c>
      <c r="C23" s="179" t="s">
        <v>720</v>
      </c>
      <c r="D23" s="180" t="s">
        <v>712</v>
      </c>
      <c r="E23" s="180">
        <v>3</v>
      </c>
      <c r="F23" s="181">
        <v>0.192</v>
      </c>
      <c r="G23" s="181">
        <v>0</v>
      </c>
      <c r="H23" s="181">
        <v>0</v>
      </c>
      <c r="I23" s="181">
        <v>0</v>
      </c>
      <c r="J23" s="181">
        <v>0</v>
      </c>
      <c r="K23" s="182">
        <f t="shared" si="2"/>
        <v>0.192</v>
      </c>
      <c r="L23" s="195"/>
      <c r="M23" s="205"/>
      <c r="N23" s="205"/>
      <c r="O23" s="205"/>
      <c r="P23" s="205"/>
      <c r="Q23" s="200"/>
      <c r="R23" s="205"/>
      <c r="S23" s="205"/>
      <c r="T23" s="203"/>
      <c r="U23" s="153"/>
      <c r="V23" s="186" t="s">
        <v>822</v>
      </c>
      <c r="W23" s="27"/>
      <c r="X23" s="187"/>
      <c r="Y23" s="27"/>
      <c r="Z23" s="621"/>
      <c r="AA23" s="47">
        <f t="shared" si="0"/>
        <v>0</v>
      </c>
      <c r="AB23" s="614"/>
      <c r="AC23" s="48">
        <f t="shared" si="13"/>
        <v>0</v>
      </c>
      <c r="AD23" s="48">
        <f t="shared" si="13"/>
        <v>0</v>
      </c>
      <c r="AE23" s="48">
        <f t="shared" si="13"/>
        <v>0</v>
      </c>
      <c r="AF23" s="48">
        <f t="shared" si="13"/>
        <v>0</v>
      </c>
      <c r="AG23" s="48">
        <f t="shared" si="13"/>
        <v>0</v>
      </c>
      <c r="AH23" s="49"/>
      <c r="AI23" s="49"/>
      <c r="AJ23" s="49"/>
      <c r="AK23" s="49"/>
      <c r="AL23" s="49"/>
      <c r="AM23" s="49"/>
      <c r="AN23" s="49"/>
      <c r="AO23" s="49"/>
      <c r="AP23" s="49"/>
      <c r="AQ23" s="49"/>
      <c r="AR23" s="614"/>
      <c r="AS23" s="613"/>
      <c r="AT23" s="178" t="s">
        <v>814</v>
      </c>
      <c r="AU23" s="179" t="s">
        <v>720</v>
      </c>
      <c r="AV23" s="181" t="s">
        <v>823</v>
      </c>
      <c r="AW23" s="181" t="s">
        <v>824</v>
      </c>
      <c r="AX23" s="181" t="s">
        <v>825</v>
      </c>
      <c r="AY23" s="181" t="s">
        <v>826</v>
      </c>
      <c r="AZ23" s="181" t="s">
        <v>827</v>
      </c>
      <c r="BA23" s="188" t="s">
        <v>828</v>
      </c>
      <c r="BB23" s="197"/>
      <c r="BC23" s="206"/>
      <c r="BD23" s="206"/>
      <c r="BE23" s="206"/>
      <c r="BF23" s="206"/>
      <c r="BG23" s="202"/>
      <c r="BH23" s="206"/>
      <c r="BI23" s="206"/>
      <c r="BJ23" s="204"/>
    </row>
    <row r="24" spans="1:62" ht="15.75" customHeight="1">
      <c r="A24" s="27"/>
      <c r="B24" s="178" t="s">
        <v>814</v>
      </c>
      <c r="C24" s="179" t="s">
        <v>728</v>
      </c>
      <c r="D24" s="180" t="s">
        <v>712</v>
      </c>
      <c r="E24" s="180">
        <v>3</v>
      </c>
      <c r="F24" s="182">
        <f>IFERROR(SUM(F22:F23), 0)</f>
        <v>0.56000000000000005</v>
      </c>
      <c r="G24" s="182">
        <f>IFERROR(SUM(G22:G23), 0)</f>
        <v>0</v>
      </c>
      <c r="H24" s="182">
        <f>IFERROR(SUM(H22:H23), 0)</f>
        <v>0</v>
      </c>
      <c r="I24" s="182">
        <f>IFERROR(SUM(I22:I23), 0)</f>
        <v>9.4E-2</v>
      </c>
      <c r="J24" s="182">
        <f>IFERROR(SUM(J22:J23), 0)</f>
        <v>2.0030000000000001</v>
      </c>
      <c r="K24" s="182">
        <f t="shared" si="2"/>
        <v>2.657</v>
      </c>
      <c r="L24" s="195"/>
      <c r="M24" s="205"/>
      <c r="N24" s="205"/>
      <c r="O24" s="205"/>
      <c r="P24" s="205"/>
      <c r="Q24" s="200"/>
      <c r="R24" s="181">
        <v>3.234</v>
      </c>
      <c r="S24" s="181">
        <v>35.366</v>
      </c>
      <c r="T24" s="192">
        <v>103.574</v>
      </c>
      <c r="U24" s="153"/>
      <c r="V24" s="186" t="s">
        <v>829</v>
      </c>
      <c r="W24" s="27"/>
      <c r="X24" s="187"/>
      <c r="Y24" s="27"/>
      <c r="Z24" s="621"/>
      <c r="AA24" s="47">
        <f t="shared" si="0"/>
        <v>0</v>
      </c>
      <c r="AB24" s="155"/>
      <c r="AC24" s="49"/>
      <c r="AD24" s="49"/>
      <c r="AE24" s="49"/>
      <c r="AF24" s="49"/>
      <c r="AG24" s="49"/>
      <c r="AH24" s="49"/>
      <c r="AI24" s="49"/>
      <c r="AJ24" s="49"/>
      <c r="AK24" s="49"/>
      <c r="AL24" s="49"/>
      <c r="AM24" s="49"/>
      <c r="AN24" s="49"/>
      <c r="AO24" s="48">
        <f t="shared" ref="AO24:AQ24" si="14" xml:space="preserve"> IF( ISNUMBER(R24), 0, 1 )</f>
        <v>0</v>
      </c>
      <c r="AP24" s="48">
        <f t="shared" si="14"/>
        <v>0</v>
      </c>
      <c r="AQ24" s="48">
        <f t="shared" si="14"/>
        <v>0</v>
      </c>
      <c r="AR24" s="614"/>
      <c r="AS24" s="613"/>
      <c r="AT24" s="178" t="s">
        <v>814</v>
      </c>
      <c r="AU24" s="179" t="s">
        <v>728</v>
      </c>
      <c r="AV24" s="188" t="s">
        <v>830</v>
      </c>
      <c r="AW24" s="188" t="s">
        <v>831</v>
      </c>
      <c r="AX24" s="188" t="s">
        <v>832</v>
      </c>
      <c r="AY24" s="188" t="s">
        <v>833</v>
      </c>
      <c r="AZ24" s="188" t="s">
        <v>834</v>
      </c>
      <c r="BA24" s="188" t="s">
        <v>835</v>
      </c>
      <c r="BB24" s="197"/>
      <c r="BC24" s="206"/>
      <c r="BD24" s="206"/>
      <c r="BE24" s="206"/>
      <c r="BF24" s="206"/>
      <c r="BG24" s="202"/>
      <c r="BH24" s="193" t="s">
        <v>836</v>
      </c>
      <c r="BI24" s="193" t="s">
        <v>837</v>
      </c>
      <c r="BJ24" s="194" t="s">
        <v>838</v>
      </c>
    </row>
    <row r="25" spans="1:62" ht="15.75" customHeight="1">
      <c r="A25" s="27"/>
      <c r="B25" s="178" t="s">
        <v>839</v>
      </c>
      <c r="C25" s="179" t="s">
        <v>711</v>
      </c>
      <c r="D25" s="180" t="s">
        <v>712</v>
      </c>
      <c r="E25" s="180">
        <v>3</v>
      </c>
      <c r="F25" s="181">
        <v>0</v>
      </c>
      <c r="G25" s="181">
        <v>0</v>
      </c>
      <c r="H25" s="181">
        <v>0</v>
      </c>
      <c r="I25" s="181">
        <v>0</v>
      </c>
      <c r="J25" s="181">
        <v>0</v>
      </c>
      <c r="K25" s="182">
        <f>IFERROR(SUM(F25:J25), 0)</f>
        <v>0</v>
      </c>
      <c r="L25" s="195"/>
      <c r="M25" s="205"/>
      <c r="N25" s="205"/>
      <c r="O25" s="205"/>
      <c r="P25" s="205"/>
      <c r="Q25" s="200"/>
      <c r="R25" s="205"/>
      <c r="S25" s="205"/>
      <c r="T25" s="203"/>
      <c r="U25" s="153"/>
      <c r="V25" s="186" t="s">
        <v>840</v>
      </c>
      <c r="W25" s="27"/>
      <c r="X25" s="187"/>
      <c r="Y25" s="27"/>
      <c r="Z25" s="621"/>
      <c r="AA25" s="47">
        <f t="shared" si="0"/>
        <v>0</v>
      </c>
      <c r="AB25" s="614"/>
      <c r="AC25" s="48">
        <f t="shared" ref="AC25:AG26" si="15" xml:space="preserve"> IF( ISNUMBER(F25), 0, 1 )</f>
        <v>0</v>
      </c>
      <c r="AD25" s="48">
        <f t="shared" si="15"/>
        <v>0</v>
      </c>
      <c r="AE25" s="48">
        <f t="shared" si="15"/>
        <v>0</v>
      </c>
      <c r="AF25" s="48">
        <f t="shared" si="15"/>
        <v>0</v>
      </c>
      <c r="AG25" s="48">
        <f t="shared" si="15"/>
        <v>0</v>
      </c>
      <c r="AH25" s="49"/>
      <c r="AI25" s="49"/>
      <c r="AJ25" s="49"/>
      <c r="AK25" s="49"/>
      <c r="AL25" s="49"/>
      <c r="AM25" s="49"/>
      <c r="AN25" s="49"/>
      <c r="AO25" s="49"/>
      <c r="AP25" s="49"/>
      <c r="AQ25" s="49"/>
      <c r="AR25" s="614"/>
      <c r="AS25" s="613"/>
      <c r="AT25" s="178" t="s">
        <v>839</v>
      </c>
      <c r="AU25" s="179" t="s">
        <v>711</v>
      </c>
      <c r="AV25" s="181" t="s">
        <v>841</v>
      </c>
      <c r="AW25" s="181" t="s">
        <v>842</v>
      </c>
      <c r="AX25" s="181" t="s">
        <v>843</v>
      </c>
      <c r="AY25" s="181" t="s">
        <v>844</v>
      </c>
      <c r="AZ25" s="181" t="s">
        <v>845</v>
      </c>
      <c r="BA25" s="188" t="s">
        <v>846</v>
      </c>
      <c r="BB25" s="197"/>
      <c r="BC25" s="206"/>
      <c r="BD25" s="206"/>
      <c r="BE25" s="206"/>
      <c r="BF25" s="206"/>
      <c r="BG25" s="202"/>
      <c r="BH25" s="206"/>
      <c r="BI25" s="206"/>
      <c r="BJ25" s="204"/>
    </row>
    <row r="26" spans="1:62" ht="15.75" customHeight="1">
      <c r="A26" s="27"/>
      <c r="B26" s="178" t="s">
        <v>839</v>
      </c>
      <c r="C26" s="179" t="s">
        <v>720</v>
      </c>
      <c r="D26" s="180" t="s">
        <v>712</v>
      </c>
      <c r="E26" s="180">
        <v>3</v>
      </c>
      <c r="F26" s="181">
        <v>0</v>
      </c>
      <c r="G26" s="181">
        <v>0</v>
      </c>
      <c r="H26" s="181">
        <v>0</v>
      </c>
      <c r="I26" s="181">
        <v>0</v>
      </c>
      <c r="J26" s="181">
        <v>0</v>
      </c>
      <c r="K26" s="182">
        <f t="shared" si="2"/>
        <v>0</v>
      </c>
      <c r="L26" s="195"/>
      <c r="M26" s="205"/>
      <c r="N26" s="205"/>
      <c r="O26" s="205"/>
      <c r="P26" s="205"/>
      <c r="Q26" s="200"/>
      <c r="R26" s="205"/>
      <c r="S26" s="205"/>
      <c r="T26" s="203"/>
      <c r="U26" s="153"/>
      <c r="V26" s="186" t="s">
        <v>847</v>
      </c>
      <c r="W26" s="27"/>
      <c r="X26" s="187"/>
      <c r="Y26" s="27"/>
      <c r="Z26" s="621"/>
      <c r="AA26" s="47">
        <f t="shared" si="0"/>
        <v>0</v>
      </c>
      <c r="AB26" s="614"/>
      <c r="AC26" s="48">
        <f t="shared" si="15"/>
        <v>0</v>
      </c>
      <c r="AD26" s="48">
        <f t="shared" si="15"/>
        <v>0</v>
      </c>
      <c r="AE26" s="48">
        <f t="shared" si="15"/>
        <v>0</v>
      </c>
      <c r="AF26" s="48">
        <f t="shared" si="15"/>
        <v>0</v>
      </c>
      <c r="AG26" s="48">
        <f t="shared" si="15"/>
        <v>0</v>
      </c>
      <c r="AH26" s="49"/>
      <c r="AI26" s="49"/>
      <c r="AJ26" s="49"/>
      <c r="AK26" s="49"/>
      <c r="AL26" s="49"/>
      <c r="AM26" s="49"/>
      <c r="AN26" s="49"/>
      <c r="AO26" s="49"/>
      <c r="AP26" s="49"/>
      <c r="AQ26" s="49"/>
      <c r="AR26" s="614"/>
      <c r="AS26" s="613"/>
      <c r="AT26" s="178" t="s">
        <v>839</v>
      </c>
      <c r="AU26" s="179" t="s">
        <v>720</v>
      </c>
      <c r="AV26" s="181" t="s">
        <v>848</v>
      </c>
      <c r="AW26" s="181" t="s">
        <v>849</v>
      </c>
      <c r="AX26" s="181" t="s">
        <v>850</v>
      </c>
      <c r="AY26" s="181" t="s">
        <v>851</v>
      </c>
      <c r="AZ26" s="181" t="s">
        <v>852</v>
      </c>
      <c r="BA26" s="188" t="s">
        <v>853</v>
      </c>
      <c r="BB26" s="197"/>
      <c r="BC26" s="206"/>
      <c r="BD26" s="206"/>
      <c r="BE26" s="206"/>
      <c r="BF26" s="206"/>
      <c r="BG26" s="202"/>
      <c r="BH26" s="206"/>
      <c r="BI26" s="206"/>
      <c r="BJ26" s="204"/>
    </row>
    <row r="27" spans="1:62" ht="15.75" customHeight="1">
      <c r="A27" s="27"/>
      <c r="B27" s="178" t="s">
        <v>839</v>
      </c>
      <c r="C27" s="179" t="s">
        <v>728</v>
      </c>
      <c r="D27" s="180" t="s">
        <v>712</v>
      </c>
      <c r="E27" s="180">
        <v>3</v>
      </c>
      <c r="F27" s="182">
        <f>IFERROR(SUM(F25:F26), 0)</f>
        <v>0</v>
      </c>
      <c r="G27" s="182">
        <f>IFERROR(SUM(G25:G26), 0)</f>
        <v>0</v>
      </c>
      <c r="H27" s="182">
        <f>IFERROR(SUM(H25:H26), 0)</f>
        <v>0</v>
      </c>
      <c r="I27" s="182">
        <f>IFERROR(SUM(I25:I26), 0)</f>
        <v>0</v>
      </c>
      <c r="J27" s="182">
        <f>IFERROR(SUM(J25:J26), 0)</f>
        <v>0</v>
      </c>
      <c r="K27" s="182">
        <f t="shared" si="2"/>
        <v>0</v>
      </c>
      <c r="L27" s="195"/>
      <c r="M27" s="205"/>
      <c r="N27" s="205"/>
      <c r="O27" s="205"/>
      <c r="P27" s="205"/>
      <c r="Q27" s="200"/>
      <c r="R27" s="181">
        <v>0</v>
      </c>
      <c r="S27" s="181">
        <v>0</v>
      </c>
      <c r="T27" s="192">
        <v>0</v>
      </c>
      <c r="U27" s="153"/>
      <c r="V27" s="186" t="s">
        <v>854</v>
      </c>
      <c r="W27" s="27"/>
      <c r="X27" s="187"/>
      <c r="Y27" s="27"/>
      <c r="Z27" s="621"/>
      <c r="AA27" s="47">
        <f t="shared" si="0"/>
        <v>0</v>
      </c>
      <c r="AB27" s="155"/>
      <c r="AC27" s="49"/>
      <c r="AD27" s="49"/>
      <c r="AE27" s="49"/>
      <c r="AF27" s="49"/>
      <c r="AG27" s="49"/>
      <c r="AH27" s="49"/>
      <c r="AI27" s="49"/>
      <c r="AJ27" s="49"/>
      <c r="AK27" s="49"/>
      <c r="AL27" s="49"/>
      <c r="AM27" s="49"/>
      <c r="AN27" s="49"/>
      <c r="AO27" s="48">
        <f t="shared" ref="AO27:AQ27" si="16" xml:space="preserve"> IF( ISNUMBER(R27), 0, 1 )</f>
        <v>0</v>
      </c>
      <c r="AP27" s="48">
        <f t="shared" si="16"/>
        <v>0</v>
      </c>
      <c r="AQ27" s="48">
        <f t="shared" si="16"/>
        <v>0</v>
      </c>
      <c r="AR27" s="614"/>
      <c r="AS27" s="613"/>
      <c r="AT27" s="178" t="s">
        <v>839</v>
      </c>
      <c r="AU27" s="179" t="s">
        <v>728</v>
      </c>
      <c r="AV27" s="188" t="s">
        <v>855</v>
      </c>
      <c r="AW27" s="188" t="s">
        <v>856</v>
      </c>
      <c r="AX27" s="188" t="s">
        <v>857</v>
      </c>
      <c r="AY27" s="188" t="s">
        <v>858</v>
      </c>
      <c r="AZ27" s="188" t="s">
        <v>859</v>
      </c>
      <c r="BA27" s="188" t="s">
        <v>860</v>
      </c>
      <c r="BB27" s="197"/>
      <c r="BC27" s="206"/>
      <c r="BD27" s="206"/>
      <c r="BE27" s="206"/>
      <c r="BF27" s="206"/>
      <c r="BG27" s="202"/>
      <c r="BH27" s="193" t="s">
        <v>861</v>
      </c>
      <c r="BI27" s="193" t="s">
        <v>862</v>
      </c>
      <c r="BJ27" s="194" t="s">
        <v>863</v>
      </c>
    </row>
    <row r="28" spans="1:62" ht="15.75" customHeight="1" thickBot="1">
      <c r="A28" s="27"/>
      <c r="B28" s="207" t="s">
        <v>864</v>
      </c>
      <c r="C28" s="208" t="s">
        <v>728</v>
      </c>
      <c r="D28" s="209" t="s">
        <v>712</v>
      </c>
      <c r="E28" s="209">
        <v>3</v>
      </c>
      <c r="F28" s="210">
        <f>IFERROR(SUM(F12,F15,F18,F21,F24,F27), 0)</f>
        <v>15.110000000000001</v>
      </c>
      <c r="G28" s="210">
        <f t="shared" ref="G28:I28" si="17">IFERROR(SUM(G12,G15,G18,G21,G24,G27), 0)</f>
        <v>-5.0000000000000001E-3</v>
      </c>
      <c r="H28" s="210">
        <f t="shared" si="17"/>
        <v>0</v>
      </c>
      <c r="I28" s="210">
        <f t="shared" si="17"/>
        <v>9.4E-2</v>
      </c>
      <c r="J28" s="210">
        <f>IFERROR(SUM(J12,J15,J18,J21,J24,J27), 0)</f>
        <v>2.0169999999999999</v>
      </c>
      <c r="K28" s="210">
        <f>IFERROR(SUM(F28:J28), 0)</f>
        <v>17.216000000000001</v>
      </c>
      <c r="L28" s="211"/>
      <c r="M28" s="212"/>
      <c r="N28" s="212"/>
      <c r="O28" s="212"/>
      <c r="P28" s="212"/>
      <c r="Q28" s="213"/>
      <c r="R28" s="214">
        <f>IFERROR(SUM(R27,R24,R21,R18,R15,R12), 0)</f>
        <v>30.692999999999998</v>
      </c>
      <c r="S28" s="214">
        <f>IFERROR(SUM(S27,S24,S21,S18,S15,S12), 0)</f>
        <v>50.280999999999992</v>
      </c>
      <c r="T28" s="215">
        <f>IFERROR(SUM(T27,T24,T21,T18,T15,T12), 0)</f>
        <v>158.364</v>
      </c>
      <c r="U28" s="153"/>
      <c r="V28" s="216" t="s">
        <v>865</v>
      </c>
      <c r="W28" s="27"/>
      <c r="X28" s="217"/>
      <c r="Y28" s="27"/>
      <c r="Z28" s="621"/>
      <c r="AA28" s="613"/>
      <c r="AB28" s="614"/>
      <c r="AC28" s="49"/>
      <c r="AD28" s="49"/>
      <c r="AE28" s="49"/>
      <c r="AF28" s="49"/>
      <c r="AG28" s="49"/>
      <c r="AH28" s="49"/>
      <c r="AI28" s="49"/>
      <c r="AJ28" s="49"/>
      <c r="AK28" s="49"/>
      <c r="AL28" s="49"/>
      <c r="AM28" s="49"/>
      <c r="AN28" s="49"/>
      <c r="AO28" s="49"/>
      <c r="AP28" s="49"/>
      <c r="AQ28" s="49"/>
      <c r="AR28" s="614"/>
      <c r="AS28" s="613"/>
      <c r="AT28" s="207" t="s">
        <v>864</v>
      </c>
      <c r="AU28" s="208" t="s">
        <v>728</v>
      </c>
      <c r="AV28" s="218" t="s">
        <v>866</v>
      </c>
      <c r="AW28" s="218" t="s">
        <v>867</v>
      </c>
      <c r="AX28" s="218" t="s">
        <v>868</v>
      </c>
      <c r="AY28" s="218" t="s">
        <v>869</v>
      </c>
      <c r="AZ28" s="218" t="s">
        <v>870</v>
      </c>
      <c r="BA28" s="218" t="s">
        <v>871</v>
      </c>
      <c r="BB28" s="219"/>
      <c r="BC28" s="220"/>
      <c r="BD28" s="220"/>
      <c r="BE28" s="220"/>
      <c r="BF28" s="220"/>
      <c r="BG28" s="221"/>
      <c r="BH28" s="222" t="s">
        <v>872</v>
      </c>
      <c r="BI28" s="222" t="s">
        <v>873</v>
      </c>
      <c r="BJ28" s="223" t="s">
        <v>874</v>
      </c>
    </row>
    <row r="29" spans="1:62" ht="15.75" customHeight="1" thickTop="1" thickBot="1">
      <c r="A29" s="27"/>
      <c r="B29" s="224"/>
      <c r="C29" s="27"/>
      <c r="D29" s="27"/>
      <c r="E29" s="27"/>
      <c r="F29" s="225"/>
      <c r="G29" s="225"/>
      <c r="H29" s="225"/>
      <c r="I29" s="225"/>
      <c r="J29" s="225"/>
      <c r="K29" s="225"/>
      <c r="L29" s="225"/>
      <c r="M29" s="226"/>
      <c r="N29" s="226"/>
      <c r="O29" s="226"/>
      <c r="P29" s="226"/>
      <c r="Q29" s="227"/>
      <c r="R29" s="226"/>
      <c r="S29" s="226"/>
      <c r="T29" s="227"/>
      <c r="U29" s="153"/>
      <c r="V29" s="153"/>
      <c r="W29" s="27"/>
      <c r="X29" s="27"/>
      <c r="Y29" s="27"/>
      <c r="Z29" s="621"/>
      <c r="AA29" s="613"/>
      <c r="AB29" s="614"/>
      <c r="AC29" s="49"/>
      <c r="AD29" s="49"/>
      <c r="AE29" s="49"/>
      <c r="AF29" s="49"/>
      <c r="AG29" s="49"/>
      <c r="AH29" s="49"/>
      <c r="AI29" s="49"/>
      <c r="AJ29" s="49"/>
      <c r="AK29" s="49"/>
      <c r="AL29" s="49"/>
      <c r="AM29" s="49"/>
      <c r="AN29" s="49"/>
      <c r="AO29" s="49"/>
      <c r="AP29" s="49"/>
      <c r="AQ29" s="49"/>
      <c r="AR29" s="614"/>
      <c r="AS29" s="613"/>
      <c r="AT29" s="224"/>
      <c r="AU29" s="27"/>
      <c r="AV29" s="27"/>
      <c r="AW29" s="27"/>
      <c r="AX29" s="27"/>
      <c r="AY29" s="27"/>
      <c r="AZ29" s="27"/>
      <c r="BA29" s="27"/>
      <c r="BB29" s="27"/>
      <c r="BC29" s="228"/>
      <c r="BD29" s="228"/>
      <c r="BE29" s="228"/>
      <c r="BF29" s="228"/>
      <c r="BG29" s="229"/>
      <c r="BH29" s="228"/>
      <c r="BI29" s="228"/>
      <c r="BJ29" s="229"/>
    </row>
    <row r="30" spans="1:62" ht="15.75" customHeight="1" thickTop="1" thickBot="1">
      <c r="A30" s="27"/>
      <c r="B30" s="163" t="s">
        <v>875</v>
      </c>
      <c r="C30" s="27"/>
      <c r="D30" s="27"/>
      <c r="E30" s="27"/>
      <c r="F30" s="225"/>
      <c r="G30" s="225"/>
      <c r="H30" s="225"/>
      <c r="I30" s="225"/>
      <c r="J30" s="225"/>
      <c r="K30" s="225"/>
      <c r="L30" s="225"/>
      <c r="M30" s="226"/>
      <c r="N30" s="226"/>
      <c r="O30" s="226"/>
      <c r="P30" s="226"/>
      <c r="Q30" s="227"/>
      <c r="R30" s="226"/>
      <c r="S30" s="226"/>
      <c r="T30" s="227"/>
      <c r="U30" s="153"/>
      <c r="V30" s="153"/>
      <c r="W30" s="27"/>
      <c r="X30" s="27"/>
      <c r="Y30" s="27"/>
      <c r="Z30" s="621"/>
      <c r="AA30" s="613"/>
      <c r="AB30" s="614"/>
      <c r="AC30" s="49"/>
      <c r="AD30" s="49"/>
      <c r="AE30" s="49"/>
      <c r="AF30" s="49"/>
      <c r="AG30" s="49"/>
      <c r="AH30" s="49"/>
      <c r="AI30" s="49"/>
      <c r="AJ30" s="49"/>
      <c r="AK30" s="49"/>
      <c r="AL30" s="49"/>
      <c r="AM30" s="49"/>
      <c r="AN30" s="49"/>
      <c r="AO30" s="49"/>
      <c r="AP30" s="49"/>
      <c r="AQ30" s="49"/>
      <c r="AR30" s="614"/>
      <c r="AS30" s="613"/>
      <c r="AT30" s="163" t="s">
        <v>875</v>
      </c>
      <c r="AU30" s="27"/>
      <c r="AV30" s="27"/>
      <c r="AW30" s="27"/>
      <c r="AX30" s="27"/>
      <c r="AY30" s="27"/>
      <c r="AZ30" s="27"/>
      <c r="BA30" s="27"/>
      <c r="BB30" s="27"/>
      <c r="BC30" s="228"/>
      <c r="BD30" s="228"/>
      <c r="BE30" s="228"/>
      <c r="BF30" s="228"/>
      <c r="BG30" s="229"/>
      <c r="BH30" s="228"/>
      <c r="BI30" s="228"/>
      <c r="BJ30" s="229"/>
    </row>
    <row r="31" spans="1:62" ht="32.25" customHeight="1" thickTop="1">
      <c r="A31" s="27"/>
      <c r="B31" s="164" t="s">
        <v>876</v>
      </c>
      <c r="C31" s="165" t="s">
        <v>711</v>
      </c>
      <c r="D31" s="166" t="s">
        <v>712</v>
      </c>
      <c r="E31" s="166">
        <v>3</v>
      </c>
      <c r="F31" s="167">
        <v>-0.48399999999999999</v>
      </c>
      <c r="G31" s="167">
        <v>0</v>
      </c>
      <c r="H31" s="167">
        <v>0</v>
      </c>
      <c r="I31" s="167">
        <v>0.27900000000000003</v>
      </c>
      <c r="J31" s="167">
        <v>3.5000000000000003E-2</v>
      </c>
      <c r="K31" s="168">
        <f>IFERROR(SUM(F31:J31), 0)</f>
        <v>-0.16999999999999996</v>
      </c>
      <c r="L31" s="230"/>
      <c r="M31" s="230"/>
      <c r="N31" s="230"/>
      <c r="O31" s="230"/>
      <c r="P31" s="230"/>
      <c r="Q31" s="231"/>
      <c r="R31" s="230"/>
      <c r="S31" s="230"/>
      <c r="T31" s="232"/>
      <c r="U31" s="153"/>
      <c r="V31" s="172" t="s">
        <v>877</v>
      </c>
      <c r="W31" s="27"/>
      <c r="X31" s="173"/>
      <c r="Y31" s="27"/>
      <c r="Z31" s="621"/>
      <c r="AA31" s="47">
        <f t="shared" ref="AA31:AA48" si="18">IF( SUM( AC31:AQ31 ) = 0, 0, $AC$9 )</f>
        <v>0</v>
      </c>
      <c r="AB31" s="614"/>
      <c r="AC31" s="48">
        <f t="shared" ref="AC31:AG32" si="19" xml:space="preserve"> IF( ISNUMBER(F31), 0, 1 )</f>
        <v>0</v>
      </c>
      <c r="AD31" s="48">
        <f t="shared" si="19"/>
        <v>0</v>
      </c>
      <c r="AE31" s="48">
        <f t="shared" si="19"/>
        <v>0</v>
      </c>
      <c r="AF31" s="48">
        <f t="shared" si="19"/>
        <v>0</v>
      </c>
      <c r="AG31" s="48">
        <f t="shared" si="19"/>
        <v>0</v>
      </c>
      <c r="AH31" s="49"/>
      <c r="AI31" s="49"/>
      <c r="AJ31" s="49"/>
      <c r="AK31" s="49"/>
      <c r="AL31" s="49"/>
      <c r="AM31" s="49"/>
      <c r="AN31" s="49"/>
      <c r="AO31" s="49"/>
      <c r="AP31" s="49"/>
      <c r="AQ31" s="49"/>
      <c r="AR31" s="614"/>
      <c r="AS31" s="613"/>
      <c r="AT31" s="164" t="s">
        <v>876</v>
      </c>
      <c r="AU31" s="165" t="s">
        <v>711</v>
      </c>
      <c r="AV31" s="167" t="s">
        <v>878</v>
      </c>
      <c r="AW31" s="167" t="s">
        <v>879</v>
      </c>
      <c r="AX31" s="167" t="s">
        <v>880</v>
      </c>
      <c r="AY31" s="167" t="s">
        <v>881</v>
      </c>
      <c r="AZ31" s="167" t="s">
        <v>882</v>
      </c>
      <c r="BA31" s="174" t="s">
        <v>883</v>
      </c>
      <c r="BB31" s="233"/>
      <c r="BC31" s="233"/>
      <c r="BD31" s="233"/>
      <c r="BE31" s="233"/>
      <c r="BF31" s="233"/>
      <c r="BG31" s="234"/>
      <c r="BH31" s="233"/>
      <c r="BI31" s="233"/>
      <c r="BJ31" s="235"/>
    </row>
    <row r="32" spans="1:62" ht="32.25" customHeight="1">
      <c r="A32" s="27"/>
      <c r="B32" s="178" t="s">
        <v>876</v>
      </c>
      <c r="C32" s="179" t="s">
        <v>720</v>
      </c>
      <c r="D32" s="180" t="s">
        <v>712</v>
      </c>
      <c r="E32" s="180">
        <v>3</v>
      </c>
      <c r="F32" s="181">
        <v>0.113</v>
      </c>
      <c r="G32" s="181">
        <v>6.6000000000000003E-2</v>
      </c>
      <c r="H32" s="181">
        <v>6.6000000000000003E-2</v>
      </c>
      <c r="I32" s="181">
        <v>0</v>
      </c>
      <c r="J32" s="181">
        <v>0</v>
      </c>
      <c r="K32" s="182">
        <f t="shared" ref="K32:K49" si="20">IFERROR(SUM(F32:J32), 0)</f>
        <v>0.245</v>
      </c>
      <c r="L32" s="205"/>
      <c r="M32" s="205"/>
      <c r="N32" s="205"/>
      <c r="O32" s="205"/>
      <c r="P32" s="205"/>
      <c r="Q32" s="200"/>
      <c r="R32" s="205"/>
      <c r="S32" s="205"/>
      <c r="T32" s="203"/>
      <c r="U32" s="153"/>
      <c r="V32" s="186" t="s">
        <v>884</v>
      </c>
      <c r="W32" s="27"/>
      <c r="X32" s="187"/>
      <c r="Y32" s="27"/>
      <c r="Z32" s="621"/>
      <c r="AA32" s="47">
        <f t="shared" si="18"/>
        <v>0</v>
      </c>
      <c r="AB32" s="614"/>
      <c r="AC32" s="48">
        <f t="shared" si="19"/>
        <v>0</v>
      </c>
      <c r="AD32" s="48">
        <f t="shared" si="19"/>
        <v>0</v>
      </c>
      <c r="AE32" s="48">
        <f t="shared" si="19"/>
        <v>0</v>
      </c>
      <c r="AF32" s="48">
        <f t="shared" si="19"/>
        <v>0</v>
      </c>
      <c r="AG32" s="48">
        <f t="shared" si="19"/>
        <v>0</v>
      </c>
      <c r="AH32" s="49"/>
      <c r="AI32" s="49"/>
      <c r="AJ32" s="49"/>
      <c r="AK32" s="49"/>
      <c r="AL32" s="49"/>
      <c r="AM32" s="49"/>
      <c r="AN32" s="49"/>
      <c r="AO32" s="49"/>
      <c r="AP32" s="49"/>
      <c r="AQ32" s="49"/>
      <c r="AR32" s="614"/>
      <c r="AS32" s="613"/>
      <c r="AT32" s="178" t="s">
        <v>876</v>
      </c>
      <c r="AU32" s="179" t="s">
        <v>720</v>
      </c>
      <c r="AV32" s="181" t="s">
        <v>885</v>
      </c>
      <c r="AW32" s="181" t="s">
        <v>886</v>
      </c>
      <c r="AX32" s="181" t="s">
        <v>887</v>
      </c>
      <c r="AY32" s="181" t="s">
        <v>888</v>
      </c>
      <c r="AZ32" s="181" t="s">
        <v>889</v>
      </c>
      <c r="BA32" s="188" t="s">
        <v>890</v>
      </c>
      <c r="BB32" s="206"/>
      <c r="BC32" s="206"/>
      <c r="BD32" s="206"/>
      <c r="BE32" s="206"/>
      <c r="BF32" s="206"/>
      <c r="BG32" s="202"/>
      <c r="BH32" s="206"/>
      <c r="BI32" s="206"/>
      <c r="BJ32" s="204"/>
    </row>
    <row r="33" spans="1:62" ht="32.25" customHeight="1">
      <c r="A33" s="27"/>
      <c r="B33" s="178" t="s">
        <v>876</v>
      </c>
      <c r="C33" s="179" t="s">
        <v>728</v>
      </c>
      <c r="D33" s="180" t="s">
        <v>712</v>
      </c>
      <c r="E33" s="180">
        <v>3</v>
      </c>
      <c r="F33" s="182">
        <f>IFERROR(SUM(F31:F32), 0)</f>
        <v>-0.371</v>
      </c>
      <c r="G33" s="182">
        <f t="shared" ref="G33:I33" si="21">IFERROR(SUM(G31:G32), 0)</f>
        <v>6.6000000000000003E-2</v>
      </c>
      <c r="H33" s="182">
        <f t="shared" si="21"/>
        <v>6.6000000000000003E-2</v>
      </c>
      <c r="I33" s="182">
        <f t="shared" si="21"/>
        <v>0.27900000000000003</v>
      </c>
      <c r="J33" s="182">
        <f>IFERROR(SUM(J31:J32), 0)</f>
        <v>3.5000000000000003E-2</v>
      </c>
      <c r="K33" s="182">
        <f>IFERROR(SUM(F33:J33), 0)</f>
        <v>7.5000000000000039E-2</v>
      </c>
      <c r="L33" s="195"/>
      <c r="M33" s="205"/>
      <c r="N33" s="205"/>
      <c r="O33" s="205"/>
      <c r="P33" s="205"/>
      <c r="Q33" s="200"/>
      <c r="R33" s="181">
        <v>1.7469999999999999</v>
      </c>
      <c r="S33" s="181">
        <v>12.803000000000001</v>
      </c>
      <c r="T33" s="181">
        <v>45.753</v>
      </c>
      <c r="U33" s="153"/>
      <c r="V33" s="186" t="s">
        <v>891</v>
      </c>
      <c r="W33" s="27"/>
      <c r="X33" s="187"/>
      <c r="Y33" s="27"/>
      <c r="Z33" s="621"/>
      <c r="AA33" s="47">
        <f t="shared" si="18"/>
        <v>0</v>
      </c>
      <c r="AB33" s="155"/>
      <c r="AC33" s="49"/>
      <c r="AD33" s="49"/>
      <c r="AE33" s="49"/>
      <c r="AF33" s="49"/>
      <c r="AG33" s="49"/>
      <c r="AH33" s="49"/>
      <c r="AI33" s="49"/>
      <c r="AJ33" s="49"/>
      <c r="AK33" s="49"/>
      <c r="AL33" s="49"/>
      <c r="AM33" s="49"/>
      <c r="AN33" s="49"/>
      <c r="AO33" s="48">
        <f t="shared" ref="AO33:AQ33" si="22" xml:space="preserve"> IF( ISNUMBER(R33), 0, 1 )</f>
        <v>0</v>
      </c>
      <c r="AP33" s="48">
        <f t="shared" si="22"/>
        <v>0</v>
      </c>
      <c r="AQ33" s="48">
        <f t="shared" si="22"/>
        <v>0</v>
      </c>
      <c r="AR33" s="614"/>
      <c r="AS33" s="613"/>
      <c r="AT33" s="178" t="s">
        <v>876</v>
      </c>
      <c r="AU33" s="179" t="s">
        <v>728</v>
      </c>
      <c r="AV33" s="188" t="s">
        <v>892</v>
      </c>
      <c r="AW33" s="188" t="s">
        <v>893</v>
      </c>
      <c r="AX33" s="188" t="s">
        <v>894</v>
      </c>
      <c r="AY33" s="188" t="s">
        <v>895</v>
      </c>
      <c r="AZ33" s="188" t="s">
        <v>896</v>
      </c>
      <c r="BA33" s="188" t="s">
        <v>897</v>
      </c>
      <c r="BB33" s="197"/>
      <c r="BC33" s="206"/>
      <c r="BD33" s="206"/>
      <c r="BE33" s="206"/>
      <c r="BF33" s="206"/>
      <c r="BG33" s="202"/>
      <c r="BH33" s="193" t="s">
        <v>898</v>
      </c>
      <c r="BI33" s="193" t="s">
        <v>899</v>
      </c>
      <c r="BJ33" s="194" t="s">
        <v>900</v>
      </c>
    </row>
    <row r="34" spans="1:62" ht="32.25" customHeight="1">
      <c r="A34" s="27"/>
      <c r="B34" s="178" t="s">
        <v>901</v>
      </c>
      <c r="C34" s="179" t="s">
        <v>711</v>
      </c>
      <c r="D34" s="180" t="s">
        <v>712</v>
      </c>
      <c r="E34" s="180">
        <v>3</v>
      </c>
      <c r="F34" s="181">
        <v>2E-3</v>
      </c>
      <c r="G34" s="181">
        <v>3.5000000000000003E-2</v>
      </c>
      <c r="H34" s="181">
        <v>0</v>
      </c>
      <c r="I34" s="181">
        <v>0</v>
      </c>
      <c r="J34" s="181">
        <v>6.8929999999999998</v>
      </c>
      <c r="K34" s="182">
        <f t="shared" si="20"/>
        <v>6.93</v>
      </c>
      <c r="L34" s="205"/>
      <c r="M34" s="205"/>
      <c r="N34" s="205"/>
      <c r="O34" s="205"/>
      <c r="P34" s="205"/>
      <c r="Q34" s="200"/>
      <c r="R34" s="205"/>
      <c r="S34" s="205"/>
      <c r="T34" s="203"/>
      <c r="U34" s="153"/>
      <c r="V34" s="186" t="s">
        <v>902</v>
      </c>
      <c r="W34" s="27"/>
      <c r="X34" s="187"/>
      <c r="Y34" s="27"/>
      <c r="Z34" s="621"/>
      <c r="AA34" s="47">
        <f t="shared" si="18"/>
        <v>0</v>
      </c>
      <c r="AB34" s="614"/>
      <c r="AC34" s="48">
        <f t="shared" ref="AC34:AG35" si="23" xml:space="preserve"> IF( ISNUMBER(F34), 0, 1 )</f>
        <v>0</v>
      </c>
      <c r="AD34" s="48">
        <f t="shared" si="23"/>
        <v>0</v>
      </c>
      <c r="AE34" s="48">
        <f t="shared" si="23"/>
        <v>0</v>
      </c>
      <c r="AF34" s="48">
        <f t="shared" si="23"/>
        <v>0</v>
      </c>
      <c r="AG34" s="48">
        <f t="shared" si="23"/>
        <v>0</v>
      </c>
      <c r="AH34" s="49"/>
      <c r="AI34" s="49"/>
      <c r="AJ34" s="49"/>
      <c r="AK34" s="49"/>
      <c r="AL34" s="49"/>
      <c r="AM34" s="49"/>
      <c r="AN34" s="49"/>
      <c r="AO34" s="49"/>
      <c r="AP34" s="49"/>
      <c r="AQ34" s="49"/>
      <c r="AR34" s="614"/>
      <c r="AS34" s="613"/>
      <c r="AT34" s="178" t="s">
        <v>901</v>
      </c>
      <c r="AU34" s="179" t="s">
        <v>711</v>
      </c>
      <c r="AV34" s="181" t="s">
        <v>903</v>
      </c>
      <c r="AW34" s="181" t="s">
        <v>904</v>
      </c>
      <c r="AX34" s="181" t="s">
        <v>905</v>
      </c>
      <c r="AY34" s="181" t="s">
        <v>906</v>
      </c>
      <c r="AZ34" s="181" t="s">
        <v>907</v>
      </c>
      <c r="BA34" s="188" t="s">
        <v>908</v>
      </c>
      <c r="BB34" s="206"/>
      <c r="BC34" s="206"/>
      <c r="BD34" s="206"/>
      <c r="BE34" s="206"/>
      <c r="BF34" s="206"/>
      <c r="BG34" s="202"/>
      <c r="BH34" s="206"/>
      <c r="BI34" s="206"/>
      <c r="BJ34" s="204"/>
    </row>
    <row r="35" spans="1:62" ht="32.25" customHeight="1">
      <c r="A35" s="27"/>
      <c r="B35" s="178" t="s">
        <v>901</v>
      </c>
      <c r="C35" s="179" t="s">
        <v>720</v>
      </c>
      <c r="D35" s="180" t="s">
        <v>712</v>
      </c>
      <c r="E35" s="180">
        <v>3</v>
      </c>
      <c r="F35" s="181">
        <v>0</v>
      </c>
      <c r="G35" s="181">
        <v>0</v>
      </c>
      <c r="H35" s="181">
        <v>0</v>
      </c>
      <c r="I35" s="181">
        <v>0.40600000000000003</v>
      </c>
      <c r="J35" s="181">
        <v>2.0470000000000002</v>
      </c>
      <c r="K35" s="182">
        <f t="shared" si="20"/>
        <v>2.4530000000000003</v>
      </c>
      <c r="L35" s="205"/>
      <c r="M35" s="205"/>
      <c r="N35" s="205"/>
      <c r="O35" s="205"/>
      <c r="P35" s="205"/>
      <c r="Q35" s="200"/>
      <c r="R35" s="205"/>
      <c r="S35" s="205"/>
      <c r="T35" s="203"/>
      <c r="U35" s="153"/>
      <c r="V35" s="186" t="s">
        <v>909</v>
      </c>
      <c r="W35" s="27"/>
      <c r="X35" s="187"/>
      <c r="Y35" s="27"/>
      <c r="Z35" s="621"/>
      <c r="AA35" s="47">
        <f t="shared" si="18"/>
        <v>0</v>
      </c>
      <c r="AB35" s="614"/>
      <c r="AC35" s="48">
        <f t="shared" si="23"/>
        <v>0</v>
      </c>
      <c r="AD35" s="48">
        <f t="shared" si="23"/>
        <v>0</v>
      </c>
      <c r="AE35" s="48">
        <f t="shared" si="23"/>
        <v>0</v>
      </c>
      <c r="AF35" s="48">
        <f t="shared" si="23"/>
        <v>0</v>
      </c>
      <c r="AG35" s="48">
        <f t="shared" si="23"/>
        <v>0</v>
      </c>
      <c r="AH35" s="49"/>
      <c r="AI35" s="49"/>
      <c r="AJ35" s="49"/>
      <c r="AK35" s="49"/>
      <c r="AL35" s="49"/>
      <c r="AM35" s="49"/>
      <c r="AN35" s="49"/>
      <c r="AO35" s="49"/>
      <c r="AP35" s="49"/>
      <c r="AQ35" s="49"/>
      <c r="AR35" s="614"/>
      <c r="AS35" s="613"/>
      <c r="AT35" s="178" t="s">
        <v>901</v>
      </c>
      <c r="AU35" s="179" t="s">
        <v>720</v>
      </c>
      <c r="AV35" s="181" t="s">
        <v>910</v>
      </c>
      <c r="AW35" s="181" t="s">
        <v>911</v>
      </c>
      <c r="AX35" s="181" t="s">
        <v>912</v>
      </c>
      <c r="AY35" s="181" t="s">
        <v>913</v>
      </c>
      <c r="AZ35" s="181" t="s">
        <v>914</v>
      </c>
      <c r="BA35" s="188" t="s">
        <v>915</v>
      </c>
      <c r="BB35" s="206"/>
      <c r="BC35" s="206"/>
      <c r="BD35" s="206"/>
      <c r="BE35" s="206"/>
      <c r="BF35" s="206"/>
      <c r="BG35" s="202"/>
      <c r="BH35" s="206"/>
      <c r="BI35" s="206"/>
      <c r="BJ35" s="204"/>
    </row>
    <row r="36" spans="1:62" ht="32.25" customHeight="1">
      <c r="A36" s="27"/>
      <c r="B36" s="178" t="s">
        <v>901</v>
      </c>
      <c r="C36" s="179" t="s">
        <v>728</v>
      </c>
      <c r="D36" s="180" t="s">
        <v>712</v>
      </c>
      <c r="E36" s="180">
        <v>3</v>
      </c>
      <c r="F36" s="182">
        <f>IFERROR(SUM(F34:F35), 0)</f>
        <v>2E-3</v>
      </c>
      <c r="G36" s="182">
        <f t="shared" ref="G36:J36" si="24">IFERROR(SUM(G34:G35), 0)</f>
        <v>3.5000000000000003E-2</v>
      </c>
      <c r="H36" s="182">
        <f t="shared" si="24"/>
        <v>0</v>
      </c>
      <c r="I36" s="182">
        <f>IFERROR(SUM(I34:I35), 0)</f>
        <v>0.40600000000000003</v>
      </c>
      <c r="J36" s="182">
        <f t="shared" si="24"/>
        <v>8.94</v>
      </c>
      <c r="K36" s="182">
        <f t="shared" si="20"/>
        <v>9.3829999999999991</v>
      </c>
      <c r="L36" s="205"/>
      <c r="M36" s="205"/>
      <c r="N36" s="205"/>
      <c r="O36" s="205"/>
      <c r="P36" s="205"/>
      <c r="Q36" s="200"/>
      <c r="R36" s="181">
        <v>21.100999999999999</v>
      </c>
      <c r="S36" s="181">
        <v>12.706</v>
      </c>
      <c r="T36" s="192">
        <v>34.859000000000002</v>
      </c>
      <c r="U36" s="153"/>
      <c r="V36" s="186" t="s">
        <v>916</v>
      </c>
      <c r="W36" s="27"/>
      <c r="X36" s="187"/>
      <c r="Y36" s="27"/>
      <c r="Z36" s="621"/>
      <c r="AA36" s="47">
        <f t="shared" si="18"/>
        <v>0</v>
      </c>
      <c r="AB36" s="155"/>
      <c r="AC36" s="49"/>
      <c r="AD36" s="49"/>
      <c r="AE36" s="49"/>
      <c r="AF36" s="49"/>
      <c r="AG36" s="49"/>
      <c r="AH36" s="49"/>
      <c r="AI36" s="49"/>
      <c r="AJ36" s="49"/>
      <c r="AK36" s="49"/>
      <c r="AL36" s="49"/>
      <c r="AM36" s="49"/>
      <c r="AN36" s="49"/>
      <c r="AO36" s="48">
        <f t="shared" ref="AO36:AQ36" si="25" xml:space="preserve"> IF( ISNUMBER(R36), 0, 1 )</f>
        <v>0</v>
      </c>
      <c r="AP36" s="48">
        <f t="shared" si="25"/>
        <v>0</v>
      </c>
      <c r="AQ36" s="48">
        <f t="shared" si="25"/>
        <v>0</v>
      </c>
      <c r="AR36" s="614"/>
      <c r="AS36" s="613"/>
      <c r="AT36" s="178" t="s">
        <v>901</v>
      </c>
      <c r="AU36" s="179" t="s">
        <v>728</v>
      </c>
      <c r="AV36" s="188" t="s">
        <v>917</v>
      </c>
      <c r="AW36" s="188" t="s">
        <v>918</v>
      </c>
      <c r="AX36" s="188" t="s">
        <v>919</v>
      </c>
      <c r="AY36" s="188" t="s">
        <v>920</v>
      </c>
      <c r="AZ36" s="188" t="s">
        <v>921</v>
      </c>
      <c r="BA36" s="188" t="s">
        <v>922</v>
      </c>
      <c r="BB36" s="206"/>
      <c r="BC36" s="206"/>
      <c r="BD36" s="206"/>
      <c r="BE36" s="206"/>
      <c r="BF36" s="206"/>
      <c r="BG36" s="202"/>
      <c r="BH36" s="193" t="s">
        <v>923</v>
      </c>
      <c r="BI36" s="193" t="s">
        <v>924</v>
      </c>
      <c r="BJ36" s="194" t="s">
        <v>925</v>
      </c>
    </row>
    <row r="37" spans="1:62" ht="15.75" customHeight="1">
      <c r="A37" s="27"/>
      <c r="B37" s="178" t="s">
        <v>926</v>
      </c>
      <c r="C37" s="179" t="s">
        <v>711</v>
      </c>
      <c r="D37" s="180" t="s">
        <v>712</v>
      </c>
      <c r="E37" s="180">
        <v>3</v>
      </c>
      <c r="F37" s="181">
        <v>0</v>
      </c>
      <c r="G37" s="181">
        <v>0</v>
      </c>
      <c r="H37" s="181">
        <v>0</v>
      </c>
      <c r="I37" s="181">
        <v>0</v>
      </c>
      <c r="J37" s="181">
        <v>0</v>
      </c>
      <c r="K37" s="182">
        <f t="shared" si="20"/>
        <v>0</v>
      </c>
      <c r="L37" s="181">
        <v>0</v>
      </c>
      <c r="M37" s="181">
        <v>0</v>
      </c>
      <c r="N37" s="181">
        <v>0</v>
      </c>
      <c r="O37" s="181">
        <v>0</v>
      </c>
      <c r="P37" s="181">
        <v>0</v>
      </c>
      <c r="Q37" s="236">
        <f>IFERROR(SUM(L37:P37), 0)</f>
        <v>0</v>
      </c>
      <c r="R37" s="205"/>
      <c r="S37" s="205"/>
      <c r="T37" s="203"/>
      <c r="U37" s="153"/>
      <c r="V37" s="186" t="s">
        <v>927</v>
      </c>
      <c r="W37" s="27"/>
      <c r="X37" s="187"/>
      <c r="Y37" s="27"/>
      <c r="Z37" s="621"/>
      <c r="AA37" s="47">
        <f t="shared" si="18"/>
        <v>0</v>
      </c>
      <c r="AB37" s="614"/>
      <c r="AC37" s="48">
        <f t="shared" ref="AC37:AG38" si="26" xml:space="preserve"> IF( ISNUMBER(F37), 0, 1 )</f>
        <v>0</v>
      </c>
      <c r="AD37" s="48">
        <f t="shared" si="26"/>
        <v>0</v>
      </c>
      <c r="AE37" s="48">
        <f t="shared" si="26"/>
        <v>0</v>
      </c>
      <c r="AF37" s="48">
        <f t="shared" si="26"/>
        <v>0</v>
      </c>
      <c r="AG37" s="48">
        <f t="shared" si="26"/>
        <v>0</v>
      </c>
      <c r="AH37" s="49"/>
      <c r="AI37" s="48">
        <f t="shared" ref="AI37:AM38" si="27" xml:space="preserve"> IF( ISNUMBER(L37), 0, 1 )</f>
        <v>0</v>
      </c>
      <c r="AJ37" s="48">
        <f t="shared" si="27"/>
        <v>0</v>
      </c>
      <c r="AK37" s="48">
        <f t="shared" si="27"/>
        <v>0</v>
      </c>
      <c r="AL37" s="48">
        <f t="shared" si="27"/>
        <v>0</v>
      </c>
      <c r="AM37" s="48">
        <f t="shared" si="27"/>
        <v>0</v>
      </c>
      <c r="AN37" s="49"/>
      <c r="AO37" s="49"/>
      <c r="AP37" s="49"/>
      <c r="AQ37" s="49"/>
      <c r="AR37" s="614"/>
      <c r="AS37" s="613"/>
      <c r="AT37" s="178" t="s">
        <v>926</v>
      </c>
      <c r="AU37" s="179" t="s">
        <v>711</v>
      </c>
      <c r="AV37" s="181" t="s">
        <v>928</v>
      </c>
      <c r="AW37" s="181" t="s">
        <v>929</v>
      </c>
      <c r="AX37" s="181" t="s">
        <v>930</v>
      </c>
      <c r="AY37" s="181" t="s">
        <v>931</v>
      </c>
      <c r="AZ37" s="181" t="s">
        <v>932</v>
      </c>
      <c r="BA37" s="188" t="s">
        <v>933</v>
      </c>
      <c r="BB37" s="181" t="s">
        <v>934</v>
      </c>
      <c r="BC37" s="181" t="s">
        <v>935</v>
      </c>
      <c r="BD37" s="181" t="s">
        <v>936</v>
      </c>
      <c r="BE37" s="181" t="s">
        <v>937</v>
      </c>
      <c r="BF37" s="181" t="s">
        <v>938</v>
      </c>
      <c r="BG37" s="237" t="s">
        <v>939</v>
      </c>
      <c r="BH37" s="206"/>
      <c r="BI37" s="206"/>
      <c r="BJ37" s="204"/>
    </row>
    <row r="38" spans="1:62" ht="15.75" customHeight="1">
      <c r="A38" s="27"/>
      <c r="B38" s="178" t="s">
        <v>926</v>
      </c>
      <c r="C38" s="179" t="s">
        <v>720</v>
      </c>
      <c r="D38" s="180" t="s">
        <v>712</v>
      </c>
      <c r="E38" s="180">
        <v>3</v>
      </c>
      <c r="F38" s="181">
        <v>0</v>
      </c>
      <c r="G38" s="181">
        <v>0</v>
      </c>
      <c r="H38" s="181">
        <v>0</v>
      </c>
      <c r="I38" s="181">
        <v>0</v>
      </c>
      <c r="J38" s="181">
        <v>0</v>
      </c>
      <c r="K38" s="182">
        <f t="shared" si="20"/>
        <v>0</v>
      </c>
      <c r="L38" s="181">
        <v>0</v>
      </c>
      <c r="M38" s="181">
        <v>0</v>
      </c>
      <c r="N38" s="181">
        <v>0</v>
      </c>
      <c r="O38" s="181">
        <v>0</v>
      </c>
      <c r="P38" s="181">
        <v>0</v>
      </c>
      <c r="Q38" s="236">
        <f>IFERROR(SUM(L38:P38), 0)</f>
        <v>0</v>
      </c>
      <c r="R38" s="205"/>
      <c r="S38" s="205"/>
      <c r="T38" s="203"/>
      <c r="U38" s="153"/>
      <c r="V38" s="186" t="s">
        <v>940</v>
      </c>
      <c r="W38" s="27"/>
      <c r="X38" s="187"/>
      <c r="Y38" s="27"/>
      <c r="Z38" s="621"/>
      <c r="AA38" s="47">
        <f t="shared" si="18"/>
        <v>0</v>
      </c>
      <c r="AB38" s="614"/>
      <c r="AC38" s="48">
        <f t="shared" si="26"/>
        <v>0</v>
      </c>
      <c r="AD38" s="48">
        <f t="shared" si="26"/>
        <v>0</v>
      </c>
      <c r="AE38" s="48">
        <f t="shared" si="26"/>
        <v>0</v>
      </c>
      <c r="AF38" s="48">
        <f t="shared" si="26"/>
        <v>0</v>
      </c>
      <c r="AG38" s="48">
        <f t="shared" si="26"/>
        <v>0</v>
      </c>
      <c r="AH38" s="49"/>
      <c r="AI38" s="48">
        <f t="shared" si="27"/>
        <v>0</v>
      </c>
      <c r="AJ38" s="48">
        <f t="shared" si="27"/>
        <v>0</v>
      </c>
      <c r="AK38" s="48">
        <f t="shared" si="27"/>
        <v>0</v>
      </c>
      <c r="AL38" s="48">
        <f t="shared" si="27"/>
        <v>0</v>
      </c>
      <c r="AM38" s="48">
        <f t="shared" si="27"/>
        <v>0</v>
      </c>
      <c r="AN38" s="49"/>
      <c r="AO38" s="49"/>
      <c r="AP38" s="49"/>
      <c r="AQ38" s="49"/>
      <c r="AR38" s="614"/>
      <c r="AS38" s="613"/>
      <c r="AT38" s="178" t="s">
        <v>926</v>
      </c>
      <c r="AU38" s="179" t="s">
        <v>720</v>
      </c>
      <c r="AV38" s="181" t="s">
        <v>941</v>
      </c>
      <c r="AW38" s="181" t="s">
        <v>942</v>
      </c>
      <c r="AX38" s="181" t="s">
        <v>943</v>
      </c>
      <c r="AY38" s="181" t="s">
        <v>944</v>
      </c>
      <c r="AZ38" s="181" t="s">
        <v>945</v>
      </c>
      <c r="BA38" s="188" t="s">
        <v>946</v>
      </c>
      <c r="BB38" s="181" t="s">
        <v>947</v>
      </c>
      <c r="BC38" s="181" t="s">
        <v>948</v>
      </c>
      <c r="BD38" s="181" t="s">
        <v>949</v>
      </c>
      <c r="BE38" s="181" t="s">
        <v>950</v>
      </c>
      <c r="BF38" s="181" t="s">
        <v>951</v>
      </c>
      <c r="BG38" s="237" t="s">
        <v>952</v>
      </c>
      <c r="BH38" s="206"/>
      <c r="BI38" s="206"/>
      <c r="BJ38" s="204"/>
    </row>
    <row r="39" spans="1:62" ht="15.75" customHeight="1">
      <c r="A39" s="27"/>
      <c r="B39" s="178" t="s">
        <v>926</v>
      </c>
      <c r="C39" s="179" t="s">
        <v>728</v>
      </c>
      <c r="D39" s="180" t="s">
        <v>712</v>
      </c>
      <c r="E39" s="180">
        <v>3</v>
      </c>
      <c r="F39" s="182">
        <f>IFERROR(SUM(F37:F38), 0)</f>
        <v>0</v>
      </c>
      <c r="G39" s="182">
        <f>IFERROR(SUM(G37:G38), 0)</f>
        <v>0</v>
      </c>
      <c r="H39" s="182">
        <f>IFERROR(SUM(H37:H38), 0)</f>
        <v>0</v>
      </c>
      <c r="I39" s="182">
        <f t="shared" ref="I39:J39" si="28">IFERROR(SUM(I37:I38), 0)</f>
        <v>0</v>
      </c>
      <c r="J39" s="182">
        <f t="shared" si="28"/>
        <v>0</v>
      </c>
      <c r="K39" s="182">
        <f t="shared" si="20"/>
        <v>0</v>
      </c>
      <c r="L39" s="236">
        <f>IFERROR(SUM(L37:L38), 0)</f>
        <v>0</v>
      </c>
      <c r="M39" s="236">
        <f>IFERROR(SUM(M37:M38), 0)</f>
        <v>0</v>
      </c>
      <c r="N39" s="236">
        <f t="shared" ref="N39:P39" si="29">IFERROR(SUM(N37:N38), 0)</f>
        <v>0</v>
      </c>
      <c r="O39" s="236">
        <f t="shared" si="29"/>
        <v>0</v>
      </c>
      <c r="P39" s="236">
        <f t="shared" si="29"/>
        <v>0</v>
      </c>
      <c r="Q39" s="236">
        <f>IFERROR(SUM(L39:P39), 0)</f>
        <v>0</v>
      </c>
      <c r="R39" s="181">
        <v>0</v>
      </c>
      <c r="S39" s="181">
        <v>0</v>
      </c>
      <c r="T39" s="192">
        <v>0</v>
      </c>
      <c r="U39" s="27"/>
      <c r="V39" s="186" t="s">
        <v>953</v>
      </c>
      <c r="W39" s="27"/>
      <c r="X39" s="187"/>
      <c r="Y39" s="27"/>
      <c r="Z39" s="621"/>
      <c r="AA39" s="47">
        <f t="shared" si="18"/>
        <v>0</v>
      </c>
      <c r="AB39" s="155"/>
      <c r="AC39" s="49"/>
      <c r="AD39" s="49"/>
      <c r="AE39" s="49"/>
      <c r="AF39" s="49"/>
      <c r="AG39" s="49"/>
      <c r="AH39" s="49"/>
      <c r="AI39" s="49"/>
      <c r="AJ39" s="49"/>
      <c r="AK39" s="49"/>
      <c r="AL39" s="49"/>
      <c r="AM39" s="49"/>
      <c r="AN39" s="49"/>
      <c r="AO39" s="48">
        <f t="shared" ref="AO39:AQ39" si="30" xml:space="preserve"> IF( ISNUMBER(R39), 0, 1 )</f>
        <v>0</v>
      </c>
      <c r="AP39" s="48">
        <f t="shared" si="30"/>
        <v>0</v>
      </c>
      <c r="AQ39" s="48">
        <f t="shared" si="30"/>
        <v>0</v>
      </c>
      <c r="AR39" s="614"/>
      <c r="AS39" s="613"/>
      <c r="AT39" s="178" t="s">
        <v>926</v>
      </c>
      <c r="AU39" s="179" t="s">
        <v>728</v>
      </c>
      <c r="AV39" s="188" t="s">
        <v>954</v>
      </c>
      <c r="AW39" s="188" t="s">
        <v>955</v>
      </c>
      <c r="AX39" s="188" t="s">
        <v>956</v>
      </c>
      <c r="AY39" s="188" t="s">
        <v>957</v>
      </c>
      <c r="AZ39" s="188" t="s">
        <v>958</v>
      </c>
      <c r="BA39" s="188" t="s">
        <v>959</v>
      </c>
      <c r="BB39" s="237" t="s">
        <v>960</v>
      </c>
      <c r="BC39" s="237" t="s">
        <v>961</v>
      </c>
      <c r="BD39" s="237" t="s">
        <v>962</v>
      </c>
      <c r="BE39" s="237" t="s">
        <v>963</v>
      </c>
      <c r="BF39" s="237" t="s">
        <v>964</v>
      </c>
      <c r="BG39" s="237" t="s">
        <v>965</v>
      </c>
      <c r="BH39" s="193" t="s">
        <v>966</v>
      </c>
      <c r="BI39" s="193" t="s">
        <v>967</v>
      </c>
      <c r="BJ39" s="194" t="s">
        <v>968</v>
      </c>
    </row>
    <row r="40" spans="1:62" ht="15.75" customHeight="1">
      <c r="A40" s="27"/>
      <c r="B40" s="178" t="s">
        <v>969</v>
      </c>
      <c r="C40" s="179" t="s">
        <v>711</v>
      </c>
      <c r="D40" s="180" t="s">
        <v>712</v>
      </c>
      <c r="E40" s="180">
        <v>3</v>
      </c>
      <c r="F40" s="181">
        <v>0</v>
      </c>
      <c r="G40" s="181">
        <v>0</v>
      </c>
      <c r="H40" s="181">
        <v>0</v>
      </c>
      <c r="I40" s="181">
        <v>0</v>
      </c>
      <c r="J40" s="181">
        <v>0.55100000000000005</v>
      </c>
      <c r="K40" s="182">
        <f>IFERROR(SUM(F40:J40), 0)</f>
        <v>0.55100000000000005</v>
      </c>
      <c r="L40" s="195"/>
      <c r="M40" s="205"/>
      <c r="N40" s="205"/>
      <c r="O40" s="205"/>
      <c r="P40" s="205"/>
      <c r="Q40" s="199"/>
      <c r="R40" s="205"/>
      <c r="S40" s="205"/>
      <c r="T40" s="238"/>
      <c r="U40" s="27"/>
      <c r="V40" s="186" t="s">
        <v>970</v>
      </c>
      <c r="W40" s="27"/>
      <c r="X40" s="187"/>
      <c r="Y40" s="27"/>
      <c r="Z40" s="621"/>
      <c r="AA40" s="47">
        <f t="shared" si="18"/>
        <v>0</v>
      </c>
      <c r="AB40" s="614"/>
      <c r="AC40" s="48">
        <f t="shared" ref="AC40:AG41" si="31" xml:space="preserve"> IF( ISNUMBER(F40), 0, 1 )</f>
        <v>0</v>
      </c>
      <c r="AD40" s="48">
        <f t="shared" si="31"/>
        <v>0</v>
      </c>
      <c r="AE40" s="48">
        <f t="shared" si="31"/>
        <v>0</v>
      </c>
      <c r="AF40" s="48">
        <f t="shared" si="31"/>
        <v>0</v>
      </c>
      <c r="AG40" s="48">
        <f t="shared" si="31"/>
        <v>0</v>
      </c>
      <c r="AH40" s="49"/>
      <c r="AI40" s="49"/>
      <c r="AJ40" s="49"/>
      <c r="AK40" s="49"/>
      <c r="AL40" s="49"/>
      <c r="AM40" s="49"/>
      <c r="AN40" s="49"/>
      <c r="AO40" s="49"/>
      <c r="AP40" s="49"/>
      <c r="AQ40" s="49"/>
      <c r="AR40" s="614"/>
      <c r="AS40" s="613"/>
      <c r="AT40" s="178" t="s">
        <v>969</v>
      </c>
      <c r="AU40" s="179" t="s">
        <v>711</v>
      </c>
      <c r="AV40" s="181" t="s">
        <v>971</v>
      </c>
      <c r="AW40" s="181" t="s">
        <v>972</v>
      </c>
      <c r="AX40" s="181" t="s">
        <v>973</v>
      </c>
      <c r="AY40" s="181" t="s">
        <v>974</v>
      </c>
      <c r="AZ40" s="181" t="s">
        <v>975</v>
      </c>
      <c r="BA40" s="188" t="s">
        <v>976</v>
      </c>
      <c r="BB40" s="197"/>
      <c r="BC40" s="206"/>
      <c r="BD40" s="206"/>
      <c r="BE40" s="206"/>
      <c r="BF40" s="206"/>
      <c r="BG40" s="201"/>
      <c r="BH40" s="206"/>
      <c r="BI40" s="206"/>
      <c r="BJ40" s="239"/>
    </row>
    <row r="41" spans="1:62" ht="15.75" customHeight="1">
      <c r="A41" s="27"/>
      <c r="B41" s="178" t="s">
        <v>969</v>
      </c>
      <c r="C41" s="179" t="s">
        <v>720</v>
      </c>
      <c r="D41" s="180" t="s">
        <v>712</v>
      </c>
      <c r="E41" s="180">
        <v>3</v>
      </c>
      <c r="F41" s="181">
        <v>0</v>
      </c>
      <c r="G41" s="181">
        <v>0</v>
      </c>
      <c r="H41" s="181">
        <v>0</v>
      </c>
      <c r="I41" s="181">
        <v>0</v>
      </c>
      <c r="J41" s="181">
        <v>0</v>
      </c>
      <c r="K41" s="182">
        <f t="shared" si="20"/>
        <v>0</v>
      </c>
      <c r="L41" s="195"/>
      <c r="M41" s="205"/>
      <c r="N41" s="205"/>
      <c r="O41" s="205"/>
      <c r="P41" s="205"/>
      <c r="Q41" s="199"/>
      <c r="R41" s="205"/>
      <c r="S41" s="205"/>
      <c r="T41" s="238"/>
      <c r="U41" s="27"/>
      <c r="V41" s="186" t="s">
        <v>977</v>
      </c>
      <c r="W41" s="27"/>
      <c r="X41" s="187"/>
      <c r="Y41" s="27"/>
      <c r="Z41" s="621"/>
      <c r="AA41" s="47">
        <f t="shared" si="18"/>
        <v>0</v>
      </c>
      <c r="AB41" s="614"/>
      <c r="AC41" s="48">
        <f t="shared" si="31"/>
        <v>0</v>
      </c>
      <c r="AD41" s="48">
        <f t="shared" si="31"/>
        <v>0</v>
      </c>
      <c r="AE41" s="48">
        <f t="shared" si="31"/>
        <v>0</v>
      </c>
      <c r="AF41" s="48">
        <f t="shared" si="31"/>
        <v>0</v>
      </c>
      <c r="AG41" s="48">
        <f t="shared" si="31"/>
        <v>0</v>
      </c>
      <c r="AH41" s="49"/>
      <c r="AI41" s="49"/>
      <c r="AJ41" s="49"/>
      <c r="AK41" s="49"/>
      <c r="AL41" s="49"/>
      <c r="AM41" s="49"/>
      <c r="AN41" s="49"/>
      <c r="AO41" s="49"/>
      <c r="AP41" s="49"/>
      <c r="AQ41" s="49"/>
      <c r="AR41" s="614"/>
      <c r="AS41" s="613"/>
      <c r="AT41" s="178" t="s">
        <v>969</v>
      </c>
      <c r="AU41" s="179" t="s">
        <v>720</v>
      </c>
      <c r="AV41" s="181" t="s">
        <v>978</v>
      </c>
      <c r="AW41" s="181" t="s">
        <v>979</v>
      </c>
      <c r="AX41" s="181" t="s">
        <v>980</v>
      </c>
      <c r="AY41" s="181" t="s">
        <v>981</v>
      </c>
      <c r="AZ41" s="181" t="s">
        <v>982</v>
      </c>
      <c r="BA41" s="188" t="s">
        <v>983</v>
      </c>
      <c r="BB41" s="197"/>
      <c r="BC41" s="206"/>
      <c r="BD41" s="206"/>
      <c r="BE41" s="206"/>
      <c r="BF41" s="206"/>
      <c r="BG41" s="201"/>
      <c r="BH41" s="206"/>
      <c r="BI41" s="206"/>
      <c r="BJ41" s="239"/>
    </row>
    <row r="42" spans="1:62" ht="15.75" customHeight="1">
      <c r="A42" s="27"/>
      <c r="B42" s="178" t="s">
        <v>969</v>
      </c>
      <c r="C42" s="179" t="s">
        <v>728</v>
      </c>
      <c r="D42" s="180" t="s">
        <v>712</v>
      </c>
      <c r="E42" s="180">
        <v>3</v>
      </c>
      <c r="F42" s="182">
        <f>IFERROR(SUM(F40:F41), 0)</f>
        <v>0</v>
      </c>
      <c r="G42" s="182">
        <f>IFERROR(SUM(G40:G41), 0)</f>
        <v>0</v>
      </c>
      <c r="H42" s="182">
        <f>IFERROR(SUM(H40:H41), 0)</f>
        <v>0</v>
      </c>
      <c r="I42" s="182">
        <f>IFERROR(SUM(I40:I41), 0)</f>
        <v>0</v>
      </c>
      <c r="J42" s="182">
        <f>IFERROR(SUM(J40:J41), 0)</f>
        <v>0.55100000000000005</v>
      </c>
      <c r="K42" s="182">
        <f>IFERROR(SUM(F42:J42), 0)</f>
        <v>0.55100000000000005</v>
      </c>
      <c r="L42" s="195"/>
      <c r="M42" s="205"/>
      <c r="N42" s="205"/>
      <c r="O42" s="205"/>
      <c r="P42" s="205"/>
      <c r="Q42" s="205"/>
      <c r="R42" s="181">
        <v>0.55100000000000005</v>
      </c>
      <c r="S42" s="181">
        <v>5.6829999999999998</v>
      </c>
      <c r="T42" s="192">
        <v>15.592000000000001</v>
      </c>
      <c r="U42" s="27"/>
      <c r="V42" s="186" t="s">
        <v>984</v>
      </c>
      <c r="W42" s="27"/>
      <c r="X42" s="187"/>
      <c r="Y42" s="27"/>
      <c r="Z42" s="621"/>
      <c r="AA42" s="47">
        <f t="shared" si="18"/>
        <v>0</v>
      </c>
      <c r="AB42" s="155"/>
      <c r="AC42" s="49"/>
      <c r="AD42" s="49"/>
      <c r="AE42" s="49"/>
      <c r="AF42" s="49"/>
      <c r="AG42" s="49"/>
      <c r="AH42" s="49"/>
      <c r="AI42" s="49"/>
      <c r="AJ42" s="49"/>
      <c r="AK42" s="49"/>
      <c r="AL42" s="49"/>
      <c r="AM42" s="49"/>
      <c r="AN42" s="49"/>
      <c r="AO42" s="48">
        <f t="shared" ref="AO42:AQ42" si="32" xml:space="preserve"> IF( ISNUMBER(R42), 0, 1 )</f>
        <v>0</v>
      </c>
      <c r="AP42" s="48">
        <f t="shared" si="32"/>
        <v>0</v>
      </c>
      <c r="AQ42" s="48">
        <f t="shared" si="32"/>
        <v>0</v>
      </c>
      <c r="AR42" s="614"/>
      <c r="AS42" s="613"/>
      <c r="AT42" s="178" t="s">
        <v>969</v>
      </c>
      <c r="AU42" s="179" t="s">
        <v>728</v>
      </c>
      <c r="AV42" s="188" t="s">
        <v>985</v>
      </c>
      <c r="AW42" s="188" t="s">
        <v>986</v>
      </c>
      <c r="AX42" s="188" t="s">
        <v>987</v>
      </c>
      <c r="AY42" s="188" t="s">
        <v>988</v>
      </c>
      <c r="AZ42" s="188" t="s">
        <v>989</v>
      </c>
      <c r="BA42" s="188" t="s">
        <v>990</v>
      </c>
      <c r="BB42" s="197"/>
      <c r="BC42" s="206"/>
      <c r="BD42" s="206"/>
      <c r="BE42" s="206"/>
      <c r="BF42" s="206"/>
      <c r="BG42" s="206"/>
      <c r="BH42" s="193" t="s">
        <v>991</v>
      </c>
      <c r="BI42" s="193" t="s">
        <v>992</v>
      </c>
      <c r="BJ42" s="194" t="s">
        <v>993</v>
      </c>
    </row>
    <row r="43" spans="1:62" ht="32.25" customHeight="1">
      <c r="A43" s="27"/>
      <c r="B43" s="178" t="s">
        <v>994</v>
      </c>
      <c r="C43" s="179" t="s">
        <v>711</v>
      </c>
      <c r="D43" s="180" t="s">
        <v>712</v>
      </c>
      <c r="E43" s="180">
        <v>3</v>
      </c>
      <c r="F43" s="181">
        <v>0.75800000000000001</v>
      </c>
      <c r="G43" s="181">
        <v>0</v>
      </c>
      <c r="H43" s="181">
        <v>0</v>
      </c>
      <c r="I43" s="181">
        <v>0</v>
      </c>
      <c r="J43" s="181">
        <v>0.185</v>
      </c>
      <c r="K43" s="182">
        <f t="shared" si="20"/>
        <v>0.94300000000000006</v>
      </c>
      <c r="L43" s="195"/>
      <c r="M43" s="205"/>
      <c r="N43" s="205"/>
      <c r="O43" s="205"/>
      <c r="P43" s="205"/>
      <c r="Q43" s="205"/>
      <c r="R43" s="205"/>
      <c r="S43" s="205"/>
      <c r="T43" s="240"/>
      <c r="U43" s="27"/>
      <c r="V43" s="186" t="s">
        <v>995</v>
      </c>
      <c r="W43" s="27"/>
      <c r="X43" s="187"/>
      <c r="Y43" s="27"/>
      <c r="Z43" s="621"/>
      <c r="AA43" s="47">
        <f t="shared" si="18"/>
        <v>0</v>
      </c>
      <c r="AB43" s="614"/>
      <c r="AC43" s="48">
        <f t="shared" ref="AC43:AG44" si="33" xml:space="preserve"> IF( ISNUMBER(F43), 0, 1 )</f>
        <v>0</v>
      </c>
      <c r="AD43" s="48">
        <f t="shared" si="33"/>
        <v>0</v>
      </c>
      <c r="AE43" s="48">
        <f t="shared" si="33"/>
        <v>0</v>
      </c>
      <c r="AF43" s="48">
        <f t="shared" si="33"/>
        <v>0</v>
      </c>
      <c r="AG43" s="48">
        <f t="shared" si="33"/>
        <v>0</v>
      </c>
      <c r="AH43" s="49"/>
      <c r="AI43" s="49"/>
      <c r="AJ43" s="49"/>
      <c r="AK43" s="49"/>
      <c r="AL43" s="49"/>
      <c r="AM43" s="49"/>
      <c r="AN43" s="49"/>
      <c r="AO43" s="49"/>
      <c r="AP43" s="49"/>
      <c r="AQ43" s="49"/>
      <c r="AR43" s="614"/>
      <c r="AS43" s="613"/>
      <c r="AT43" s="178" t="s">
        <v>994</v>
      </c>
      <c r="AU43" s="179" t="s">
        <v>711</v>
      </c>
      <c r="AV43" s="181" t="s">
        <v>996</v>
      </c>
      <c r="AW43" s="181" t="s">
        <v>997</v>
      </c>
      <c r="AX43" s="181" t="s">
        <v>998</v>
      </c>
      <c r="AY43" s="181" t="s">
        <v>999</v>
      </c>
      <c r="AZ43" s="181" t="s">
        <v>1000</v>
      </c>
      <c r="BA43" s="188" t="s">
        <v>1001</v>
      </c>
      <c r="BB43" s="197"/>
      <c r="BC43" s="206"/>
      <c r="BD43" s="206"/>
      <c r="BE43" s="206"/>
      <c r="BF43" s="206"/>
      <c r="BG43" s="206"/>
      <c r="BH43" s="206"/>
      <c r="BI43" s="206"/>
      <c r="BJ43" s="241"/>
    </row>
    <row r="44" spans="1:62" ht="32.25" customHeight="1">
      <c r="A44" s="27"/>
      <c r="B44" s="178" t="s">
        <v>994</v>
      </c>
      <c r="C44" s="179" t="s">
        <v>720</v>
      </c>
      <c r="D44" s="180" t="s">
        <v>712</v>
      </c>
      <c r="E44" s="180">
        <v>3</v>
      </c>
      <c r="F44" s="181">
        <v>0</v>
      </c>
      <c r="G44" s="181">
        <v>0</v>
      </c>
      <c r="H44" s="181">
        <v>0</v>
      </c>
      <c r="I44" s="181">
        <v>0</v>
      </c>
      <c r="J44" s="181">
        <v>0</v>
      </c>
      <c r="K44" s="182">
        <f>IFERROR(SUM(F44:J44), 0)</f>
        <v>0</v>
      </c>
      <c r="L44" s="195"/>
      <c r="M44" s="205"/>
      <c r="N44" s="205"/>
      <c r="O44" s="205"/>
      <c r="P44" s="205"/>
      <c r="Q44" s="205"/>
      <c r="R44" s="205"/>
      <c r="S44" s="205"/>
      <c r="T44" s="240"/>
      <c r="U44" s="27"/>
      <c r="V44" s="186" t="s">
        <v>1002</v>
      </c>
      <c r="W44" s="27"/>
      <c r="X44" s="187"/>
      <c r="Y44" s="27"/>
      <c r="Z44" s="621"/>
      <c r="AA44" s="47">
        <f t="shared" si="18"/>
        <v>0</v>
      </c>
      <c r="AB44" s="614"/>
      <c r="AC44" s="48">
        <f t="shared" si="33"/>
        <v>0</v>
      </c>
      <c r="AD44" s="48">
        <f t="shared" si="33"/>
        <v>0</v>
      </c>
      <c r="AE44" s="48">
        <f t="shared" si="33"/>
        <v>0</v>
      </c>
      <c r="AF44" s="48">
        <f t="shared" si="33"/>
        <v>0</v>
      </c>
      <c r="AG44" s="48">
        <f t="shared" si="33"/>
        <v>0</v>
      </c>
      <c r="AH44" s="49"/>
      <c r="AI44" s="49"/>
      <c r="AJ44" s="49"/>
      <c r="AK44" s="49"/>
      <c r="AL44" s="49"/>
      <c r="AM44" s="49"/>
      <c r="AN44" s="49"/>
      <c r="AO44" s="49"/>
      <c r="AP44" s="49"/>
      <c r="AQ44" s="49"/>
      <c r="AR44" s="614"/>
      <c r="AS44" s="613"/>
      <c r="AT44" s="178" t="s">
        <v>994</v>
      </c>
      <c r="AU44" s="179" t="s">
        <v>720</v>
      </c>
      <c r="AV44" s="181" t="s">
        <v>1003</v>
      </c>
      <c r="AW44" s="181" t="s">
        <v>1004</v>
      </c>
      <c r="AX44" s="181" t="s">
        <v>1005</v>
      </c>
      <c r="AY44" s="181" t="s">
        <v>1006</v>
      </c>
      <c r="AZ44" s="181" t="s">
        <v>1007</v>
      </c>
      <c r="BA44" s="188" t="s">
        <v>1008</v>
      </c>
      <c r="BB44" s="197"/>
      <c r="BC44" s="206"/>
      <c r="BD44" s="206"/>
      <c r="BE44" s="206"/>
      <c r="BF44" s="206"/>
      <c r="BG44" s="206"/>
      <c r="BH44" s="206"/>
      <c r="BI44" s="206"/>
      <c r="BJ44" s="241"/>
    </row>
    <row r="45" spans="1:62" ht="32.25" customHeight="1">
      <c r="A45" s="27"/>
      <c r="B45" s="178" t="s">
        <v>994</v>
      </c>
      <c r="C45" s="179" t="s">
        <v>728</v>
      </c>
      <c r="D45" s="180" t="s">
        <v>712</v>
      </c>
      <c r="E45" s="180">
        <v>3</v>
      </c>
      <c r="F45" s="182">
        <f>IFERROR(SUM(F43:F44), 0)</f>
        <v>0.75800000000000001</v>
      </c>
      <c r="G45" s="182">
        <f t="shared" ref="G45:J45" si="34">IFERROR(SUM(G43:G44), 0)</f>
        <v>0</v>
      </c>
      <c r="H45" s="182">
        <f t="shared" si="34"/>
        <v>0</v>
      </c>
      <c r="I45" s="182">
        <f t="shared" si="34"/>
        <v>0</v>
      </c>
      <c r="J45" s="182">
        <f t="shared" si="34"/>
        <v>0.185</v>
      </c>
      <c r="K45" s="182">
        <f t="shared" si="20"/>
        <v>0.94300000000000006</v>
      </c>
      <c r="L45" s="195"/>
      <c r="M45" s="205"/>
      <c r="N45" s="205"/>
      <c r="O45" s="205"/>
      <c r="P45" s="205"/>
      <c r="Q45" s="205"/>
      <c r="R45" s="181">
        <v>0.94300000000000006</v>
      </c>
      <c r="S45" s="181">
        <v>1.48</v>
      </c>
      <c r="T45" s="192">
        <v>5.2880000000000003</v>
      </c>
      <c r="U45" s="27"/>
      <c r="V45" s="186" t="s">
        <v>1009</v>
      </c>
      <c r="W45" s="27"/>
      <c r="X45" s="187"/>
      <c r="Y45" s="27"/>
      <c r="Z45" s="621"/>
      <c r="AA45" s="47">
        <f t="shared" si="18"/>
        <v>0</v>
      </c>
      <c r="AB45" s="155"/>
      <c r="AC45" s="49"/>
      <c r="AD45" s="49"/>
      <c r="AE45" s="49"/>
      <c r="AF45" s="49"/>
      <c r="AG45" s="49"/>
      <c r="AH45" s="49"/>
      <c r="AI45" s="49"/>
      <c r="AJ45" s="49"/>
      <c r="AK45" s="49"/>
      <c r="AL45" s="49"/>
      <c r="AM45" s="49"/>
      <c r="AN45" s="49"/>
      <c r="AO45" s="48">
        <f t="shared" ref="AO45:AQ45" si="35" xml:space="preserve"> IF( ISNUMBER(R45), 0, 1 )</f>
        <v>0</v>
      </c>
      <c r="AP45" s="48">
        <f t="shared" si="35"/>
        <v>0</v>
      </c>
      <c r="AQ45" s="48">
        <f t="shared" si="35"/>
        <v>0</v>
      </c>
      <c r="AR45" s="614"/>
      <c r="AS45" s="613"/>
      <c r="AT45" s="178" t="s">
        <v>994</v>
      </c>
      <c r="AU45" s="179" t="s">
        <v>728</v>
      </c>
      <c r="AV45" s="188" t="s">
        <v>1010</v>
      </c>
      <c r="AW45" s="188" t="s">
        <v>1011</v>
      </c>
      <c r="AX45" s="188" t="s">
        <v>1012</v>
      </c>
      <c r="AY45" s="188" t="s">
        <v>1013</v>
      </c>
      <c r="AZ45" s="188" t="s">
        <v>1014</v>
      </c>
      <c r="BA45" s="188" t="s">
        <v>1015</v>
      </c>
      <c r="BB45" s="197"/>
      <c r="BC45" s="206"/>
      <c r="BD45" s="206"/>
      <c r="BE45" s="206"/>
      <c r="BF45" s="206"/>
      <c r="BG45" s="206"/>
      <c r="BH45" s="193" t="s">
        <v>1016</v>
      </c>
      <c r="BI45" s="193" t="s">
        <v>1017</v>
      </c>
      <c r="BJ45" s="194" t="s">
        <v>1018</v>
      </c>
    </row>
    <row r="46" spans="1:62" ht="15.75" customHeight="1">
      <c r="A46" s="27"/>
      <c r="B46" s="178" t="s">
        <v>1019</v>
      </c>
      <c r="C46" s="179" t="s">
        <v>711</v>
      </c>
      <c r="D46" s="180" t="s">
        <v>712</v>
      </c>
      <c r="E46" s="180">
        <v>3</v>
      </c>
      <c r="F46" s="181">
        <v>4.7619999999999996</v>
      </c>
      <c r="G46" s="181">
        <v>1.5840000000000001</v>
      </c>
      <c r="H46" s="181">
        <v>0</v>
      </c>
      <c r="I46" s="181">
        <v>3.43</v>
      </c>
      <c r="J46" s="181">
        <v>0</v>
      </c>
      <c r="K46" s="182">
        <f t="shared" si="20"/>
        <v>9.7759999999999998</v>
      </c>
      <c r="L46" s="195"/>
      <c r="M46" s="205"/>
      <c r="N46" s="205"/>
      <c r="O46" s="205"/>
      <c r="P46" s="205"/>
      <c r="Q46" s="205"/>
      <c r="R46" s="205"/>
      <c r="S46" s="205"/>
      <c r="T46" s="240"/>
      <c r="U46" s="27"/>
      <c r="V46" s="186" t="s">
        <v>1020</v>
      </c>
      <c r="W46" s="27"/>
      <c r="X46" s="187"/>
      <c r="Y46" s="27"/>
      <c r="Z46" s="621"/>
      <c r="AA46" s="47">
        <f t="shared" si="18"/>
        <v>0</v>
      </c>
      <c r="AB46" s="614"/>
      <c r="AC46" s="48">
        <f t="shared" ref="AC46:AG47" si="36" xml:space="preserve"> IF( ISNUMBER(F46), 0, 1 )</f>
        <v>0</v>
      </c>
      <c r="AD46" s="48">
        <f t="shared" si="36"/>
        <v>0</v>
      </c>
      <c r="AE46" s="48">
        <f t="shared" si="36"/>
        <v>0</v>
      </c>
      <c r="AF46" s="48">
        <f t="shared" si="36"/>
        <v>0</v>
      </c>
      <c r="AG46" s="48">
        <f t="shared" si="36"/>
        <v>0</v>
      </c>
      <c r="AH46" s="49"/>
      <c r="AI46" s="49"/>
      <c r="AJ46" s="49"/>
      <c r="AK46" s="49"/>
      <c r="AL46" s="49"/>
      <c r="AM46" s="49"/>
      <c r="AN46" s="49"/>
      <c r="AO46" s="49"/>
      <c r="AP46" s="49"/>
      <c r="AQ46" s="49"/>
      <c r="AR46" s="614"/>
      <c r="AS46" s="613"/>
      <c r="AT46" s="178" t="s">
        <v>1019</v>
      </c>
      <c r="AU46" s="179" t="s">
        <v>711</v>
      </c>
      <c r="AV46" s="181" t="s">
        <v>1021</v>
      </c>
      <c r="AW46" s="181" t="s">
        <v>1022</v>
      </c>
      <c r="AX46" s="181" t="s">
        <v>1023</v>
      </c>
      <c r="AY46" s="181" t="s">
        <v>1024</v>
      </c>
      <c r="AZ46" s="181" t="s">
        <v>1025</v>
      </c>
      <c r="BA46" s="188" t="s">
        <v>1026</v>
      </c>
      <c r="BB46" s="197"/>
      <c r="BC46" s="206"/>
      <c r="BD46" s="206"/>
      <c r="BE46" s="206"/>
      <c r="BF46" s="206"/>
      <c r="BG46" s="206"/>
      <c r="BH46" s="206"/>
      <c r="BI46" s="206"/>
      <c r="BJ46" s="241"/>
    </row>
    <row r="47" spans="1:62" ht="15.75" customHeight="1">
      <c r="A47" s="27"/>
      <c r="B47" s="178" t="s">
        <v>1019</v>
      </c>
      <c r="C47" s="179" t="s">
        <v>720</v>
      </c>
      <c r="D47" s="180" t="s">
        <v>712</v>
      </c>
      <c r="E47" s="180">
        <v>3</v>
      </c>
      <c r="F47" s="181">
        <v>0</v>
      </c>
      <c r="G47" s="181">
        <v>0</v>
      </c>
      <c r="H47" s="181">
        <v>0</v>
      </c>
      <c r="I47" s="181">
        <v>0</v>
      </c>
      <c r="J47" s="181">
        <v>0</v>
      </c>
      <c r="K47" s="182">
        <f t="shared" si="20"/>
        <v>0</v>
      </c>
      <c r="L47" s="195"/>
      <c r="M47" s="205"/>
      <c r="N47" s="205"/>
      <c r="O47" s="205"/>
      <c r="P47" s="205"/>
      <c r="Q47" s="205"/>
      <c r="R47" s="205"/>
      <c r="S47" s="205"/>
      <c r="T47" s="240"/>
      <c r="U47" s="27"/>
      <c r="V47" s="186" t="s">
        <v>1027</v>
      </c>
      <c r="W47" s="27"/>
      <c r="X47" s="187"/>
      <c r="Y47" s="27"/>
      <c r="Z47" s="621"/>
      <c r="AA47" s="47">
        <f t="shared" si="18"/>
        <v>0</v>
      </c>
      <c r="AB47" s="614"/>
      <c r="AC47" s="48">
        <f t="shared" si="36"/>
        <v>0</v>
      </c>
      <c r="AD47" s="48">
        <f t="shared" si="36"/>
        <v>0</v>
      </c>
      <c r="AE47" s="48">
        <f t="shared" si="36"/>
        <v>0</v>
      </c>
      <c r="AF47" s="48">
        <f t="shared" si="36"/>
        <v>0</v>
      </c>
      <c r="AG47" s="48">
        <f t="shared" si="36"/>
        <v>0</v>
      </c>
      <c r="AH47" s="49"/>
      <c r="AI47" s="49"/>
      <c r="AJ47" s="49"/>
      <c r="AK47" s="49"/>
      <c r="AL47" s="49"/>
      <c r="AM47" s="49"/>
      <c r="AN47" s="49"/>
      <c r="AO47" s="49"/>
      <c r="AP47" s="49"/>
      <c r="AQ47" s="49"/>
      <c r="AR47" s="614"/>
      <c r="AS47" s="613"/>
      <c r="AT47" s="178" t="s">
        <v>1019</v>
      </c>
      <c r="AU47" s="179" t="s">
        <v>720</v>
      </c>
      <c r="AV47" s="181" t="s">
        <v>1028</v>
      </c>
      <c r="AW47" s="181" t="s">
        <v>1029</v>
      </c>
      <c r="AX47" s="181" t="s">
        <v>1030</v>
      </c>
      <c r="AY47" s="181" t="s">
        <v>1031</v>
      </c>
      <c r="AZ47" s="181" t="s">
        <v>1032</v>
      </c>
      <c r="BA47" s="188" t="s">
        <v>1033</v>
      </c>
      <c r="BB47" s="197"/>
      <c r="BC47" s="206"/>
      <c r="BD47" s="206"/>
      <c r="BE47" s="206"/>
      <c r="BF47" s="206"/>
      <c r="BG47" s="206"/>
      <c r="BH47" s="206"/>
      <c r="BI47" s="206"/>
      <c r="BJ47" s="241"/>
    </row>
    <row r="48" spans="1:62" ht="15.75" customHeight="1">
      <c r="A48" s="27"/>
      <c r="B48" s="178" t="s">
        <v>1019</v>
      </c>
      <c r="C48" s="179" t="s">
        <v>728</v>
      </c>
      <c r="D48" s="180" t="s">
        <v>712</v>
      </c>
      <c r="E48" s="180">
        <v>3</v>
      </c>
      <c r="F48" s="182">
        <f>IFERROR(SUM(F46:F47), 0)</f>
        <v>4.7619999999999996</v>
      </c>
      <c r="G48" s="182">
        <f>IFERROR(SUM(G46:G47), 0)</f>
        <v>1.5840000000000001</v>
      </c>
      <c r="H48" s="182">
        <f>IFERROR(SUM(H46:H47), 0)</f>
        <v>0</v>
      </c>
      <c r="I48" s="182">
        <f>IFERROR(SUM(I46:I47), 0)</f>
        <v>3.43</v>
      </c>
      <c r="J48" s="182">
        <f>IFERROR(SUM(J46:J47), 0)</f>
        <v>0</v>
      </c>
      <c r="K48" s="182">
        <f>IFERROR(SUM(F48:J48), 0)</f>
        <v>9.7759999999999998</v>
      </c>
      <c r="L48" s="195"/>
      <c r="M48" s="205"/>
      <c r="N48" s="205"/>
      <c r="O48" s="205"/>
      <c r="P48" s="205"/>
      <c r="Q48" s="205"/>
      <c r="R48" s="181">
        <v>15.186999999999999</v>
      </c>
      <c r="S48" s="181">
        <v>36.130000000000003</v>
      </c>
      <c r="T48" s="192">
        <v>194.54900000000001</v>
      </c>
      <c r="U48" s="27"/>
      <c r="V48" s="186" t="s">
        <v>1034</v>
      </c>
      <c r="W48" s="27"/>
      <c r="X48" s="187"/>
      <c r="Y48" s="27"/>
      <c r="Z48" s="621"/>
      <c r="AA48" s="47">
        <f t="shared" si="18"/>
        <v>0</v>
      </c>
      <c r="AB48" s="155"/>
      <c r="AC48" s="49"/>
      <c r="AD48" s="49"/>
      <c r="AE48" s="49"/>
      <c r="AF48" s="49"/>
      <c r="AG48" s="49"/>
      <c r="AH48" s="49"/>
      <c r="AI48" s="49"/>
      <c r="AJ48" s="49"/>
      <c r="AK48" s="49"/>
      <c r="AL48" s="49"/>
      <c r="AM48" s="49"/>
      <c r="AN48" s="49"/>
      <c r="AO48" s="48">
        <f t="shared" ref="AO48:AQ48" si="37" xml:space="preserve"> IF( ISNUMBER(R48), 0, 1 )</f>
        <v>0</v>
      </c>
      <c r="AP48" s="48">
        <f t="shared" si="37"/>
        <v>0</v>
      </c>
      <c r="AQ48" s="48">
        <f t="shared" si="37"/>
        <v>0</v>
      </c>
      <c r="AR48" s="614"/>
      <c r="AS48" s="613"/>
      <c r="AT48" s="178" t="s">
        <v>1019</v>
      </c>
      <c r="AU48" s="179" t="s">
        <v>728</v>
      </c>
      <c r="AV48" s="188" t="s">
        <v>1035</v>
      </c>
      <c r="AW48" s="188" t="s">
        <v>1036</v>
      </c>
      <c r="AX48" s="188" t="s">
        <v>1037</v>
      </c>
      <c r="AY48" s="188" t="s">
        <v>1038</v>
      </c>
      <c r="AZ48" s="188" t="s">
        <v>1039</v>
      </c>
      <c r="BA48" s="188" t="s">
        <v>1040</v>
      </c>
      <c r="BB48" s="197"/>
      <c r="BC48" s="206"/>
      <c r="BD48" s="206"/>
      <c r="BE48" s="206"/>
      <c r="BF48" s="206"/>
      <c r="BG48" s="206"/>
      <c r="BH48" s="193" t="s">
        <v>1041</v>
      </c>
      <c r="BI48" s="193" t="s">
        <v>1042</v>
      </c>
      <c r="BJ48" s="194" t="s">
        <v>1043</v>
      </c>
    </row>
    <row r="49" spans="1:62" ht="15.75" customHeight="1" thickBot="1">
      <c r="A49" s="27"/>
      <c r="B49" s="207" t="s">
        <v>1044</v>
      </c>
      <c r="C49" s="208" t="s">
        <v>728</v>
      </c>
      <c r="D49" s="209" t="s">
        <v>712</v>
      </c>
      <c r="E49" s="209">
        <v>3</v>
      </c>
      <c r="F49" s="210">
        <f>IFERROR(SUM(F33,F36,F39,F42,F45,F48), 0)</f>
        <v>5.1509999999999998</v>
      </c>
      <c r="G49" s="210">
        <f>IFERROR(SUM(G33,G36,G39,G42,G45,G48), 0)</f>
        <v>1.6850000000000001</v>
      </c>
      <c r="H49" s="210">
        <f>IFERROR(SUM(H33,H36,H39,H42,H45,H48), 0)</f>
        <v>6.6000000000000003E-2</v>
      </c>
      <c r="I49" s="210">
        <f>IFERROR(SUM(I33,I36,I39,I42,I45,I48), 0)</f>
        <v>4.1150000000000002</v>
      </c>
      <c r="J49" s="210">
        <f>IFERROR(SUM(J33,J36,J39,J42,J45,J48), 0)</f>
        <v>9.7110000000000003</v>
      </c>
      <c r="K49" s="210">
        <f t="shared" si="20"/>
        <v>20.728000000000002</v>
      </c>
      <c r="L49" s="242"/>
      <c r="M49" s="242"/>
      <c r="N49" s="242"/>
      <c r="O49" s="242"/>
      <c r="P49" s="242"/>
      <c r="Q49" s="212"/>
      <c r="R49" s="210">
        <f>IFERROR(SUM(R48,R45,R42,R39,R36,R33), 0)</f>
        <v>39.528999999999996</v>
      </c>
      <c r="S49" s="210">
        <f>IFERROR(SUM(S48,S45,S42,S39,S36,S33), 0)</f>
        <v>68.801999999999992</v>
      </c>
      <c r="T49" s="215">
        <f>IFERROR(SUM(T48,T45,T42,T39,T36,T33), 0)</f>
        <v>296.04100000000005</v>
      </c>
      <c r="U49" s="27"/>
      <c r="V49" s="216" t="s">
        <v>1045</v>
      </c>
      <c r="W49" s="27"/>
      <c r="X49" s="217"/>
      <c r="Y49" s="27"/>
      <c r="Z49" s="621"/>
      <c r="AA49" s="613"/>
      <c r="AB49" s="614"/>
      <c r="AC49" s="49"/>
      <c r="AD49" s="49"/>
      <c r="AE49" s="49"/>
      <c r="AF49" s="49"/>
      <c r="AG49" s="49"/>
      <c r="AH49" s="49"/>
      <c r="AI49" s="49"/>
      <c r="AJ49" s="49"/>
      <c r="AK49" s="49"/>
      <c r="AL49" s="49"/>
      <c r="AM49" s="49"/>
      <c r="AN49" s="49"/>
      <c r="AO49" s="49"/>
      <c r="AP49" s="49"/>
      <c r="AQ49" s="49"/>
      <c r="AR49" s="614"/>
      <c r="AS49" s="613"/>
      <c r="AT49" s="207" t="s">
        <v>1044</v>
      </c>
      <c r="AU49" s="208" t="s">
        <v>728</v>
      </c>
      <c r="AV49" s="218" t="s">
        <v>1046</v>
      </c>
      <c r="AW49" s="218" t="s">
        <v>1047</v>
      </c>
      <c r="AX49" s="218" t="s">
        <v>1048</v>
      </c>
      <c r="AY49" s="218" t="s">
        <v>1049</v>
      </c>
      <c r="AZ49" s="218" t="s">
        <v>1050</v>
      </c>
      <c r="BA49" s="218" t="s">
        <v>1051</v>
      </c>
      <c r="BB49" s="243"/>
      <c r="BC49" s="243"/>
      <c r="BD49" s="243"/>
      <c r="BE49" s="243"/>
      <c r="BF49" s="243"/>
      <c r="BG49" s="220"/>
      <c r="BH49" s="218" t="s">
        <v>1052</v>
      </c>
      <c r="BI49" s="218" t="s">
        <v>1053</v>
      </c>
      <c r="BJ49" s="223" t="s">
        <v>1054</v>
      </c>
    </row>
    <row r="50" spans="1:62" ht="15.75" customHeight="1" thickTop="1" thickBot="1">
      <c r="A50" s="27"/>
      <c r="B50" s="224"/>
      <c r="C50" s="27"/>
      <c r="D50" s="27"/>
      <c r="E50" s="27"/>
      <c r="F50" s="225"/>
      <c r="G50" s="225"/>
      <c r="H50" s="225"/>
      <c r="I50" s="225"/>
      <c r="J50" s="225"/>
      <c r="K50" s="225"/>
      <c r="L50" s="225"/>
      <c r="M50" s="226"/>
      <c r="N50" s="226"/>
      <c r="O50" s="226"/>
      <c r="P50" s="226"/>
      <c r="Q50" s="227"/>
      <c r="R50" s="226"/>
      <c r="S50" s="226"/>
      <c r="T50" s="227"/>
      <c r="U50" s="153"/>
      <c r="V50" s="153"/>
      <c r="W50" s="27"/>
      <c r="X50" s="27"/>
      <c r="Y50" s="27"/>
      <c r="Z50" s="621"/>
      <c r="AA50" s="613"/>
      <c r="AB50" s="614"/>
      <c r="AC50" s="49"/>
      <c r="AD50" s="49"/>
      <c r="AE50" s="49"/>
      <c r="AF50" s="49"/>
      <c r="AG50" s="49"/>
      <c r="AH50" s="49"/>
      <c r="AI50" s="49"/>
      <c r="AJ50" s="49"/>
      <c r="AK50" s="49"/>
      <c r="AL50" s="49"/>
      <c r="AM50" s="49"/>
      <c r="AN50" s="49"/>
      <c r="AO50" s="49"/>
      <c r="AP50" s="49"/>
      <c r="AQ50" s="49"/>
      <c r="AR50" s="614"/>
      <c r="AS50" s="613"/>
      <c r="AT50" s="224"/>
      <c r="AU50" s="27"/>
      <c r="AV50" s="27"/>
      <c r="AW50" s="27"/>
      <c r="AX50" s="27"/>
      <c r="AY50" s="27"/>
      <c r="AZ50" s="27"/>
      <c r="BA50" s="27"/>
      <c r="BB50" s="27"/>
      <c r="BC50" s="228"/>
      <c r="BD50" s="228"/>
      <c r="BE50" s="228"/>
      <c r="BF50" s="228"/>
      <c r="BG50" s="229"/>
      <c r="BH50" s="228"/>
      <c r="BI50" s="228"/>
      <c r="BJ50" s="229"/>
    </row>
    <row r="51" spans="1:62" ht="15.75" customHeight="1" thickTop="1" thickBot="1">
      <c r="A51" s="27"/>
      <c r="B51" s="163" t="s">
        <v>1055</v>
      </c>
      <c r="C51" s="27"/>
      <c r="D51" s="27"/>
      <c r="E51" s="27"/>
      <c r="F51" s="225"/>
      <c r="G51" s="225"/>
      <c r="H51" s="225"/>
      <c r="I51" s="225"/>
      <c r="J51" s="225"/>
      <c r="K51" s="225"/>
      <c r="L51" s="225"/>
      <c r="M51" s="226"/>
      <c r="N51" s="226"/>
      <c r="O51" s="226"/>
      <c r="P51" s="226"/>
      <c r="Q51" s="227"/>
      <c r="R51" s="226"/>
      <c r="S51" s="226"/>
      <c r="T51" s="227"/>
      <c r="U51" s="153"/>
      <c r="V51" s="153"/>
      <c r="W51" s="27"/>
      <c r="X51" s="27"/>
      <c r="Y51" s="27"/>
      <c r="Z51" s="621"/>
      <c r="AA51" s="613"/>
      <c r="AB51" s="614"/>
      <c r="AC51" s="49"/>
      <c r="AD51" s="49"/>
      <c r="AE51" s="49"/>
      <c r="AF51" s="49"/>
      <c r="AG51" s="49"/>
      <c r="AH51" s="49"/>
      <c r="AI51" s="49"/>
      <c r="AJ51" s="49"/>
      <c r="AK51" s="49"/>
      <c r="AL51" s="49"/>
      <c r="AM51" s="49"/>
      <c r="AN51" s="49"/>
      <c r="AO51" s="49"/>
      <c r="AP51" s="49"/>
      <c r="AQ51" s="49"/>
      <c r="AR51" s="614"/>
      <c r="AS51" s="613"/>
      <c r="AT51" s="163" t="s">
        <v>1055</v>
      </c>
      <c r="AU51" s="27"/>
      <c r="AV51" s="27"/>
      <c r="AW51" s="27"/>
      <c r="AX51" s="27"/>
      <c r="AY51" s="27"/>
      <c r="AZ51" s="27"/>
      <c r="BA51" s="27"/>
      <c r="BB51" s="27"/>
      <c r="BC51" s="228"/>
      <c r="BD51" s="228"/>
      <c r="BE51" s="228"/>
      <c r="BF51" s="228"/>
      <c r="BG51" s="229"/>
      <c r="BH51" s="228"/>
      <c r="BI51" s="228"/>
      <c r="BJ51" s="229"/>
    </row>
    <row r="52" spans="1:62" ht="15.75" customHeight="1" thickTop="1">
      <c r="A52" s="27"/>
      <c r="B52" s="164" t="s">
        <v>1056</v>
      </c>
      <c r="C52" s="165" t="s">
        <v>711</v>
      </c>
      <c r="D52" s="166" t="s">
        <v>712</v>
      </c>
      <c r="E52" s="166">
        <v>3</v>
      </c>
      <c r="F52" s="244"/>
      <c r="G52" s="244"/>
      <c r="H52" s="244"/>
      <c r="I52" s="244"/>
      <c r="J52" s="167">
        <v>11.507999999999999</v>
      </c>
      <c r="K52" s="168">
        <f t="shared" ref="K52:K67" si="38">SUM(J52)</f>
        <v>11.507999999999999</v>
      </c>
      <c r="L52" s="245"/>
      <c r="M52" s="246"/>
      <c r="N52" s="246"/>
      <c r="O52" s="246"/>
      <c r="P52" s="246"/>
      <c r="Q52" s="230"/>
      <c r="R52" s="246"/>
      <c r="S52" s="246"/>
      <c r="T52" s="247"/>
      <c r="U52" s="27"/>
      <c r="V52" s="172" t="s">
        <v>1057</v>
      </c>
      <c r="W52" s="27"/>
      <c r="X52" s="173"/>
      <c r="Y52" s="27"/>
      <c r="Z52" s="621"/>
      <c r="AA52" s="47">
        <f t="shared" ref="AA52:AA53" si="39">IF( SUM( AC52:AQ52 ) = 0, 0, $AC$9 )</f>
        <v>0</v>
      </c>
      <c r="AB52" s="614"/>
      <c r="AC52" s="49"/>
      <c r="AD52" s="49"/>
      <c r="AE52" s="49"/>
      <c r="AF52" s="49"/>
      <c r="AG52" s="48">
        <f t="shared" ref="AG52:AG65" si="40" xml:space="preserve"> IF( ISNUMBER(J52), 0, 1 )</f>
        <v>0</v>
      </c>
      <c r="AH52" s="49"/>
      <c r="AI52" s="49"/>
      <c r="AJ52" s="49"/>
      <c r="AK52" s="49"/>
      <c r="AL52" s="49"/>
      <c r="AM52" s="49"/>
      <c r="AN52" s="49"/>
      <c r="AO52" s="49"/>
      <c r="AP52" s="49"/>
      <c r="AQ52" s="49"/>
      <c r="AR52" s="614"/>
      <c r="AS52" s="613"/>
      <c r="AT52" s="164" t="s">
        <v>1056</v>
      </c>
      <c r="AU52" s="165" t="s">
        <v>711</v>
      </c>
      <c r="AV52" s="244"/>
      <c r="AW52" s="244"/>
      <c r="AX52" s="244"/>
      <c r="AY52" s="244"/>
      <c r="AZ52" s="167" t="s">
        <v>1058</v>
      </c>
      <c r="BA52" s="174" t="s">
        <v>1059</v>
      </c>
      <c r="BB52" s="248"/>
      <c r="BC52" s="249"/>
      <c r="BD52" s="249"/>
      <c r="BE52" s="249"/>
      <c r="BF52" s="249"/>
      <c r="BG52" s="233"/>
      <c r="BH52" s="249"/>
      <c r="BI52" s="249"/>
      <c r="BJ52" s="250"/>
    </row>
    <row r="53" spans="1:62" ht="15.75" customHeight="1">
      <c r="A53" s="27"/>
      <c r="B53" s="178" t="s">
        <v>1056</v>
      </c>
      <c r="C53" s="179" t="s">
        <v>720</v>
      </c>
      <c r="D53" s="180" t="s">
        <v>712</v>
      </c>
      <c r="E53" s="180">
        <v>3</v>
      </c>
      <c r="F53" s="251"/>
      <c r="G53" s="251"/>
      <c r="H53" s="251"/>
      <c r="I53" s="251"/>
      <c r="J53" s="181">
        <v>0</v>
      </c>
      <c r="K53" s="182">
        <f t="shared" si="38"/>
        <v>0</v>
      </c>
      <c r="L53" s="195"/>
      <c r="M53" s="199"/>
      <c r="N53" s="199"/>
      <c r="O53" s="199"/>
      <c r="P53" s="199"/>
      <c r="Q53" s="205"/>
      <c r="R53" s="199"/>
      <c r="S53" s="199"/>
      <c r="T53" s="240"/>
      <c r="U53" s="27"/>
      <c r="V53" s="186" t="s">
        <v>1060</v>
      </c>
      <c r="W53" s="27"/>
      <c r="X53" s="187"/>
      <c r="Y53" s="27"/>
      <c r="Z53" s="621"/>
      <c r="AA53" s="47">
        <f t="shared" si="39"/>
        <v>0</v>
      </c>
      <c r="AB53" s="614"/>
      <c r="AC53" s="49"/>
      <c r="AD53" s="49"/>
      <c r="AE53" s="49"/>
      <c r="AF53" s="49"/>
      <c r="AG53" s="48">
        <f t="shared" si="40"/>
        <v>0</v>
      </c>
      <c r="AH53" s="49"/>
      <c r="AI53" s="49"/>
      <c r="AJ53" s="49"/>
      <c r="AK53" s="49"/>
      <c r="AL53" s="49"/>
      <c r="AM53" s="49"/>
      <c r="AN53" s="49"/>
      <c r="AO53" s="49"/>
      <c r="AP53" s="49"/>
      <c r="AQ53" s="49"/>
      <c r="AR53" s="614"/>
      <c r="AS53" s="613"/>
      <c r="AT53" s="178" t="s">
        <v>1056</v>
      </c>
      <c r="AU53" s="179" t="s">
        <v>720</v>
      </c>
      <c r="AV53" s="251"/>
      <c r="AW53" s="251"/>
      <c r="AX53" s="251"/>
      <c r="AY53" s="251"/>
      <c r="AZ53" s="181" t="s">
        <v>1061</v>
      </c>
      <c r="BA53" s="188" t="s">
        <v>1062</v>
      </c>
      <c r="BB53" s="197"/>
      <c r="BC53" s="201"/>
      <c r="BD53" s="201"/>
      <c r="BE53" s="201"/>
      <c r="BF53" s="201"/>
      <c r="BG53" s="206"/>
      <c r="BH53" s="201"/>
      <c r="BI53" s="201"/>
      <c r="BJ53" s="241"/>
    </row>
    <row r="54" spans="1:62" ht="15.75" customHeight="1">
      <c r="A54" s="27"/>
      <c r="B54" s="178" t="s">
        <v>1056</v>
      </c>
      <c r="C54" s="179" t="s">
        <v>728</v>
      </c>
      <c r="D54" s="180" t="s">
        <v>712</v>
      </c>
      <c r="E54" s="180">
        <v>3</v>
      </c>
      <c r="F54" s="252"/>
      <c r="G54" s="252"/>
      <c r="H54" s="252"/>
      <c r="I54" s="252"/>
      <c r="J54" s="182">
        <f>IFERROR(SUM(J52:J53), 0)</f>
        <v>11.507999999999999</v>
      </c>
      <c r="K54" s="182">
        <f t="shared" si="38"/>
        <v>11.507999999999999</v>
      </c>
      <c r="L54" s="195"/>
      <c r="M54" s="199"/>
      <c r="N54" s="199"/>
      <c r="O54" s="199"/>
      <c r="P54" s="199"/>
      <c r="Q54" s="205"/>
      <c r="R54" s="205"/>
      <c r="S54" s="205"/>
      <c r="T54" s="240"/>
      <c r="U54" s="27"/>
      <c r="V54" s="186" t="s">
        <v>1063</v>
      </c>
      <c r="W54" s="27"/>
      <c r="X54" s="187"/>
      <c r="Y54" s="27"/>
      <c r="Z54" s="621"/>
      <c r="AA54" s="613"/>
      <c r="AB54" s="614"/>
      <c r="AC54" s="49"/>
      <c r="AD54" s="49"/>
      <c r="AE54" s="49"/>
      <c r="AF54" s="49"/>
      <c r="AG54" s="49"/>
      <c r="AH54" s="49"/>
      <c r="AI54" s="49"/>
      <c r="AJ54" s="49"/>
      <c r="AK54" s="49"/>
      <c r="AL54" s="49"/>
      <c r="AM54" s="49"/>
      <c r="AN54" s="49"/>
      <c r="AO54" s="49"/>
      <c r="AP54" s="49"/>
      <c r="AQ54" s="49"/>
      <c r="AR54" s="614"/>
      <c r="AS54" s="613"/>
      <c r="AT54" s="178" t="s">
        <v>1056</v>
      </c>
      <c r="AU54" s="179" t="s">
        <v>728</v>
      </c>
      <c r="AV54" s="253"/>
      <c r="AW54" s="253"/>
      <c r="AX54" s="253"/>
      <c r="AY54" s="253"/>
      <c r="AZ54" s="188" t="s">
        <v>1064</v>
      </c>
      <c r="BA54" s="188" t="s">
        <v>1065</v>
      </c>
      <c r="BB54" s="197"/>
      <c r="BC54" s="201"/>
      <c r="BD54" s="201"/>
      <c r="BE54" s="201"/>
      <c r="BF54" s="201"/>
      <c r="BG54" s="206"/>
      <c r="BH54" s="206"/>
      <c r="BI54" s="206"/>
      <c r="BJ54" s="241"/>
    </row>
    <row r="55" spans="1:62" ht="32.25" customHeight="1">
      <c r="A55" s="27"/>
      <c r="B55" s="178" t="s">
        <v>1066</v>
      </c>
      <c r="C55" s="179" t="s">
        <v>711</v>
      </c>
      <c r="D55" s="180" t="s">
        <v>712</v>
      </c>
      <c r="E55" s="180">
        <v>3</v>
      </c>
      <c r="F55" s="251"/>
      <c r="G55" s="251"/>
      <c r="H55" s="251"/>
      <c r="I55" s="251"/>
      <c r="J55" s="181">
        <v>43.628</v>
      </c>
      <c r="K55" s="182">
        <f t="shared" si="38"/>
        <v>43.628</v>
      </c>
      <c r="L55" s="195"/>
      <c r="M55" s="205"/>
      <c r="N55" s="205"/>
      <c r="O55" s="205"/>
      <c r="P55" s="205"/>
      <c r="Q55" s="205"/>
      <c r="R55" s="205"/>
      <c r="S55" s="205"/>
      <c r="T55" s="240"/>
      <c r="U55" s="27"/>
      <c r="V55" s="186" t="s">
        <v>1067</v>
      </c>
      <c r="W55" s="27"/>
      <c r="X55" s="187"/>
      <c r="Y55" s="27"/>
      <c r="Z55" s="621"/>
      <c r="AA55" s="47">
        <f t="shared" ref="AA55:AA56" si="41">IF( SUM( AC55:AQ55 ) = 0, 0, $AC$9 )</f>
        <v>0</v>
      </c>
      <c r="AB55" s="614"/>
      <c r="AC55" s="49"/>
      <c r="AD55" s="49"/>
      <c r="AE55" s="49"/>
      <c r="AF55" s="49"/>
      <c r="AG55" s="48">
        <f t="shared" si="40"/>
        <v>0</v>
      </c>
      <c r="AH55" s="49"/>
      <c r="AI55" s="49"/>
      <c r="AJ55" s="49"/>
      <c r="AK55" s="49"/>
      <c r="AL55" s="49"/>
      <c r="AM55" s="49"/>
      <c r="AN55" s="49"/>
      <c r="AO55" s="49"/>
      <c r="AP55" s="49"/>
      <c r="AQ55" s="49"/>
      <c r="AR55" s="614"/>
      <c r="AS55" s="613"/>
      <c r="AT55" s="178" t="s">
        <v>1066</v>
      </c>
      <c r="AU55" s="179" t="s">
        <v>711</v>
      </c>
      <c r="AV55" s="251"/>
      <c r="AW55" s="251"/>
      <c r="AX55" s="251"/>
      <c r="AY55" s="251"/>
      <c r="AZ55" s="181" t="s">
        <v>1068</v>
      </c>
      <c r="BA55" s="188" t="s">
        <v>1069</v>
      </c>
      <c r="BB55" s="197"/>
      <c r="BC55" s="206"/>
      <c r="BD55" s="206"/>
      <c r="BE55" s="206"/>
      <c r="BF55" s="206"/>
      <c r="BG55" s="206"/>
      <c r="BH55" s="206"/>
      <c r="BI55" s="206"/>
      <c r="BJ55" s="241"/>
    </row>
    <row r="56" spans="1:62" ht="32.25" customHeight="1">
      <c r="A56" s="27"/>
      <c r="B56" s="178" t="s">
        <v>1066</v>
      </c>
      <c r="C56" s="179" t="s">
        <v>720</v>
      </c>
      <c r="D56" s="180" t="s">
        <v>712</v>
      </c>
      <c r="E56" s="180">
        <v>3</v>
      </c>
      <c r="F56" s="251"/>
      <c r="G56" s="251"/>
      <c r="H56" s="251"/>
      <c r="I56" s="251"/>
      <c r="J56" s="181">
        <v>0.13700000000000001</v>
      </c>
      <c r="K56" s="182">
        <f t="shared" si="38"/>
        <v>0.13700000000000001</v>
      </c>
      <c r="L56" s="195"/>
      <c r="M56" s="205"/>
      <c r="N56" s="205"/>
      <c r="O56" s="205"/>
      <c r="P56" s="205"/>
      <c r="Q56" s="205"/>
      <c r="R56" s="205"/>
      <c r="S56" s="205"/>
      <c r="T56" s="240"/>
      <c r="U56" s="27"/>
      <c r="V56" s="186" t="s">
        <v>1070</v>
      </c>
      <c r="W56" s="27"/>
      <c r="X56" s="187"/>
      <c r="Y56" s="27"/>
      <c r="Z56" s="621"/>
      <c r="AA56" s="47">
        <f t="shared" si="41"/>
        <v>0</v>
      </c>
      <c r="AB56" s="614"/>
      <c r="AC56" s="49"/>
      <c r="AD56" s="49"/>
      <c r="AE56" s="49"/>
      <c r="AF56" s="49"/>
      <c r="AG56" s="48">
        <f t="shared" si="40"/>
        <v>0</v>
      </c>
      <c r="AH56" s="49"/>
      <c r="AI56" s="49"/>
      <c r="AJ56" s="49"/>
      <c r="AK56" s="49"/>
      <c r="AL56" s="49"/>
      <c r="AM56" s="49"/>
      <c r="AN56" s="49"/>
      <c r="AO56" s="49"/>
      <c r="AP56" s="49"/>
      <c r="AQ56" s="49"/>
      <c r="AR56" s="614"/>
      <c r="AS56" s="613"/>
      <c r="AT56" s="178" t="s">
        <v>1066</v>
      </c>
      <c r="AU56" s="179" t="s">
        <v>720</v>
      </c>
      <c r="AV56" s="251"/>
      <c r="AW56" s="251"/>
      <c r="AX56" s="251"/>
      <c r="AY56" s="251"/>
      <c r="AZ56" s="181" t="s">
        <v>1071</v>
      </c>
      <c r="BA56" s="188" t="s">
        <v>1072</v>
      </c>
      <c r="BB56" s="197"/>
      <c r="BC56" s="206"/>
      <c r="BD56" s="206"/>
      <c r="BE56" s="206"/>
      <c r="BF56" s="206"/>
      <c r="BG56" s="206"/>
      <c r="BH56" s="206"/>
      <c r="BI56" s="206"/>
      <c r="BJ56" s="241"/>
    </row>
    <row r="57" spans="1:62" ht="32.25" customHeight="1">
      <c r="A57" s="27"/>
      <c r="B57" s="178" t="s">
        <v>1066</v>
      </c>
      <c r="C57" s="179" t="s">
        <v>728</v>
      </c>
      <c r="D57" s="180" t="s">
        <v>712</v>
      </c>
      <c r="E57" s="180">
        <v>3</v>
      </c>
      <c r="F57" s="252"/>
      <c r="G57" s="252"/>
      <c r="H57" s="252"/>
      <c r="I57" s="252"/>
      <c r="J57" s="182">
        <f>IFERROR(SUM(J55:J56), 0)</f>
        <v>43.765000000000001</v>
      </c>
      <c r="K57" s="182">
        <f t="shared" si="38"/>
        <v>43.765000000000001</v>
      </c>
      <c r="L57" s="195"/>
      <c r="M57" s="205"/>
      <c r="N57" s="205"/>
      <c r="O57" s="205"/>
      <c r="P57" s="205"/>
      <c r="Q57" s="205"/>
      <c r="R57" s="205"/>
      <c r="S57" s="205"/>
      <c r="T57" s="240"/>
      <c r="U57" s="27"/>
      <c r="V57" s="186" t="s">
        <v>1073</v>
      </c>
      <c r="W57" s="27"/>
      <c r="X57" s="187"/>
      <c r="Y57" s="27"/>
      <c r="Z57" s="621"/>
      <c r="AA57" s="613"/>
      <c r="AB57" s="614"/>
      <c r="AC57" s="49"/>
      <c r="AD57" s="49"/>
      <c r="AE57" s="49"/>
      <c r="AF57" s="49"/>
      <c r="AG57" s="49"/>
      <c r="AH57" s="49"/>
      <c r="AI57" s="49"/>
      <c r="AJ57" s="49"/>
      <c r="AK57" s="49"/>
      <c r="AL57" s="49"/>
      <c r="AM57" s="49"/>
      <c r="AN57" s="49"/>
      <c r="AO57" s="49"/>
      <c r="AP57" s="49"/>
      <c r="AQ57" s="49"/>
      <c r="AR57" s="614"/>
      <c r="AS57" s="613"/>
      <c r="AT57" s="178" t="s">
        <v>1066</v>
      </c>
      <c r="AU57" s="179" t="s">
        <v>728</v>
      </c>
      <c r="AV57" s="253"/>
      <c r="AW57" s="253"/>
      <c r="AX57" s="253"/>
      <c r="AY57" s="253"/>
      <c r="AZ57" s="188" t="s">
        <v>1074</v>
      </c>
      <c r="BA57" s="188" t="s">
        <v>1075</v>
      </c>
      <c r="BB57" s="197"/>
      <c r="BC57" s="206"/>
      <c r="BD57" s="206"/>
      <c r="BE57" s="206"/>
      <c r="BF57" s="206"/>
      <c r="BG57" s="206"/>
      <c r="BH57" s="206"/>
      <c r="BI57" s="206"/>
      <c r="BJ57" s="241"/>
    </row>
    <row r="58" spans="1:62" ht="15.75" customHeight="1">
      <c r="A58" s="27"/>
      <c r="B58" s="178" t="s">
        <v>1076</v>
      </c>
      <c r="C58" s="179" t="s">
        <v>711</v>
      </c>
      <c r="D58" s="180" t="s">
        <v>712</v>
      </c>
      <c r="E58" s="180">
        <v>3</v>
      </c>
      <c r="F58" s="251"/>
      <c r="G58" s="251"/>
      <c r="H58" s="251"/>
      <c r="I58" s="251"/>
      <c r="J58" s="181">
        <v>4.3999999999999997E-2</v>
      </c>
      <c r="K58" s="182">
        <f t="shared" si="38"/>
        <v>4.3999999999999997E-2</v>
      </c>
      <c r="L58" s="195"/>
      <c r="M58" s="205"/>
      <c r="N58" s="205"/>
      <c r="O58" s="205"/>
      <c r="P58" s="205"/>
      <c r="Q58" s="205"/>
      <c r="R58" s="205"/>
      <c r="S58" s="205"/>
      <c r="T58" s="240"/>
      <c r="U58" s="27"/>
      <c r="V58" s="186" t="s">
        <v>1077</v>
      </c>
      <c r="W58" s="27"/>
      <c r="X58" s="187"/>
      <c r="Y58" s="27"/>
      <c r="Z58" s="621"/>
      <c r="AA58" s="47">
        <f t="shared" ref="AA58:AA59" si="42">IF( SUM( AC58:AQ58 ) = 0, 0, $AC$9 )</f>
        <v>0</v>
      </c>
      <c r="AB58" s="614"/>
      <c r="AC58" s="49"/>
      <c r="AD58" s="49"/>
      <c r="AE58" s="49"/>
      <c r="AF58" s="49"/>
      <c r="AG58" s="48">
        <f t="shared" si="40"/>
        <v>0</v>
      </c>
      <c r="AH58" s="49"/>
      <c r="AI58" s="49"/>
      <c r="AJ58" s="49"/>
      <c r="AK58" s="49"/>
      <c r="AL58" s="49"/>
      <c r="AM58" s="49"/>
      <c r="AN58" s="49"/>
      <c r="AO58" s="49"/>
      <c r="AP58" s="49"/>
      <c r="AQ58" s="49"/>
      <c r="AR58" s="614"/>
      <c r="AS58" s="613"/>
      <c r="AT58" s="178" t="s">
        <v>1076</v>
      </c>
      <c r="AU58" s="179" t="s">
        <v>711</v>
      </c>
      <c r="AV58" s="251"/>
      <c r="AW58" s="251"/>
      <c r="AX58" s="251"/>
      <c r="AY58" s="251"/>
      <c r="AZ58" s="181" t="s">
        <v>1078</v>
      </c>
      <c r="BA58" s="188" t="s">
        <v>1079</v>
      </c>
      <c r="BB58" s="197"/>
      <c r="BC58" s="206"/>
      <c r="BD58" s="206"/>
      <c r="BE58" s="206"/>
      <c r="BF58" s="206"/>
      <c r="BG58" s="206"/>
      <c r="BH58" s="206"/>
      <c r="BI58" s="206"/>
      <c r="BJ58" s="241"/>
    </row>
    <row r="59" spans="1:62" ht="15.75" customHeight="1">
      <c r="A59" s="27"/>
      <c r="B59" s="178" t="s">
        <v>1076</v>
      </c>
      <c r="C59" s="179" t="s">
        <v>720</v>
      </c>
      <c r="D59" s="180" t="s">
        <v>712</v>
      </c>
      <c r="E59" s="180">
        <v>3</v>
      </c>
      <c r="F59" s="251"/>
      <c r="G59" s="251"/>
      <c r="H59" s="251"/>
      <c r="I59" s="251"/>
      <c r="J59" s="181">
        <v>0</v>
      </c>
      <c r="K59" s="182">
        <f t="shared" si="38"/>
        <v>0</v>
      </c>
      <c r="L59" s="195"/>
      <c r="M59" s="205"/>
      <c r="N59" s="205"/>
      <c r="O59" s="205"/>
      <c r="P59" s="205"/>
      <c r="Q59" s="205"/>
      <c r="R59" s="205"/>
      <c r="S59" s="205"/>
      <c r="T59" s="240"/>
      <c r="U59" s="27"/>
      <c r="V59" s="186" t="s">
        <v>1080</v>
      </c>
      <c r="W59" s="27"/>
      <c r="X59" s="187"/>
      <c r="Y59" s="27"/>
      <c r="Z59" s="621"/>
      <c r="AA59" s="47">
        <f t="shared" si="42"/>
        <v>0</v>
      </c>
      <c r="AB59" s="614"/>
      <c r="AC59" s="49"/>
      <c r="AD59" s="49"/>
      <c r="AE59" s="49"/>
      <c r="AF59" s="49"/>
      <c r="AG59" s="48">
        <f t="shared" si="40"/>
        <v>0</v>
      </c>
      <c r="AH59" s="49"/>
      <c r="AI59" s="49"/>
      <c r="AJ59" s="49"/>
      <c r="AK59" s="49"/>
      <c r="AL59" s="49"/>
      <c r="AM59" s="49"/>
      <c r="AN59" s="49"/>
      <c r="AO59" s="49"/>
      <c r="AP59" s="49"/>
      <c r="AQ59" s="49"/>
      <c r="AR59" s="614"/>
      <c r="AS59" s="613"/>
      <c r="AT59" s="178" t="s">
        <v>1076</v>
      </c>
      <c r="AU59" s="179" t="s">
        <v>720</v>
      </c>
      <c r="AV59" s="251"/>
      <c r="AW59" s="251"/>
      <c r="AX59" s="251"/>
      <c r="AY59" s="251"/>
      <c r="AZ59" s="181" t="s">
        <v>1081</v>
      </c>
      <c r="BA59" s="188" t="s">
        <v>1082</v>
      </c>
      <c r="BB59" s="197"/>
      <c r="BC59" s="206"/>
      <c r="BD59" s="206"/>
      <c r="BE59" s="206"/>
      <c r="BF59" s="206"/>
      <c r="BG59" s="206"/>
      <c r="BH59" s="206"/>
      <c r="BI59" s="206"/>
      <c r="BJ59" s="241"/>
    </row>
    <row r="60" spans="1:62" ht="15.75" customHeight="1">
      <c r="A60" s="27"/>
      <c r="B60" s="254" t="s">
        <v>1076</v>
      </c>
      <c r="C60" s="179" t="s">
        <v>728</v>
      </c>
      <c r="D60" s="180" t="s">
        <v>712</v>
      </c>
      <c r="E60" s="180">
        <v>3</v>
      </c>
      <c r="F60" s="252"/>
      <c r="G60" s="252"/>
      <c r="H60" s="252"/>
      <c r="I60" s="252"/>
      <c r="J60" s="182">
        <f>IFERROR(SUM(J58:J59), 0)</f>
        <v>4.3999999999999997E-2</v>
      </c>
      <c r="K60" s="182">
        <f t="shared" si="38"/>
        <v>4.3999999999999997E-2</v>
      </c>
      <c r="L60" s="195"/>
      <c r="M60" s="205"/>
      <c r="N60" s="205"/>
      <c r="O60" s="205"/>
      <c r="P60" s="205"/>
      <c r="Q60" s="205"/>
      <c r="R60" s="205"/>
      <c r="S60" s="205"/>
      <c r="T60" s="240"/>
      <c r="U60" s="27"/>
      <c r="V60" s="186" t="s">
        <v>1083</v>
      </c>
      <c r="W60" s="27"/>
      <c r="X60" s="187"/>
      <c r="Y60" s="27"/>
      <c r="Z60" s="621"/>
      <c r="AA60" s="613"/>
      <c r="AB60" s="614"/>
      <c r="AC60" s="49"/>
      <c r="AD60" s="49"/>
      <c r="AE60" s="49"/>
      <c r="AF60" s="49"/>
      <c r="AG60" s="49"/>
      <c r="AH60" s="49"/>
      <c r="AI60" s="49"/>
      <c r="AJ60" s="49"/>
      <c r="AK60" s="49"/>
      <c r="AL60" s="49"/>
      <c r="AM60" s="49"/>
      <c r="AN60" s="49"/>
      <c r="AO60" s="49"/>
      <c r="AP60" s="49"/>
      <c r="AQ60" s="49"/>
      <c r="AR60" s="614"/>
      <c r="AS60" s="613"/>
      <c r="AT60" s="254" t="s">
        <v>1076</v>
      </c>
      <c r="AU60" s="179" t="s">
        <v>728</v>
      </c>
      <c r="AV60" s="253"/>
      <c r="AW60" s="253"/>
      <c r="AX60" s="253"/>
      <c r="AY60" s="253"/>
      <c r="AZ60" s="188" t="s">
        <v>1084</v>
      </c>
      <c r="BA60" s="188" t="s">
        <v>1085</v>
      </c>
      <c r="BB60" s="197"/>
      <c r="BC60" s="206"/>
      <c r="BD60" s="206"/>
      <c r="BE60" s="206"/>
      <c r="BF60" s="206"/>
      <c r="BG60" s="206"/>
      <c r="BH60" s="206"/>
      <c r="BI60" s="206"/>
      <c r="BJ60" s="241"/>
    </row>
    <row r="61" spans="1:62" ht="15.75" customHeight="1">
      <c r="A61" s="27"/>
      <c r="B61" s="254" t="s">
        <v>1086</v>
      </c>
      <c r="C61" s="179" t="s">
        <v>711</v>
      </c>
      <c r="D61" s="180" t="s">
        <v>712</v>
      </c>
      <c r="E61" s="180">
        <v>3</v>
      </c>
      <c r="F61" s="251"/>
      <c r="G61" s="251"/>
      <c r="H61" s="251"/>
      <c r="I61" s="252"/>
      <c r="J61" s="181">
        <v>10.169</v>
      </c>
      <c r="K61" s="182">
        <f t="shared" si="38"/>
        <v>10.169</v>
      </c>
      <c r="L61" s="195"/>
      <c r="M61" s="205"/>
      <c r="N61" s="205"/>
      <c r="O61" s="205"/>
      <c r="P61" s="205"/>
      <c r="Q61" s="205"/>
      <c r="R61" s="205"/>
      <c r="S61" s="205"/>
      <c r="T61" s="240"/>
      <c r="U61" s="27"/>
      <c r="V61" s="186" t="s">
        <v>1087</v>
      </c>
      <c r="W61" s="27"/>
      <c r="X61" s="187"/>
      <c r="Y61" s="27"/>
      <c r="Z61" s="621"/>
      <c r="AA61" s="47">
        <f t="shared" ref="AA61:AA62" si="43">IF( SUM( AC61:AQ61 ) = 0, 0, $AC$9 )</f>
        <v>0</v>
      </c>
      <c r="AB61" s="614"/>
      <c r="AC61" s="49"/>
      <c r="AD61" s="49"/>
      <c r="AE61" s="49"/>
      <c r="AF61" s="49"/>
      <c r="AG61" s="48">
        <f t="shared" si="40"/>
        <v>0</v>
      </c>
      <c r="AH61" s="49"/>
      <c r="AI61" s="49"/>
      <c r="AJ61" s="49"/>
      <c r="AK61" s="49"/>
      <c r="AL61" s="49"/>
      <c r="AM61" s="49"/>
      <c r="AN61" s="49"/>
      <c r="AO61" s="49"/>
      <c r="AP61" s="49"/>
      <c r="AQ61" s="49"/>
      <c r="AR61" s="614"/>
      <c r="AS61" s="613"/>
      <c r="AT61" s="254" t="s">
        <v>1086</v>
      </c>
      <c r="AU61" s="179" t="s">
        <v>711</v>
      </c>
      <c r="AV61" s="251"/>
      <c r="AW61" s="251"/>
      <c r="AX61" s="251"/>
      <c r="AY61" s="253"/>
      <c r="AZ61" s="181" t="s">
        <v>1088</v>
      </c>
      <c r="BA61" s="188" t="s">
        <v>1089</v>
      </c>
      <c r="BB61" s="197"/>
      <c r="BC61" s="206"/>
      <c r="BD61" s="206"/>
      <c r="BE61" s="206"/>
      <c r="BF61" s="206"/>
      <c r="BG61" s="206"/>
      <c r="BH61" s="206"/>
      <c r="BI61" s="206"/>
      <c r="BJ61" s="241"/>
    </row>
    <row r="62" spans="1:62" ht="15.75" customHeight="1">
      <c r="A62" s="27"/>
      <c r="B62" s="254" t="s">
        <v>1086</v>
      </c>
      <c r="C62" s="179" t="s">
        <v>720</v>
      </c>
      <c r="D62" s="180" t="s">
        <v>712</v>
      </c>
      <c r="E62" s="180">
        <v>3</v>
      </c>
      <c r="F62" s="251"/>
      <c r="G62" s="251"/>
      <c r="H62" s="251"/>
      <c r="I62" s="252"/>
      <c r="J62" s="181">
        <v>0</v>
      </c>
      <c r="K62" s="182">
        <f t="shared" si="38"/>
        <v>0</v>
      </c>
      <c r="L62" s="195"/>
      <c r="M62" s="205"/>
      <c r="N62" s="205"/>
      <c r="O62" s="205"/>
      <c r="P62" s="205"/>
      <c r="Q62" s="205"/>
      <c r="R62" s="205"/>
      <c r="S62" s="205"/>
      <c r="T62" s="240"/>
      <c r="U62" s="27"/>
      <c r="V62" s="186" t="s">
        <v>1090</v>
      </c>
      <c r="W62" s="27"/>
      <c r="X62" s="187"/>
      <c r="Y62" s="27"/>
      <c r="Z62" s="621"/>
      <c r="AA62" s="47">
        <f t="shared" si="43"/>
        <v>0</v>
      </c>
      <c r="AB62" s="614"/>
      <c r="AC62" s="49"/>
      <c r="AD62" s="49"/>
      <c r="AE62" s="49"/>
      <c r="AF62" s="49"/>
      <c r="AG62" s="48">
        <f t="shared" si="40"/>
        <v>0</v>
      </c>
      <c r="AH62" s="49"/>
      <c r="AI62" s="49"/>
      <c r="AJ62" s="49"/>
      <c r="AK62" s="49"/>
      <c r="AL62" s="49"/>
      <c r="AM62" s="49"/>
      <c r="AN62" s="49"/>
      <c r="AO62" s="49"/>
      <c r="AP62" s="49"/>
      <c r="AQ62" s="49"/>
      <c r="AR62" s="614"/>
      <c r="AS62" s="613"/>
      <c r="AT62" s="254" t="s">
        <v>1086</v>
      </c>
      <c r="AU62" s="179" t="s">
        <v>720</v>
      </c>
      <c r="AV62" s="251"/>
      <c r="AW62" s="251"/>
      <c r="AX62" s="251"/>
      <c r="AY62" s="253"/>
      <c r="AZ62" s="181" t="s">
        <v>1091</v>
      </c>
      <c r="BA62" s="188" t="s">
        <v>1092</v>
      </c>
      <c r="BB62" s="197"/>
      <c r="BC62" s="206"/>
      <c r="BD62" s="206"/>
      <c r="BE62" s="206"/>
      <c r="BF62" s="206"/>
      <c r="BG62" s="206"/>
      <c r="BH62" s="206"/>
      <c r="BI62" s="206"/>
      <c r="BJ62" s="241"/>
    </row>
    <row r="63" spans="1:62" ht="15.75" customHeight="1">
      <c r="A63" s="27"/>
      <c r="B63" s="254" t="s">
        <v>1086</v>
      </c>
      <c r="C63" s="179" t="s">
        <v>728</v>
      </c>
      <c r="D63" s="180" t="s">
        <v>712</v>
      </c>
      <c r="E63" s="180">
        <v>3</v>
      </c>
      <c r="F63" s="252"/>
      <c r="G63" s="252"/>
      <c r="H63" s="252"/>
      <c r="I63" s="252"/>
      <c r="J63" s="182">
        <f>IFERROR(SUM(J61:J62), 0)</f>
        <v>10.169</v>
      </c>
      <c r="K63" s="182">
        <f t="shared" si="38"/>
        <v>10.169</v>
      </c>
      <c r="L63" s="195"/>
      <c r="M63" s="205"/>
      <c r="N63" s="205"/>
      <c r="O63" s="205"/>
      <c r="P63" s="205"/>
      <c r="Q63" s="205"/>
      <c r="R63" s="205"/>
      <c r="S63" s="205"/>
      <c r="T63" s="240"/>
      <c r="U63" s="27"/>
      <c r="V63" s="186" t="s">
        <v>1093</v>
      </c>
      <c r="W63" s="27"/>
      <c r="X63" s="187"/>
      <c r="Y63" s="27"/>
      <c r="Z63" s="621"/>
      <c r="AA63" s="613"/>
      <c r="AB63" s="614"/>
      <c r="AC63" s="49"/>
      <c r="AD63" s="49"/>
      <c r="AE63" s="49"/>
      <c r="AF63" s="49"/>
      <c r="AG63" s="49"/>
      <c r="AH63" s="49"/>
      <c r="AI63" s="49"/>
      <c r="AJ63" s="49"/>
      <c r="AK63" s="49"/>
      <c r="AL63" s="49"/>
      <c r="AM63" s="49"/>
      <c r="AN63" s="49"/>
      <c r="AO63" s="49"/>
      <c r="AP63" s="49"/>
      <c r="AQ63" s="49"/>
      <c r="AR63" s="614"/>
      <c r="AS63" s="613"/>
      <c r="AT63" s="254" t="s">
        <v>1086</v>
      </c>
      <c r="AU63" s="179" t="s">
        <v>728</v>
      </c>
      <c r="AV63" s="253"/>
      <c r="AW63" s="253"/>
      <c r="AX63" s="253"/>
      <c r="AY63" s="253"/>
      <c r="AZ63" s="188" t="s">
        <v>1094</v>
      </c>
      <c r="BA63" s="188" t="s">
        <v>1095</v>
      </c>
      <c r="BB63" s="197"/>
      <c r="BC63" s="206"/>
      <c r="BD63" s="206"/>
      <c r="BE63" s="206"/>
      <c r="BF63" s="206"/>
      <c r="BG63" s="206"/>
      <c r="BH63" s="206"/>
      <c r="BI63" s="206"/>
      <c r="BJ63" s="241"/>
    </row>
    <row r="64" spans="1:62" ht="15.75" customHeight="1">
      <c r="A64" s="27"/>
      <c r="B64" s="254" t="s">
        <v>1096</v>
      </c>
      <c r="C64" s="179" t="s">
        <v>711</v>
      </c>
      <c r="D64" s="180" t="s">
        <v>712</v>
      </c>
      <c r="E64" s="180">
        <v>3</v>
      </c>
      <c r="F64" s="251"/>
      <c r="G64" s="251"/>
      <c r="H64" s="251"/>
      <c r="I64" s="252"/>
      <c r="J64" s="181">
        <v>0</v>
      </c>
      <c r="K64" s="182">
        <f t="shared" si="38"/>
        <v>0</v>
      </c>
      <c r="L64" s="195"/>
      <c r="M64" s="205"/>
      <c r="N64" s="205"/>
      <c r="O64" s="205"/>
      <c r="P64" s="205"/>
      <c r="Q64" s="205"/>
      <c r="R64" s="205"/>
      <c r="S64" s="205"/>
      <c r="T64" s="240"/>
      <c r="U64" s="27"/>
      <c r="V64" s="186" t="s">
        <v>1097</v>
      </c>
      <c r="W64" s="27"/>
      <c r="X64" s="187"/>
      <c r="Y64" s="27"/>
      <c r="Z64" s="621"/>
      <c r="AA64" s="47">
        <f t="shared" ref="AA64:AA65" si="44">IF( SUM( AC64:AQ64 ) = 0, 0, $AC$9 )</f>
        <v>0</v>
      </c>
      <c r="AB64" s="614"/>
      <c r="AC64" s="49"/>
      <c r="AD64" s="49"/>
      <c r="AE64" s="49"/>
      <c r="AF64" s="49"/>
      <c r="AG64" s="48">
        <f t="shared" si="40"/>
        <v>0</v>
      </c>
      <c r="AH64" s="49"/>
      <c r="AI64" s="49"/>
      <c r="AJ64" s="49"/>
      <c r="AK64" s="49"/>
      <c r="AL64" s="49"/>
      <c r="AM64" s="49"/>
      <c r="AN64" s="49"/>
      <c r="AO64" s="49"/>
      <c r="AP64" s="49"/>
      <c r="AQ64" s="49"/>
      <c r="AR64" s="614"/>
      <c r="AS64" s="613"/>
      <c r="AT64" s="254" t="s">
        <v>1096</v>
      </c>
      <c r="AU64" s="179" t="s">
        <v>711</v>
      </c>
      <c r="AV64" s="251"/>
      <c r="AW64" s="251"/>
      <c r="AX64" s="251"/>
      <c r="AY64" s="253"/>
      <c r="AZ64" s="181" t="s">
        <v>1098</v>
      </c>
      <c r="BA64" s="188" t="s">
        <v>1099</v>
      </c>
      <c r="BB64" s="197"/>
      <c r="BC64" s="206"/>
      <c r="BD64" s="206"/>
      <c r="BE64" s="206"/>
      <c r="BF64" s="206"/>
      <c r="BG64" s="206"/>
      <c r="BH64" s="206"/>
      <c r="BI64" s="206"/>
      <c r="BJ64" s="241"/>
    </row>
    <row r="65" spans="1:62" ht="15.75" customHeight="1">
      <c r="A65" s="27"/>
      <c r="B65" s="254" t="s">
        <v>1096</v>
      </c>
      <c r="C65" s="179" t="s">
        <v>720</v>
      </c>
      <c r="D65" s="180" t="s">
        <v>712</v>
      </c>
      <c r="E65" s="180">
        <v>3</v>
      </c>
      <c r="F65" s="251"/>
      <c r="G65" s="251"/>
      <c r="H65" s="251"/>
      <c r="I65" s="252"/>
      <c r="J65" s="181">
        <v>5.7830000000000004</v>
      </c>
      <c r="K65" s="182">
        <f t="shared" si="38"/>
        <v>5.7830000000000004</v>
      </c>
      <c r="L65" s="195"/>
      <c r="M65" s="205"/>
      <c r="N65" s="205"/>
      <c r="O65" s="205"/>
      <c r="P65" s="205"/>
      <c r="Q65" s="205"/>
      <c r="R65" s="205"/>
      <c r="S65" s="205"/>
      <c r="T65" s="240"/>
      <c r="U65" s="27"/>
      <c r="V65" s="186" t="s">
        <v>1100</v>
      </c>
      <c r="W65" s="27"/>
      <c r="X65" s="187"/>
      <c r="Y65" s="27"/>
      <c r="Z65" s="621"/>
      <c r="AA65" s="47">
        <f t="shared" si="44"/>
        <v>0</v>
      </c>
      <c r="AB65" s="614"/>
      <c r="AC65" s="49"/>
      <c r="AD65" s="49"/>
      <c r="AE65" s="49"/>
      <c r="AF65" s="49"/>
      <c r="AG65" s="48">
        <f t="shared" si="40"/>
        <v>0</v>
      </c>
      <c r="AH65" s="49"/>
      <c r="AI65" s="49"/>
      <c r="AJ65" s="49"/>
      <c r="AK65" s="49"/>
      <c r="AL65" s="49"/>
      <c r="AM65" s="49"/>
      <c r="AN65" s="49"/>
      <c r="AO65" s="49"/>
      <c r="AP65" s="49"/>
      <c r="AQ65" s="49"/>
      <c r="AR65" s="614"/>
      <c r="AS65" s="613"/>
      <c r="AT65" s="254" t="s">
        <v>1096</v>
      </c>
      <c r="AU65" s="179" t="s">
        <v>720</v>
      </c>
      <c r="AV65" s="251"/>
      <c r="AW65" s="251"/>
      <c r="AX65" s="251"/>
      <c r="AY65" s="253"/>
      <c r="AZ65" s="181" t="s">
        <v>1101</v>
      </c>
      <c r="BA65" s="188" t="s">
        <v>1102</v>
      </c>
      <c r="BB65" s="197"/>
      <c r="BC65" s="206"/>
      <c r="BD65" s="206"/>
      <c r="BE65" s="206"/>
      <c r="BF65" s="206"/>
      <c r="BG65" s="206"/>
      <c r="BH65" s="206"/>
      <c r="BI65" s="206"/>
      <c r="BJ65" s="241"/>
    </row>
    <row r="66" spans="1:62" ht="15.75" customHeight="1">
      <c r="A66" s="27"/>
      <c r="B66" s="254" t="s">
        <v>1096</v>
      </c>
      <c r="C66" s="179" t="s">
        <v>728</v>
      </c>
      <c r="D66" s="180" t="s">
        <v>712</v>
      </c>
      <c r="E66" s="180">
        <v>3</v>
      </c>
      <c r="F66" s="252"/>
      <c r="G66" s="252"/>
      <c r="H66" s="252"/>
      <c r="I66" s="252"/>
      <c r="J66" s="182">
        <f>IFERROR(SUM(J64:J65), 0)</f>
        <v>5.7830000000000004</v>
      </c>
      <c r="K66" s="182">
        <f t="shared" si="38"/>
        <v>5.7830000000000004</v>
      </c>
      <c r="L66" s="195"/>
      <c r="M66" s="205"/>
      <c r="N66" s="205"/>
      <c r="O66" s="205"/>
      <c r="P66" s="205"/>
      <c r="Q66" s="205"/>
      <c r="R66" s="205"/>
      <c r="S66" s="205"/>
      <c r="T66" s="240"/>
      <c r="U66" s="27"/>
      <c r="V66" s="186" t="s">
        <v>1103</v>
      </c>
      <c r="W66" s="27"/>
      <c r="X66" s="187"/>
      <c r="Y66" s="27"/>
      <c r="Z66" s="621"/>
      <c r="AA66" s="613"/>
      <c r="AB66" s="614"/>
      <c r="AC66" s="49"/>
      <c r="AD66" s="49"/>
      <c r="AE66" s="49"/>
      <c r="AF66" s="49"/>
      <c r="AG66" s="49"/>
      <c r="AH66" s="49"/>
      <c r="AI66" s="49"/>
      <c r="AJ66" s="49"/>
      <c r="AK66" s="49"/>
      <c r="AL66" s="49"/>
      <c r="AM66" s="49"/>
      <c r="AN66" s="49"/>
      <c r="AO66" s="49"/>
      <c r="AP66" s="49"/>
      <c r="AQ66" s="49"/>
      <c r="AR66" s="614"/>
      <c r="AS66" s="613"/>
      <c r="AT66" s="254" t="s">
        <v>1096</v>
      </c>
      <c r="AU66" s="179" t="s">
        <v>728</v>
      </c>
      <c r="AV66" s="253"/>
      <c r="AW66" s="253"/>
      <c r="AX66" s="253"/>
      <c r="AY66" s="253"/>
      <c r="AZ66" s="188" t="s">
        <v>1104</v>
      </c>
      <c r="BA66" s="188" t="s">
        <v>1105</v>
      </c>
      <c r="BB66" s="197"/>
      <c r="BC66" s="206"/>
      <c r="BD66" s="206"/>
      <c r="BE66" s="206"/>
      <c r="BF66" s="206"/>
      <c r="BG66" s="206"/>
      <c r="BH66" s="206"/>
      <c r="BI66" s="206"/>
      <c r="BJ66" s="241"/>
    </row>
    <row r="67" spans="1:62" ht="15.75" customHeight="1" thickBot="1">
      <c r="A67" s="27"/>
      <c r="B67" s="207" t="s">
        <v>1106</v>
      </c>
      <c r="C67" s="208" t="s">
        <v>728</v>
      </c>
      <c r="D67" s="209" t="s">
        <v>712</v>
      </c>
      <c r="E67" s="209">
        <v>3</v>
      </c>
      <c r="F67" s="255"/>
      <c r="G67" s="255"/>
      <c r="H67" s="255"/>
      <c r="I67" s="255"/>
      <c r="J67" s="210">
        <f>SUM(J66,J63,J60,J57,J54)</f>
        <v>71.269000000000005</v>
      </c>
      <c r="K67" s="210">
        <f t="shared" si="38"/>
        <v>71.269000000000005</v>
      </c>
      <c r="L67" s="211"/>
      <c r="M67" s="212"/>
      <c r="N67" s="212"/>
      <c r="O67" s="212"/>
      <c r="P67" s="212"/>
      <c r="Q67" s="212"/>
      <c r="R67" s="256">
        <v>115.46300000000001</v>
      </c>
      <c r="S67" s="256">
        <v>80.417000000000002</v>
      </c>
      <c r="T67" s="256">
        <v>298.69200000000001</v>
      </c>
      <c r="U67" s="27"/>
      <c r="V67" s="216" t="s">
        <v>1107</v>
      </c>
      <c r="W67" s="27"/>
      <c r="X67" s="217"/>
      <c r="Y67" s="27"/>
      <c r="Z67" s="621"/>
      <c r="AA67" s="47">
        <f t="shared" ref="AA67" si="45">IF( SUM( AC67:AQ67 ) = 0, 0, $AC$9 )</f>
        <v>0</v>
      </c>
      <c r="AB67" s="155"/>
      <c r="AC67" s="49"/>
      <c r="AD67" s="49"/>
      <c r="AE67" s="49"/>
      <c r="AF67" s="49"/>
      <c r="AG67" s="49"/>
      <c r="AH67" s="49"/>
      <c r="AI67" s="49"/>
      <c r="AJ67" s="49"/>
      <c r="AK67" s="49"/>
      <c r="AL67" s="49"/>
      <c r="AM67" s="49"/>
      <c r="AN67" s="49"/>
      <c r="AO67" s="48">
        <f t="shared" ref="AO67:AQ67" si="46" xml:space="preserve"> IF( ISNUMBER(R67), 0, 1 )</f>
        <v>0</v>
      </c>
      <c r="AP67" s="48">
        <f t="shared" si="46"/>
        <v>0</v>
      </c>
      <c r="AQ67" s="48">
        <f t="shared" si="46"/>
        <v>0</v>
      </c>
      <c r="AR67" s="614"/>
      <c r="AS67" s="613"/>
      <c r="AT67" s="207" t="s">
        <v>1106</v>
      </c>
      <c r="AU67" s="208" t="s">
        <v>728</v>
      </c>
      <c r="AV67" s="257"/>
      <c r="AW67" s="257"/>
      <c r="AX67" s="257"/>
      <c r="AY67" s="257"/>
      <c r="AZ67" s="218" t="s">
        <v>1108</v>
      </c>
      <c r="BA67" s="218" t="s">
        <v>1109</v>
      </c>
      <c r="BB67" s="219"/>
      <c r="BC67" s="220"/>
      <c r="BD67" s="220"/>
      <c r="BE67" s="220"/>
      <c r="BF67" s="220"/>
      <c r="BG67" s="220"/>
      <c r="BH67" s="258" t="s">
        <v>1110</v>
      </c>
      <c r="BI67" s="258" t="s">
        <v>1111</v>
      </c>
      <c r="BJ67" s="259" t="s">
        <v>1112</v>
      </c>
    </row>
    <row r="68" spans="1:62" ht="15.75" customHeight="1" thickTop="1" thickBot="1">
      <c r="A68" s="27"/>
      <c r="B68" s="224"/>
      <c r="C68" s="27"/>
      <c r="D68" s="27"/>
      <c r="E68" s="27"/>
      <c r="F68" s="225"/>
      <c r="G68" s="225"/>
      <c r="H68" s="225"/>
      <c r="I68" s="225"/>
      <c r="J68" s="225"/>
      <c r="K68" s="225"/>
      <c r="L68" s="225"/>
      <c r="M68" s="226"/>
      <c r="N68" s="226"/>
      <c r="O68" s="226"/>
      <c r="P68" s="226"/>
      <c r="Q68" s="227"/>
      <c r="R68" s="260"/>
      <c r="S68" s="260"/>
      <c r="T68" s="261"/>
      <c r="U68" s="153"/>
      <c r="V68" s="153"/>
      <c r="W68" s="27"/>
      <c r="X68" s="27"/>
      <c r="Y68" s="27"/>
      <c r="Z68" s="621"/>
      <c r="AA68" s="613"/>
      <c r="AB68" s="614"/>
      <c r="AC68" s="49"/>
      <c r="AD68" s="49"/>
      <c r="AE68" s="49"/>
      <c r="AF68" s="49"/>
      <c r="AG68" s="49"/>
      <c r="AH68" s="49"/>
      <c r="AI68" s="49"/>
      <c r="AJ68" s="49"/>
      <c r="AK68" s="49"/>
      <c r="AL68" s="49"/>
      <c r="AM68" s="49"/>
      <c r="AN68" s="49"/>
      <c r="AO68" s="49"/>
      <c r="AP68" s="49"/>
      <c r="AQ68" s="49"/>
      <c r="AR68" s="614"/>
      <c r="AS68" s="613"/>
      <c r="AT68" s="224"/>
      <c r="AU68" s="27"/>
      <c r="AV68" s="27"/>
      <c r="AW68" s="27"/>
      <c r="AX68" s="27"/>
      <c r="AY68" s="27"/>
      <c r="AZ68" s="27"/>
      <c r="BA68" s="27"/>
      <c r="BB68" s="27"/>
      <c r="BC68" s="228"/>
      <c r="BD68" s="228"/>
      <c r="BE68" s="228"/>
      <c r="BF68" s="228"/>
      <c r="BG68" s="229"/>
      <c r="BH68" s="228"/>
      <c r="BI68" s="228"/>
      <c r="BJ68" s="229"/>
    </row>
    <row r="69" spans="1:62" ht="15.75" customHeight="1" thickTop="1" thickBot="1">
      <c r="A69" s="27"/>
      <c r="B69" s="163" t="s">
        <v>1113</v>
      </c>
      <c r="C69" s="27"/>
      <c r="D69" s="27"/>
      <c r="E69" s="27"/>
      <c r="F69" s="225"/>
      <c r="G69" s="225"/>
      <c r="H69" s="225"/>
      <c r="I69" s="225"/>
      <c r="J69" s="225"/>
      <c r="K69" s="225"/>
      <c r="L69" s="225"/>
      <c r="M69" s="226"/>
      <c r="N69" s="226"/>
      <c r="O69" s="226"/>
      <c r="P69" s="226"/>
      <c r="Q69" s="227"/>
      <c r="R69" s="260"/>
      <c r="S69" s="260"/>
      <c r="T69" s="261"/>
      <c r="U69" s="153"/>
      <c r="V69" s="153"/>
      <c r="W69" s="27"/>
      <c r="X69" s="27"/>
      <c r="Y69" s="27"/>
      <c r="Z69" s="621"/>
      <c r="AA69" s="613"/>
      <c r="AB69" s="614"/>
      <c r="AC69" s="49"/>
      <c r="AD69" s="49"/>
      <c r="AE69" s="49"/>
      <c r="AF69" s="49"/>
      <c r="AG69" s="49"/>
      <c r="AH69" s="49"/>
      <c r="AI69" s="49"/>
      <c r="AJ69" s="49"/>
      <c r="AK69" s="49"/>
      <c r="AL69" s="49"/>
      <c r="AM69" s="49"/>
      <c r="AN69" s="49"/>
      <c r="AO69" s="49"/>
      <c r="AP69" s="49"/>
      <c r="AQ69" s="49"/>
      <c r="AR69" s="614"/>
      <c r="AS69" s="613"/>
      <c r="AT69" s="163" t="s">
        <v>1113</v>
      </c>
      <c r="AU69" s="27"/>
      <c r="AV69" s="27"/>
      <c r="AW69" s="27"/>
      <c r="AX69" s="27"/>
      <c r="AY69" s="27"/>
      <c r="AZ69" s="27"/>
      <c r="BA69" s="27"/>
      <c r="BB69" s="27"/>
      <c r="BC69" s="228"/>
      <c r="BD69" s="228"/>
      <c r="BE69" s="228"/>
      <c r="BF69" s="228"/>
      <c r="BG69" s="229"/>
      <c r="BH69" s="228"/>
      <c r="BI69" s="228"/>
      <c r="BJ69" s="229"/>
    </row>
    <row r="70" spans="1:62" ht="15.75" customHeight="1" thickTop="1">
      <c r="A70" s="27"/>
      <c r="B70" s="164" t="s">
        <v>1114</v>
      </c>
      <c r="C70" s="165" t="s">
        <v>711</v>
      </c>
      <c r="D70" s="166" t="s">
        <v>712</v>
      </c>
      <c r="E70" s="166">
        <v>3</v>
      </c>
      <c r="F70" s="167">
        <v>0</v>
      </c>
      <c r="G70" s="167">
        <v>0</v>
      </c>
      <c r="H70" s="167">
        <v>0</v>
      </c>
      <c r="I70" s="167">
        <v>0</v>
      </c>
      <c r="J70" s="167">
        <v>0</v>
      </c>
      <c r="K70" s="168">
        <f>IFERROR(SUM(F70:J70), 0)</f>
        <v>0</v>
      </c>
      <c r="L70" s="262"/>
      <c r="M70" s="230"/>
      <c r="N70" s="230"/>
      <c r="O70" s="230"/>
      <c r="P70" s="230"/>
      <c r="Q70" s="230"/>
      <c r="R70" s="246"/>
      <c r="S70" s="246"/>
      <c r="T70" s="263"/>
      <c r="U70" s="27"/>
      <c r="V70" s="172" t="s">
        <v>1115</v>
      </c>
      <c r="W70" s="27"/>
      <c r="X70" s="173"/>
      <c r="Y70" s="27"/>
      <c r="Z70" s="621"/>
      <c r="AA70" s="47">
        <f t="shared" ref="AA70:AA100" si="47">IF( SUM( AC70:AQ70 ) = 0, 0, $AC$9 )</f>
        <v>0</v>
      </c>
      <c r="AB70" s="614"/>
      <c r="AC70" s="48">
        <f t="shared" ref="AC70:AG71" si="48" xml:space="preserve"> IF( ISNUMBER(F70), 0, 1 )</f>
        <v>0</v>
      </c>
      <c r="AD70" s="48">
        <f t="shared" si="48"/>
        <v>0</v>
      </c>
      <c r="AE70" s="48">
        <f t="shared" si="48"/>
        <v>0</v>
      </c>
      <c r="AF70" s="48">
        <f t="shared" si="48"/>
        <v>0</v>
      </c>
      <c r="AG70" s="48">
        <f t="shared" si="48"/>
        <v>0</v>
      </c>
      <c r="AH70" s="49"/>
      <c r="AI70" s="49"/>
      <c r="AJ70" s="49"/>
      <c r="AK70" s="49"/>
      <c r="AL70" s="49"/>
      <c r="AM70" s="49"/>
      <c r="AN70" s="49"/>
      <c r="AO70" s="49"/>
      <c r="AP70" s="49"/>
      <c r="AQ70" s="49"/>
      <c r="AR70" s="614"/>
      <c r="AS70" s="613"/>
      <c r="AT70" s="164" t="s">
        <v>1114</v>
      </c>
      <c r="AU70" s="165" t="s">
        <v>711</v>
      </c>
      <c r="AV70" s="167" t="s">
        <v>1116</v>
      </c>
      <c r="AW70" s="167" t="s">
        <v>1117</v>
      </c>
      <c r="AX70" s="167" t="s">
        <v>1118</v>
      </c>
      <c r="AY70" s="167" t="s">
        <v>1119</v>
      </c>
      <c r="AZ70" s="167" t="s">
        <v>1120</v>
      </c>
      <c r="BA70" s="174" t="s">
        <v>1121</v>
      </c>
      <c r="BB70" s="264"/>
      <c r="BC70" s="233"/>
      <c r="BD70" s="233"/>
      <c r="BE70" s="233"/>
      <c r="BF70" s="233"/>
      <c r="BG70" s="233"/>
      <c r="BH70" s="233"/>
      <c r="BI70" s="233"/>
      <c r="BJ70" s="250"/>
    </row>
    <row r="71" spans="1:62" ht="15.75" customHeight="1">
      <c r="A71" s="27"/>
      <c r="B71" s="178" t="s">
        <v>1114</v>
      </c>
      <c r="C71" s="179" t="s">
        <v>720</v>
      </c>
      <c r="D71" s="180" t="s">
        <v>712</v>
      </c>
      <c r="E71" s="180">
        <v>3</v>
      </c>
      <c r="F71" s="181">
        <v>0</v>
      </c>
      <c r="G71" s="181">
        <v>0</v>
      </c>
      <c r="H71" s="181">
        <v>0</v>
      </c>
      <c r="I71" s="181">
        <v>0</v>
      </c>
      <c r="J71" s="181">
        <v>0</v>
      </c>
      <c r="K71" s="182">
        <f t="shared" ref="K71:K100" si="49">IFERROR(SUM(F71:J71), 0)</f>
        <v>0</v>
      </c>
      <c r="L71" s="195"/>
      <c r="M71" s="205"/>
      <c r="N71" s="205"/>
      <c r="O71" s="205"/>
      <c r="P71" s="205"/>
      <c r="Q71" s="205"/>
      <c r="R71" s="199"/>
      <c r="S71" s="199"/>
      <c r="T71" s="238"/>
      <c r="U71" s="27"/>
      <c r="V71" s="186" t="s">
        <v>1122</v>
      </c>
      <c r="W71" s="27"/>
      <c r="X71" s="187"/>
      <c r="Y71" s="27"/>
      <c r="Z71" s="621"/>
      <c r="AA71" s="47">
        <f t="shared" si="47"/>
        <v>0</v>
      </c>
      <c r="AB71" s="614"/>
      <c r="AC71" s="48">
        <f t="shared" si="48"/>
        <v>0</v>
      </c>
      <c r="AD71" s="48">
        <f t="shared" si="48"/>
        <v>0</v>
      </c>
      <c r="AE71" s="48">
        <f t="shared" si="48"/>
        <v>0</v>
      </c>
      <c r="AF71" s="48">
        <f t="shared" si="48"/>
        <v>0</v>
      </c>
      <c r="AG71" s="48">
        <f t="shared" si="48"/>
        <v>0</v>
      </c>
      <c r="AH71" s="49"/>
      <c r="AI71" s="49"/>
      <c r="AJ71" s="49"/>
      <c r="AK71" s="49"/>
      <c r="AL71" s="49"/>
      <c r="AM71" s="49"/>
      <c r="AN71" s="49"/>
      <c r="AO71" s="49"/>
      <c r="AP71" s="49"/>
      <c r="AQ71" s="49"/>
      <c r="AR71" s="614"/>
      <c r="AS71" s="613"/>
      <c r="AT71" s="178" t="s">
        <v>1114</v>
      </c>
      <c r="AU71" s="179" t="s">
        <v>720</v>
      </c>
      <c r="AV71" s="181" t="s">
        <v>1123</v>
      </c>
      <c r="AW71" s="181" t="s">
        <v>1124</v>
      </c>
      <c r="AX71" s="181" t="s">
        <v>1125</v>
      </c>
      <c r="AY71" s="181" t="s">
        <v>1126</v>
      </c>
      <c r="AZ71" s="181" t="s">
        <v>1127</v>
      </c>
      <c r="BA71" s="188" t="s">
        <v>1128</v>
      </c>
      <c r="BB71" s="197"/>
      <c r="BC71" s="206"/>
      <c r="BD71" s="206"/>
      <c r="BE71" s="206"/>
      <c r="BF71" s="206"/>
      <c r="BG71" s="206"/>
      <c r="BH71" s="206"/>
      <c r="BI71" s="206"/>
      <c r="BJ71" s="241"/>
    </row>
    <row r="72" spans="1:62" ht="15.75" customHeight="1">
      <c r="A72" s="27"/>
      <c r="B72" s="178" t="s">
        <v>1114</v>
      </c>
      <c r="C72" s="179" t="s">
        <v>728</v>
      </c>
      <c r="D72" s="180" t="s">
        <v>712</v>
      </c>
      <c r="E72" s="180">
        <v>3</v>
      </c>
      <c r="F72" s="182">
        <f>IFERROR(SUM(F70:F71), 0)</f>
        <v>0</v>
      </c>
      <c r="G72" s="182">
        <f t="shared" ref="G72:I72" si="50">IFERROR(SUM(G70:G71), 0)</f>
        <v>0</v>
      </c>
      <c r="H72" s="182">
        <f t="shared" si="50"/>
        <v>0</v>
      </c>
      <c r="I72" s="182">
        <f t="shared" si="50"/>
        <v>0</v>
      </c>
      <c r="J72" s="182">
        <f>IFERROR(SUM(J70:J71), 0)</f>
        <v>0</v>
      </c>
      <c r="K72" s="182">
        <f t="shared" si="49"/>
        <v>0</v>
      </c>
      <c r="L72" s="195"/>
      <c r="M72" s="205"/>
      <c r="N72" s="205"/>
      <c r="O72" s="205"/>
      <c r="P72" s="205"/>
      <c r="Q72" s="205"/>
      <c r="R72" s="181">
        <v>0</v>
      </c>
      <c r="S72" s="265">
        <v>0</v>
      </c>
      <c r="T72" s="265">
        <v>0</v>
      </c>
      <c r="U72" s="27"/>
      <c r="V72" s="186" t="s">
        <v>1129</v>
      </c>
      <c r="W72" s="27"/>
      <c r="X72" s="187"/>
      <c r="Y72" s="27"/>
      <c r="Z72" s="621"/>
      <c r="AA72" s="47">
        <f t="shared" si="47"/>
        <v>0</v>
      </c>
      <c r="AB72" s="155"/>
      <c r="AC72" s="49"/>
      <c r="AD72" s="49"/>
      <c r="AE72" s="49"/>
      <c r="AF72" s="49"/>
      <c r="AG72" s="49"/>
      <c r="AH72" s="49"/>
      <c r="AI72" s="49"/>
      <c r="AJ72" s="49"/>
      <c r="AK72" s="49"/>
      <c r="AL72" s="49"/>
      <c r="AM72" s="49"/>
      <c r="AN72" s="49"/>
      <c r="AO72" s="48">
        <f t="shared" ref="AO72:AQ72" si="51" xml:space="preserve"> IF( ISNUMBER(R72), 0, 1 )</f>
        <v>0</v>
      </c>
      <c r="AP72" s="48">
        <f t="shared" si="51"/>
        <v>0</v>
      </c>
      <c r="AQ72" s="48">
        <f t="shared" si="51"/>
        <v>0</v>
      </c>
      <c r="AR72" s="614"/>
      <c r="AS72" s="613"/>
      <c r="AT72" s="178" t="s">
        <v>1114</v>
      </c>
      <c r="AU72" s="179" t="s">
        <v>728</v>
      </c>
      <c r="AV72" s="188" t="s">
        <v>1130</v>
      </c>
      <c r="AW72" s="188" t="s">
        <v>1131</v>
      </c>
      <c r="AX72" s="188" t="s">
        <v>1132</v>
      </c>
      <c r="AY72" s="188" t="s">
        <v>1133</v>
      </c>
      <c r="AZ72" s="188" t="s">
        <v>1134</v>
      </c>
      <c r="BA72" s="188" t="s">
        <v>1135</v>
      </c>
      <c r="BB72" s="197"/>
      <c r="BC72" s="206"/>
      <c r="BD72" s="206"/>
      <c r="BE72" s="206"/>
      <c r="BF72" s="206"/>
      <c r="BG72" s="206"/>
      <c r="BH72" s="266" t="s">
        <v>1136</v>
      </c>
      <c r="BI72" s="266" t="s">
        <v>1137</v>
      </c>
      <c r="BJ72" s="267" t="s">
        <v>1138</v>
      </c>
    </row>
    <row r="73" spans="1:62" ht="15.75" customHeight="1">
      <c r="A73" s="27"/>
      <c r="B73" s="178" t="s">
        <v>1139</v>
      </c>
      <c r="C73" s="179" t="s">
        <v>711</v>
      </c>
      <c r="D73" s="180" t="s">
        <v>712</v>
      </c>
      <c r="E73" s="180">
        <v>3</v>
      </c>
      <c r="F73" s="181">
        <v>0</v>
      </c>
      <c r="G73" s="181">
        <v>0</v>
      </c>
      <c r="H73" s="181">
        <v>0</v>
      </c>
      <c r="I73" s="181">
        <v>0.184</v>
      </c>
      <c r="J73" s="181">
        <v>23.869</v>
      </c>
      <c r="K73" s="182">
        <f>IFERROR(SUM(F73:J73), 0)</f>
        <v>24.053000000000001</v>
      </c>
      <c r="L73" s="195"/>
      <c r="M73" s="205"/>
      <c r="N73" s="205"/>
      <c r="O73" s="205"/>
      <c r="P73" s="205"/>
      <c r="Q73" s="205"/>
      <c r="R73" s="199"/>
      <c r="S73" s="199"/>
      <c r="T73" s="238"/>
      <c r="U73" s="27"/>
      <c r="V73" s="186" t="s">
        <v>1140</v>
      </c>
      <c r="W73" s="27"/>
      <c r="X73" s="187"/>
      <c r="Y73" s="27"/>
      <c r="Z73" s="621"/>
      <c r="AA73" s="47">
        <f t="shared" si="47"/>
        <v>0</v>
      </c>
      <c r="AB73" s="614"/>
      <c r="AC73" s="48">
        <f t="shared" ref="AC73:AG74" si="52" xml:space="preserve"> IF( ISNUMBER(F73), 0, 1 )</f>
        <v>0</v>
      </c>
      <c r="AD73" s="48">
        <f t="shared" si="52"/>
        <v>0</v>
      </c>
      <c r="AE73" s="48">
        <f t="shared" si="52"/>
        <v>0</v>
      </c>
      <c r="AF73" s="48">
        <f t="shared" si="52"/>
        <v>0</v>
      </c>
      <c r="AG73" s="48">
        <f t="shared" si="52"/>
        <v>0</v>
      </c>
      <c r="AH73" s="49"/>
      <c r="AI73" s="49"/>
      <c r="AJ73" s="49"/>
      <c r="AK73" s="49"/>
      <c r="AL73" s="49"/>
      <c r="AM73" s="49"/>
      <c r="AN73" s="49"/>
      <c r="AO73" s="49"/>
      <c r="AP73" s="49"/>
      <c r="AQ73" s="49"/>
      <c r="AR73" s="614"/>
      <c r="AS73" s="613"/>
      <c r="AT73" s="178" t="s">
        <v>1139</v>
      </c>
      <c r="AU73" s="179" t="s">
        <v>711</v>
      </c>
      <c r="AV73" s="181" t="s">
        <v>1141</v>
      </c>
      <c r="AW73" s="181" t="s">
        <v>1142</v>
      </c>
      <c r="AX73" s="181" t="s">
        <v>1143</v>
      </c>
      <c r="AY73" s="181" t="s">
        <v>1144</v>
      </c>
      <c r="AZ73" s="181" t="s">
        <v>1145</v>
      </c>
      <c r="BA73" s="188" t="s">
        <v>1146</v>
      </c>
      <c r="BB73" s="197"/>
      <c r="BC73" s="206"/>
      <c r="BD73" s="206"/>
      <c r="BE73" s="206"/>
      <c r="BF73" s="206"/>
      <c r="BG73" s="206"/>
      <c r="BH73" s="206"/>
      <c r="BI73" s="206"/>
      <c r="BJ73" s="241"/>
    </row>
    <row r="74" spans="1:62" ht="15.75" customHeight="1">
      <c r="A74" s="27"/>
      <c r="B74" s="178" t="s">
        <v>1139</v>
      </c>
      <c r="C74" s="179" t="s">
        <v>720</v>
      </c>
      <c r="D74" s="180" t="s">
        <v>712</v>
      </c>
      <c r="E74" s="180">
        <v>3</v>
      </c>
      <c r="F74" s="181">
        <v>0</v>
      </c>
      <c r="G74" s="181">
        <v>0</v>
      </c>
      <c r="H74" s="181">
        <v>0</v>
      </c>
      <c r="I74" s="181">
        <v>0</v>
      </c>
      <c r="J74" s="181">
        <v>0</v>
      </c>
      <c r="K74" s="182">
        <f t="shared" si="49"/>
        <v>0</v>
      </c>
      <c r="L74" s="195"/>
      <c r="M74" s="205"/>
      <c r="N74" s="205"/>
      <c r="O74" s="205"/>
      <c r="P74" s="205"/>
      <c r="Q74" s="205"/>
      <c r="R74" s="199"/>
      <c r="S74" s="199"/>
      <c r="T74" s="238"/>
      <c r="U74" s="27"/>
      <c r="V74" s="186" t="s">
        <v>1147</v>
      </c>
      <c r="W74" s="27"/>
      <c r="X74" s="187"/>
      <c r="Y74" s="27"/>
      <c r="Z74" s="621"/>
      <c r="AA74" s="47">
        <f t="shared" si="47"/>
        <v>0</v>
      </c>
      <c r="AB74" s="614"/>
      <c r="AC74" s="48">
        <f t="shared" si="52"/>
        <v>0</v>
      </c>
      <c r="AD74" s="48">
        <f t="shared" si="52"/>
        <v>0</v>
      </c>
      <c r="AE74" s="48">
        <f t="shared" si="52"/>
        <v>0</v>
      </c>
      <c r="AF74" s="48">
        <f t="shared" si="52"/>
        <v>0</v>
      </c>
      <c r="AG74" s="48">
        <f t="shared" si="52"/>
        <v>0</v>
      </c>
      <c r="AH74" s="49"/>
      <c r="AI74" s="49"/>
      <c r="AJ74" s="49"/>
      <c r="AK74" s="49"/>
      <c r="AL74" s="49"/>
      <c r="AM74" s="49"/>
      <c r="AN74" s="49"/>
      <c r="AO74" s="49"/>
      <c r="AP74" s="49"/>
      <c r="AQ74" s="49"/>
      <c r="AR74" s="614"/>
      <c r="AS74" s="613"/>
      <c r="AT74" s="178" t="s">
        <v>1139</v>
      </c>
      <c r="AU74" s="179" t="s">
        <v>720</v>
      </c>
      <c r="AV74" s="181" t="s">
        <v>1148</v>
      </c>
      <c r="AW74" s="181" t="s">
        <v>1149</v>
      </c>
      <c r="AX74" s="181" t="s">
        <v>1150</v>
      </c>
      <c r="AY74" s="181" t="s">
        <v>1151</v>
      </c>
      <c r="AZ74" s="181" t="s">
        <v>1152</v>
      </c>
      <c r="BA74" s="188" t="s">
        <v>1153</v>
      </c>
      <c r="BB74" s="197"/>
      <c r="BC74" s="206"/>
      <c r="BD74" s="206"/>
      <c r="BE74" s="206"/>
      <c r="BF74" s="206"/>
      <c r="BG74" s="206"/>
      <c r="BH74" s="206"/>
      <c r="BI74" s="206"/>
      <c r="BJ74" s="241"/>
    </row>
    <row r="75" spans="1:62" ht="15.75" customHeight="1">
      <c r="A75" s="27"/>
      <c r="B75" s="178" t="s">
        <v>1139</v>
      </c>
      <c r="C75" s="179" t="s">
        <v>728</v>
      </c>
      <c r="D75" s="180" t="s">
        <v>712</v>
      </c>
      <c r="E75" s="180">
        <v>3</v>
      </c>
      <c r="F75" s="182">
        <f>IFERROR(SUM(F73:F74), 0)</f>
        <v>0</v>
      </c>
      <c r="G75" s="182">
        <f t="shared" ref="G75:I75" si="53">IFERROR(SUM(G73:G74), 0)</f>
        <v>0</v>
      </c>
      <c r="H75" s="182">
        <f t="shared" si="53"/>
        <v>0</v>
      </c>
      <c r="I75" s="182">
        <f t="shared" si="53"/>
        <v>0.184</v>
      </c>
      <c r="J75" s="182">
        <f>IFERROR(SUM(J73:J74), 0)</f>
        <v>23.869</v>
      </c>
      <c r="K75" s="182">
        <f t="shared" si="49"/>
        <v>24.053000000000001</v>
      </c>
      <c r="L75" s="195"/>
      <c r="M75" s="205"/>
      <c r="N75" s="205"/>
      <c r="O75" s="205"/>
      <c r="P75" s="205"/>
      <c r="Q75" s="205"/>
      <c r="R75" s="181">
        <v>43.789000000000001</v>
      </c>
      <c r="S75" s="265">
        <v>26.390999999999998</v>
      </c>
      <c r="T75" s="268">
        <v>72.406000000000006</v>
      </c>
      <c r="U75" s="27"/>
      <c r="V75" s="186" t="s">
        <v>1154</v>
      </c>
      <c r="W75" s="27"/>
      <c r="X75" s="187"/>
      <c r="Y75" s="27"/>
      <c r="Z75" s="621"/>
      <c r="AA75" s="47">
        <f t="shared" si="47"/>
        <v>0</v>
      </c>
      <c r="AB75" s="155"/>
      <c r="AC75" s="49"/>
      <c r="AD75" s="49"/>
      <c r="AE75" s="49"/>
      <c r="AF75" s="49"/>
      <c r="AG75" s="49"/>
      <c r="AH75" s="49"/>
      <c r="AI75" s="49"/>
      <c r="AJ75" s="49"/>
      <c r="AK75" s="49"/>
      <c r="AL75" s="49"/>
      <c r="AM75" s="49"/>
      <c r="AN75" s="49"/>
      <c r="AO75" s="48">
        <f t="shared" ref="AO75:AQ75" si="54" xml:space="preserve"> IF( ISNUMBER(R75), 0, 1 )</f>
        <v>0</v>
      </c>
      <c r="AP75" s="48">
        <f t="shared" si="54"/>
        <v>0</v>
      </c>
      <c r="AQ75" s="48">
        <f t="shared" si="54"/>
        <v>0</v>
      </c>
      <c r="AR75" s="614"/>
      <c r="AS75" s="613"/>
      <c r="AT75" s="178" t="s">
        <v>1139</v>
      </c>
      <c r="AU75" s="179" t="s">
        <v>728</v>
      </c>
      <c r="AV75" s="188" t="s">
        <v>1155</v>
      </c>
      <c r="AW75" s="188" t="s">
        <v>1156</v>
      </c>
      <c r="AX75" s="188" t="s">
        <v>1157</v>
      </c>
      <c r="AY75" s="188" t="s">
        <v>1158</v>
      </c>
      <c r="AZ75" s="188" t="s">
        <v>1159</v>
      </c>
      <c r="BA75" s="188" t="s">
        <v>1160</v>
      </c>
      <c r="BB75" s="197"/>
      <c r="BC75" s="206"/>
      <c r="BD75" s="206"/>
      <c r="BE75" s="206"/>
      <c r="BF75" s="206"/>
      <c r="BG75" s="206"/>
      <c r="BH75" s="266" t="s">
        <v>1161</v>
      </c>
      <c r="BI75" s="266" t="s">
        <v>1162</v>
      </c>
      <c r="BJ75" s="267" t="s">
        <v>1163</v>
      </c>
    </row>
    <row r="76" spans="1:62" ht="15.75" customHeight="1">
      <c r="A76" s="27"/>
      <c r="B76" s="178" t="s">
        <v>1164</v>
      </c>
      <c r="C76" s="179" t="s">
        <v>711</v>
      </c>
      <c r="D76" s="180" t="s">
        <v>712</v>
      </c>
      <c r="E76" s="180">
        <v>3</v>
      </c>
      <c r="F76" s="181">
        <v>0</v>
      </c>
      <c r="G76" s="181">
        <v>0</v>
      </c>
      <c r="H76" s="181">
        <v>0</v>
      </c>
      <c r="I76" s="181">
        <v>-1.169</v>
      </c>
      <c r="J76" s="181">
        <v>0</v>
      </c>
      <c r="K76" s="182">
        <f>IFERROR(SUM(F76:J76), 0)</f>
        <v>-1.169</v>
      </c>
      <c r="L76" s="195"/>
      <c r="M76" s="205"/>
      <c r="N76" s="205"/>
      <c r="O76" s="205"/>
      <c r="P76" s="205"/>
      <c r="Q76" s="205"/>
      <c r="R76" s="199"/>
      <c r="S76" s="199"/>
      <c r="T76" s="238"/>
      <c r="U76" s="27"/>
      <c r="V76" s="186" t="s">
        <v>1165</v>
      </c>
      <c r="W76" s="27"/>
      <c r="X76" s="187"/>
      <c r="Y76" s="27"/>
      <c r="Z76" s="621"/>
      <c r="AA76" s="47">
        <f t="shared" si="47"/>
        <v>0</v>
      </c>
      <c r="AB76" s="614"/>
      <c r="AC76" s="48">
        <f t="shared" ref="AC76:AG77" si="55" xml:space="preserve"> IF( ISNUMBER(F76), 0, 1 )</f>
        <v>0</v>
      </c>
      <c r="AD76" s="48">
        <f t="shared" si="55"/>
        <v>0</v>
      </c>
      <c r="AE76" s="48">
        <f t="shared" si="55"/>
        <v>0</v>
      </c>
      <c r="AF76" s="48">
        <f t="shared" si="55"/>
        <v>0</v>
      </c>
      <c r="AG76" s="48">
        <f t="shared" si="55"/>
        <v>0</v>
      </c>
      <c r="AH76" s="49"/>
      <c r="AI76" s="49"/>
      <c r="AJ76" s="49"/>
      <c r="AK76" s="49"/>
      <c r="AL76" s="49"/>
      <c r="AM76" s="49"/>
      <c r="AN76" s="49"/>
      <c r="AO76" s="49"/>
      <c r="AP76" s="49"/>
      <c r="AQ76" s="49"/>
      <c r="AR76" s="614"/>
      <c r="AS76" s="613"/>
      <c r="AT76" s="178" t="s">
        <v>1164</v>
      </c>
      <c r="AU76" s="179" t="s">
        <v>711</v>
      </c>
      <c r="AV76" s="181" t="s">
        <v>1166</v>
      </c>
      <c r="AW76" s="181" t="s">
        <v>1167</v>
      </c>
      <c r="AX76" s="181" t="s">
        <v>1168</v>
      </c>
      <c r="AY76" s="181" t="s">
        <v>1169</v>
      </c>
      <c r="AZ76" s="181" t="s">
        <v>1170</v>
      </c>
      <c r="BA76" s="188" t="s">
        <v>1171</v>
      </c>
      <c r="BB76" s="197"/>
      <c r="BC76" s="206"/>
      <c r="BD76" s="206"/>
      <c r="BE76" s="206"/>
      <c r="BF76" s="206"/>
      <c r="BG76" s="206"/>
      <c r="BH76" s="206"/>
      <c r="BI76" s="206"/>
      <c r="BJ76" s="241"/>
    </row>
    <row r="77" spans="1:62" ht="15.75" customHeight="1">
      <c r="A77" s="27"/>
      <c r="B77" s="178" t="s">
        <v>1164</v>
      </c>
      <c r="C77" s="179" t="s">
        <v>720</v>
      </c>
      <c r="D77" s="180" t="s">
        <v>712</v>
      </c>
      <c r="E77" s="180">
        <v>3</v>
      </c>
      <c r="F77" s="181">
        <v>0</v>
      </c>
      <c r="G77" s="181">
        <v>0</v>
      </c>
      <c r="H77" s="181">
        <v>0</v>
      </c>
      <c r="I77" s="181">
        <v>-3.4000000000000002E-2</v>
      </c>
      <c r="J77" s="181">
        <v>0</v>
      </c>
      <c r="K77" s="182">
        <f t="shared" si="49"/>
        <v>-3.4000000000000002E-2</v>
      </c>
      <c r="L77" s="195"/>
      <c r="M77" s="205"/>
      <c r="N77" s="205"/>
      <c r="O77" s="205"/>
      <c r="P77" s="205"/>
      <c r="Q77" s="205"/>
      <c r="R77" s="199"/>
      <c r="S77" s="199"/>
      <c r="T77" s="238"/>
      <c r="U77" s="27"/>
      <c r="V77" s="186" t="s">
        <v>1172</v>
      </c>
      <c r="W77" s="27"/>
      <c r="X77" s="187"/>
      <c r="Y77" s="27"/>
      <c r="Z77" s="621"/>
      <c r="AA77" s="47">
        <f t="shared" si="47"/>
        <v>0</v>
      </c>
      <c r="AB77" s="614"/>
      <c r="AC77" s="48">
        <f t="shared" si="55"/>
        <v>0</v>
      </c>
      <c r="AD77" s="48">
        <f t="shared" si="55"/>
        <v>0</v>
      </c>
      <c r="AE77" s="48">
        <f t="shared" si="55"/>
        <v>0</v>
      </c>
      <c r="AF77" s="48">
        <f t="shared" si="55"/>
        <v>0</v>
      </c>
      <c r="AG77" s="48">
        <f t="shared" si="55"/>
        <v>0</v>
      </c>
      <c r="AH77" s="49"/>
      <c r="AI77" s="49"/>
      <c r="AJ77" s="49"/>
      <c r="AK77" s="49"/>
      <c r="AL77" s="49"/>
      <c r="AM77" s="49"/>
      <c r="AN77" s="49"/>
      <c r="AO77" s="49"/>
      <c r="AP77" s="49"/>
      <c r="AQ77" s="49"/>
      <c r="AR77" s="614"/>
      <c r="AS77" s="613"/>
      <c r="AT77" s="178" t="s">
        <v>1164</v>
      </c>
      <c r="AU77" s="179" t="s">
        <v>720</v>
      </c>
      <c r="AV77" s="181" t="s">
        <v>1173</v>
      </c>
      <c r="AW77" s="181" t="s">
        <v>1174</v>
      </c>
      <c r="AX77" s="181" t="s">
        <v>1175</v>
      </c>
      <c r="AY77" s="181" t="s">
        <v>1176</v>
      </c>
      <c r="AZ77" s="181" t="s">
        <v>1177</v>
      </c>
      <c r="BA77" s="188" t="s">
        <v>1178</v>
      </c>
      <c r="BB77" s="197"/>
      <c r="BC77" s="206"/>
      <c r="BD77" s="206"/>
      <c r="BE77" s="206"/>
      <c r="BF77" s="206"/>
      <c r="BG77" s="206"/>
      <c r="BH77" s="206"/>
      <c r="BI77" s="206"/>
      <c r="BJ77" s="241"/>
    </row>
    <row r="78" spans="1:62" ht="15.75" customHeight="1">
      <c r="A78" s="27"/>
      <c r="B78" s="178" t="s">
        <v>1164</v>
      </c>
      <c r="C78" s="179" t="s">
        <v>728</v>
      </c>
      <c r="D78" s="180" t="s">
        <v>712</v>
      </c>
      <c r="E78" s="180">
        <v>3</v>
      </c>
      <c r="F78" s="182">
        <f>IFERROR(SUM(F76:F77), 0)</f>
        <v>0</v>
      </c>
      <c r="G78" s="182">
        <f>IFERROR(SUM(G76:G77), 0)</f>
        <v>0</v>
      </c>
      <c r="H78" s="182">
        <f t="shared" ref="H78:J78" si="56">IFERROR(SUM(H76:H77), 0)</f>
        <v>0</v>
      </c>
      <c r="I78" s="182">
        <f t="shared" si="56"/>
        <v>-1.2030000000000001</v>
      </c>
      <c r="J78" s="182">
        <f t="shared" si="56"/>
        <v>0</v>
      </c>
      <c r="K78" s="182">
        <f>IFERROR(SUM(F78:J78), 0)</f>
        <v>-1.2030000000000001</v>
      </c>
      <c r="L78" s="195"/>
      <c r="M78" s="205"/>
      <c r="N78" s="205"/>
      <c r="O78" s="205"/>
      <c r="P78" s="205"/>
      <c r="Q78" s="205"/>
      <c r="R78" s="181">
        <v>-1.1980000000000002</v>
      </c>
      <c r="S78" s="265">
        <v>3.6869999999999998</v>
      </c>
      <c r="T78" s="268">
        <v>10.36</v>
      </c>
      <c r="U78" s="27"/>
      <c r="V78" s="186" t="s">
        <v>1179</v>
      </c>
      <c r="W78" s="27"/>
      <c r="X78" s="187"/>
      <c r="Y78" s="27"/>
      <c r="Z78" s="621"/>
      <c r="AA78" s="47">
        <f t="shared" si="47"/>
        <v>0</v>
      </c>
      <c r="AB78" s="155"/>
      <c r="AC78" s="49"/>
      <c r="AD78" s="49"/>
      <c r="AE78" s="49"/>
      <c r="AF78" s="49"/>
      <c r="AG78" s="49"/>
      <c r="AH78" s="49"/>
      <c r="AI78" s="49"/>
      <c r="AJ78" s="49"/>
      <c r="AK78" s="49"/>
      <c r="AL78" s="49"/>
      <c r="AM78" s="49"/>
      <c r="AN78" s="49"/>
      <c r="AO78" s="48">
        <f t="shared" ref="AO78:AQ78" si="57" xml:space="preserve"> IF( ISNUMBER(R78), 0, 1 )</f>
        <v>0</v>
      </c>
      <c r="AP78" s="48">
        <f t="shared" si="57"/>
        <v>0</v>
      </c>
      <c r="AQ78" s="48">
        <f t="shared" si="57"/>
        <v>0</v>
      </c>
      <c r="AR78" s="614"/>
      <c r="AS78" s="613"/>
      <c r="AT78" s="178" t="s">
        <v>1164</v>
      </c>
      <c r="AU78" s="179" t="s">
        <v>728</v>
      </c>
      <c r="AV78" s="188" t="s">
        <v>1180</v>
      </c>
      <c r="AW78" s="188" t="s">
        <v>1181</v>
      </c>
      <c r="AX78" s="188" t="s">
        <v>1182</v>
      </c>
      <c r="AY78" s="188" t="s">
        <v>1183</v>
      </c>
      <c r="AZ78" s="188" t="s">
        <v>1184</v>
      </c>
      <c r="BA78" s="188" t="s">
        <v>1185</v>
      </c>
      <c r="BB78" s="197"/>
      <c r="BC78" s="206"/>
      <c r="BD78" s="206"/>
      <c r="BE78" s="206"/>
      <c r="BF78" s="206"/>
      <c r="BG78" s="206"/>
      <c r="BH78" s="266" t="s">
        <v>1186</v>
      </c>
      <c r="BI78" s="266" t="s">
        <v>1187</v>
      </c>
      <c r="BJ78" s="267" t="s">
        <v>1188</v>
      </c>
    </row>
    <row r="79" spans="1:62" ht="15.75" customHeight="1">
      <c r="A79" s="27"/>
      <c r="B79" s="178" t="s">
        <v>1189</v>
      </c>
      <c r="C79" s="179" t="s">
        <v>711</v>
      </c>
      <c r="D79" s="180" t="s">
        <v>712</v>
      </c>
      <c r="E79" s="180">
        <v>3</v>
      </c>
      <c r="F79" s="181">
        <v>0</v>
      </c>
      <c r="G79" s="181">
        <v>0</v>
      </c>
      <c r="H79" s="181">
        <v>0</v>
      </c>
      <c r="I79" s="181">
        <v>0</v>
      </c>
      <c r="J79" s="181">
        <v>0</v>
      </c>
      <c r="K79" s="182">
        <f t="shared" si="49"/>
        <v>0</v>
      </c>
      <c r="L79" s="195"/>
      <c r="M79" s="205"/>
      <c r="N79" s="205"/>
      <c r="O79" s="205"/>
      <c r="P79" s="205"/>
      <c r="Q79" s="205"/>
      <c r="R79" s="199"/>
      <c r="S79" s="199"/>
      <c r="T79" s="238"/>
      <c r="U79" s="27"/>
      <c r="V79" s="186" t="s">
        <v>1190</v>
      </c>
      <c r="W79" s="27"/>
      <c r="X79" s="187"/>
      <c r="Y79" s="27"/>
      <c r="Z79" s="621"/>
      <c r="AA79" s="47">
        <f t="shared" si="47"/>
        <v>0</v>
      </c>
      <c r="AB79" s="614"/>
      <c r="AC79" s="48">
        <f t="shared" ref="AC79:AG80" si="58" xml:space="preserve"> IF( ISNUMBER(F79), 0, 1 )</f>
        <v>0</v>
      </c>
      <c r="AD79" s="48">
        <f t="shared" si="58"/>
        <v>0</v>
      </c>
      <c r="AE79" s="48">
        <f t="shared" si="58"/>
        <v>0</v>
      </c>
      <c r="AF79" s="48">
        <f t="shared" si="58"/>
        <v>0</v>
      </c>
      <c r="AG79" s="48">
        <f t="shared" si="58"/>
        <v>0</v>
      </c>
      <c r="AH79" s="49"/>
      <c r="AI79" s="49"/>
      <c r="AJ79" s="49"/>
      <c r="AK79" s="49"/>
      <c r="AL79" s="49"/>
      <c r="AM79" s="49"/>
      <c r="AN79" s="49"/>
      <c r="AO79" s="49"/>
      <c r="AP79" s="49"/>
      <c r="AQ79" s="49"/>
      <c r="AR79" s="614"/>
      <c r="AS79" s="613"/>
      <c r="AT79" s="178" t="s">
        <v>1189</v>
      </c>
      <c r="AU79" s="179" t="s">
        <v>711</v>
      </c>
      <c r="AV79" s="181" t="s">
        <v>1191</v>
      </c>
      <c r="AW79" s="181" t="s">
        <v>1192</v>
      </c>
      <c r="AX79" s="181" t="s">
        <v>1193</v>
      </c>
      <c r="AY79" s="181" t="s">
        <v>1194</v>
      </c>
      <c r="AZ79" s="181" t="s">
        <v>1195</v>
      </c>
      <c r="BA79" s="188" t="s">
        <v>1196</v>
      </c>
      <c r="BB79" s="197"/>
      <c r="BC79" s="206"/>
      <c r="BD79" s="206"/>
      <c r="BE79" s="206"/>
      <c r="BF79" s="206"/>
      <c r="BG79" s="206"/>
      <c r="BH79" s="206"/>
      <c r="BI79" s="206"/>
      <c r="BJ79" s="241"/>
    </row>
    <row r="80" spans="1:62" ht="15.75" customHeight="1">
      <c r="A80" s="27"/>
      <c r="B80" s="178" t="s">
        <v>1189</v>
      </c>
      <c r="C80" s="179" t="s">
        <v>720</v>
      </c>
      <c r="D80" s="180" t="s">
        <v>712</v>
      </c>
      <c r="E80" s="180">
        <v>3</v>
      </c>
      <c r="F80" s="181">
        <v>0</v>
      </c>
      <c r="G80" s="181">
        <v>0</v>
      </c>
      <c r="H80" s="181">
        <v>0</v>
      </c>
      <c r="I80" s="181">
        <v>0</v>
      </c>
      <c r="J80" s="181">
        <v>0</v>
      </c>
      <c r="K80" s="182">
        <f t="shared" si="49"/>
        <v>0</v>
      </c>
      <c r="L80" s="195"/>
      <c r="M80" s="205"/>
      <c r="N80" s="205"/>
      <c r="O80" s="205"/>
      <c r="P80" s="205"/>
      <c r="Q80" s="205"/>
      <c r="R80" s="199"/>
      <c r="S80" s="199"/>
      <c r="T80" s="238"/>
      <c r="U80" s="27"/>
      <c r="V80" s="186" t="s">
        <v>1197</v>
      </c>
      <c r="W80" s="27"/>
      <c r="X80" s="187"/>
      <c r="Y80" s="27"/>
      <c r="Z80" s="621"/>
      <c r="AA80" s="47">
        <f t="shared" si="47"/>
        <v>0</v>
      </c>
      <c r="AB80" s="614"/>
      <c r="AC80" s="48">
        <f t="shared" si="58"/>
        <v>0</v>
      </c>
      <c r="AD80" s="48">
        <f t="shared" si="58"/>
        <v>0</v>
      </c>
      <c r="AE80" s="48">
        <f t="shared" si="58"/>
        <v>0</v>
      </c>
      <c r="AF80" s="48">
        <f t="shared" si="58"/>
        <v>0</v>
      </c>
      <c r="AG80" s="48">
        <f t="shared" si="58"/>
        <v>0</v>
      </c>
      <c r="AH80" s="49"/>
      <c r="AI80" s="49"/>
      <c r="AJ80" s="49"/>
      <c r="AK80" s="49"/>
      <c r="AL80" s="49"/>
      <c r="AM80" s="49"/>
      <c r="AN80" s="49"/>
      <c r="AO80" s="49"/>
      <c r="AP80" s="49"/>
      <c r="AQ80" s="49"/>
      <c r="AR80" s="614"/>
      <c r="AS80" s="613"/>
      <c r="AT80" s="178" t="s">
        <v>1189</v>
      </c>
      <c r="AU80" s="179" t="s">
        <v>720</v>
      </c>
      <c r="AV80" s="181" t="s">
        <v>1198</v>
      </c>
      <c r="AW80" s="181" t="s">
        <v>1199</v>
      </c>
      <c r="AX80" s="181" t="s">
        <v>1200</v>
      </c>
      <c r="AY80" s="181" t="s">
        <v>1201</v>
      </c>
      <c r="AZ80" s="181" t="s">
        <v>1202</v>
      </c>
      <c r="BA80" s="188" t="s">
        <v>1203</v>
      </c>
      <c r="BB80" s="197"/>
      <c r="BC80" s="206"/>
      <c r="BD80" s="206"/>
      <c r="BE80" s="206"/>
      <c r="BF80" s="206"/>
      <c r="BG80" s="206"/>
      <c r="BH80" s="206"/>
      <c r="BI80" s="206"/>
      <c r="BJ80" s="241"/>
    </row>
    <row r="81" spans="1:62" ht="15.75" customHeight="1">
      <c r="A81" s="27"/>
      <c r="B81" s="178" t="s">
        <v>1189</v>
      </c>
      <c r="C81" s="179" t="s">
        <v>728</v>
      </c>
      <c r="D81" s="180" t="s">
        <v>712</v>
      </c>
      <c r="E81" s="180">
        <v>3</v>
      </c>
      <c r="F81" s="182">
        <f>IFERROR(SUM(F79:F80), 0)</f>
        <v>0</v>
      </c>
      <c r="G81" s="182">
        <f t="shared" ref="G81:J81" si="59">IFERROR(SUM(G79:G80), 0)</f>
        <v>0</v>
      </c>
      <c r="H81" s="182">
        <f t="shared" si="59"/>
        <v>0</v>
      </c>
      <c r="I81" s="182">
        <f t="shared" si="59"/>
        <v>0</v>
      </c>
      <c r="J81" s="182">
        <f t="shared" si="59"/>
        <v>0</v>
      </c>
      <c r="K81" s="182">
        <f t="shared" si="49"/>
        <v>0</v>
      </c>
      <c r="L81" s="195"/>
      <c r="M81" s="205"/>
      <c r="N81" s="205"/>
      <c r="O81" s="205"/>
      <c r="P81" s="205"/>
      <c r="Q81" s="205"/>
      <c r="R81" s="181">
        <v>0</v>
      </c>
      <c r="S81" s="265">
        <v>0</v>
      </c>
      <c r="T81" s="268">
        <v>0</v>
      </c>
      <c r="U81" s="27"/>
      <c r="V81" s="186" t="s">
        <v>1204</v>
      </c>
      <c r="W81" s="27"/>
      <c r="X81" s="187"/>
      <c r="Y81" s="27"/>
      <c r="Z81" s="621"/>
      <c r="AA81" s="47">
        <f t="shared" si="47"/>
        <v>0</v>
      </c>
      <c r="AB81" s="155"/>
      <c r="AC81" s="49"/>
      <c r="AD81" s="49"/>
      <c r="AE81" s="49"/>
      <c r="AF81" s="49"/>
      <c r="AG81" s="49"/>
      <c r="AH81" s="49"/>
      <c r="AI81" s="49"/>
      <c r="AJ81" s="49"/>
      <c r="AK81" s="49"/>
      <c r="AL81" s="49"/>
      <c r="AM81" s="49"/>
      <c r="AN81" s="49"/>
      <c r="AO81" s="48">
        <f t="shared" ref="AO81:AQ81" si="60" xml:space="preserve"> IF( ISNUMBER(R81), 0, 1 )</f>
        <v>0</v>
      </c>
      <c r="AP81" s="48">
        <f t="shared" si="60"/>
        <v>0</v>
      </c>
      <c r="AQ81" s="48">
        <f t="shared" si="60"/>
        <v>0</v>
      </c>
      <c r="AR81" s="614"/>
      <c r="AS81" s="613"/>
      <c r="AT81" s="178" t="s">
        <v>1189</v>
      </c>
      <c r="AU81" s="179" t="s">
        <v>728</v>
      </c>
      <c r="AV81" s="188" t="s">
        <v>1205</v>
      </c>
      <c r="AW81" s="188" t="s">
        <v>1206</v>
      </c>
      <c r="AX81" s="188" t="s">
        <v>1207</v>
      </c>
      <c r="AY81" s="188" t="s">
        <v>1208</v>
      </c>
      <c r="AZ81" s="188" t="s">
        <v>1209</v>
      </c>
      <c r="BA81" s="188" t="s">
        <v>1210</v>
      </c>
      <c r="BB81" s="197"/>
      <c r="BC81" s="206"/>
      <c r="BD81" s="206"/>
      <c r="BE81" s="206"/>
      <c r="BF81" s="206"/>
      <c r="BG81" s="206"/>
      <c r="BH81" s="266" t="s">
        <v>1211</v>
      </c>
      <c r="BI81" s="266" t="s">
        <v>1212</v>
      </c>
      <c r="BJ81" s="267" t="s">
        <v>1213</v>
      </c>
    </row>
    <row r="82" spans="1:62" ht="32.25" customHeight="1">
      <c r="A82" s="27"/>
      <c r="B82" s="178" t="s">
        <v>1214</v>
      </c>
      <c r="C82" s="179" t="s">
        <v>711</v>
      </c>
      <c r="D82" s="180" t="s">
        <v>712</v>
      </c>
      <c r="E82" s="180">
        <v>3</v>
      </c>
      <c r="F82" s="181">
        <v>0</v>
      </c>
      <c r="G82" s="181">
        <v>0</v>
      </c>
      <c r="H82" s="181">
        <v>0</v>
      </c>
      <c r="I82" s="181">
        <v>2.0219999999999998</v>
      </c>
      <c r="J82" s="181">
        <v>1.2170000000000001</v>
      </c>
      <c r="K82" s="182">
        <f t="shared" si="49"/>
        <v>3.2389999999999999</v>
      </c>
      <c r="L82" s="195"/>
      <c r="M82" s="205"/>
      <c r="N82" s="205"/>
      <c r="O82" s="205"/>
      <c r="P82" s="205"/>
      <c r="Q82" s="195"/>
      <c r="R82" s="199"/>
      <c r="S82" s="199"/>
      <c r="T82" s="238"/>
      <c r="U82" s="27"/>
      <c r="V82" s="186" t="s">
        <v>1215</v>
      </c>
      <c r="W82" s="27"/>
      <c r="X82" s="187"/>
      <c r="Y82" s="27"/>
      <c r="Z82" s="621"/>
      <c r="AA82" s="47">
        <f t="shared" si="47"/>
        <v>0</v>
      </c>
      <c r="AB82" s="614"/>
      <c r="AC82" s="48">
        <f t="shared" ref="AC82:AG83" si="61" xml:space="preserve"> IF( ISNUMBER(F82), 0, 1 )</f>
        <v>0</v>
      </c>
      <c r="AD82" s="48">
        <f t="shared" si="61"/>
        <v>0</v>
      </c>
      <c r="AE82" s="48">
        <f t="shared" si="61"/>
        <v>0</v>
      </c>
      <c r="AF82" s="48">
        <f t="shared" si="61"/>
        <v>0</v>
      </c>
      <c r="AG82" s="48">
        <f t="shared" si="61"/>
        <v>0</v>
      </c>
      <c r="AH82" s="49"/>
      <c r="AI82" s="49"/>
      <c r="AJ82" s="49"/>
      <c r="AK82" s="49"/>
      <c r="AL82" s="49"/>
      <c r="AM82" s="49"/>
      <c r="AN82" s="49"/>
      <c r="AO82" s="49"/>
      <c r="AP82" s="49"/>
      <c r="AQ82" s="49"/>
      <c r="AR82" s="614"/>
      <c r="AS82" s="613"/>
      <c r="AT82" s="178" t="s">
        <v>1214</v>
      </c>
      <c r="AU82" s="179" t="s">
        <v>711</v>
      </c>
      <c r="AV82" s="181" t="s">
        <v>1216</v>
      </c>
      <c r="AW82" s="181" t="s">
        <v>1217</v>
      </c>
      <c r="AX82" s="181" t="s">
        <v>1218</v>
      </c>
      <c r="AY82" s="181" t="s">
        <v>1219</v>
      </c>
      <c r="AZ82" s="181" t="s">
        <v>1220</v>
      </c>
      <c r="BA82" s="188" t="s">
        <v>1221</v>
      </c>
      <c r="BB82" s="197"/>
      <c r="BC82" s="206"/>
      <c r="BD82" s="206"/>
      <c r="BE82" s="206"/>
      <c r="BF82" s="206"/>
      <c r="BG82" s="197"/>
      <c r="BH82" s="206"/>
      <c r="BI82" s="206"/>
      <c r="BJ82" s="198"/>
    </row>
    <row r="83" spans="1:62" ht="32.25" customHeight="1">
      <c r="A83" s="27"/>
      <c r="B83" s="178" t="s">
        <v>1214</v>
      </c>
      <c r="C83" s="179" t="s">
        <v>720</v>
      </c>
      <c r="D83" s="180" t="s">
        <v>712</v>
      </c>
      <c r="E83" s="180">
        <v>3</v>
      </c>
      <c r="F83" s="181">
        <v>0</v>
      </c>
      <c r="G83" s="181">
        <v>0</v>
      </c>
      <c r="H83" s="181">
        <v>0</v>
      </c>
      <c r="I83" s="181">
        <v>-0.04</v>
      </c>
      <c r="J83" s="181">
        <v>-4.9000000000000002E-2</v>
      </c>
      <c r="K83" s="182">
        <f t="shared" si="49"/>
        <v>-8.8999999999999996E-2</v>
      </c>
      <c r="L83" s="195"/>
      <c r="M83" s="205"/>
      <c r="N83" s="205"/>
      <c r="O83" s="205"/>
      <c r="P83" s="205"/>
      <c r="Q83" s="195"/>
      <c r="R83" s="199"/>
      <c r="S83" s="199"/>
      <c r="T83" s="238"/>
      <c r="U83" s="27"/>
      <c r="V83" s="186" t="s">
        <v>1222</v>
      </c>
      <c r="W83" s="27"/>
      <c r="X83" s="187"/>
      <c r="Y83" s="27"/>
      <c r="Z83" s="621"/>
      <c r="AA83" s="47">
        <f t="shared" si="47"/>
        <v>0</v>
      </c>
      <c r="AB83" s="614"/>
      <c r="AC83" s="48">
        <f t="shared" si="61"/>
        <v>0</v>
      </c>
      <c r="AD83" s="48">
        <f t="shared" si="61"/>
        <v>0</v>
      </c>
      <c r="AE83" s="48">
        <f t="shared" si="61"/>
        <v>0</v>
      </c>
      <c r="AF83" s="48">
        <f t="shared" si="61"/>
        <v>0</v>
      </c>
      <c r="AG83" s="48">
        <f t="shared" si="61"/>
        <v>0</v>
      </c>
      <c r="AH83" s="49"/>
      <c r="AI83" s="49"/>
      <c r="AJ83" s="49"/>
      <c r="AK83" s="49"/>
      <c r="AL83" s="49"/>
      <c r="AM83" s="49"/>
      <c r="AN83" s="49"/>
      <c r="AO83" s="49"/>
      <c r="AP83" s="49"/>
      <c r="AQ83" s="49"/>
      <c r="AR83" s="614"/>
      <c r="AS83" s="613"/>
      <c r="AT83" s="178" t="s">
        <v>1214</v>
      </c>
      <c r="AU83" s="179" t="s">
        <v>720</v>
      </c>
      <c r="AV83" s="181" t="s">
        <v>1223</v>
      </c>
      <c r="AW83" s="181" t="s">
        <v>1224</v>
      </c>
      <c r="AX83" s="181" t="s">
        <v>1225</v>
      </c>
      <c r="AY83" s="181" t="s">
        <v>1226</v>
      </c>
      <c r="AZ83" s="181" t="s">
        <v>1227</v>
      </c>
      <c r="BA83" s="188" t="s">
        <v>1228</v>
      </c>
      <c r="BB83" s="197"/>
      <c r="BC83" s="206"/>
      <c r="BD83" s="206"/>
      <c r="BE83" s="206"/>
      <c r="BF83" s="206"/>
      <c r="BG83" s="197"/>
      <c r="BH83" s="206"/>
      <c r="BI83" s="206"/>
      <c r="BJ83" s="198"/>
    </row>
    <row r="84" spans="1:62" ht="32.25" customHeight="1">
      <c r="A84" s="27"/>
      <c r="B84" s="178" t="s">
        <v>1214</v>
      </c>
      <c r="C84" s="179" t="s">
        <v>728</v>
      </c>
      <c r="D84" s="180" t="s">
        <v>712</v>
      </c>
      <c r="E84" s="180">
        <v>3</v>
      </c>
      <c r="F84" s="182">
        <f>IFERROR(SUM(F82:F83), 0)</f>
        <v>0</v>
      </c>
      <c r="G84" s="182">
        <f t="shared" ref="G84:J84" si="62">IFERROR(SUM(G82:G83), 0)</f>
        <v>0</v>
      </c>
      <c r="H84" s="182">
        <f t="shared" si="62"/>
        <v>0</v>
      </c>
      <c r="I84" s="182">
        <f t="shared" si="62"/>
        <v>1.9819999999999998</v>
      </c>
      <c r="J84" s="182">
        <f t="shared" si="62"/>
        <v>1.1680000000000001</v>
      </c>
      <c r="K84" s="182">
        <f t="shared" si="49"/>
        <v>3.15</v>
      </c>
      <c r="L84" s="195"/>
      <c r="M84" s="205"/>
      <c r="N84" s="205"/>
      <c r="O84" s="205"/>
      <c r="P84" s="205"/>
      <c r="Q84" s="195"/>
      <c r="R84" s="181">
        <v>4.8220000000000001</v>
      </c>
      <c r="S84" s="265">
        <v>78.075000000000003</v>
      </c>
      <c r="T84" s="268">
        <v>214.208</v>
      </c>
      <c r="U84" s="27"/>
      <c r="V84" s="186" t="s">
        <v>1229</v>
      </c>
      <c r="W84" s="27"/>
      <c r="X84" s="187"/>
      <c r="Y84" s="27"/>
      <c r="Z84" s="621"/>
      <c r="AA84" s="47">
        <f t="shared" si="47"/>
        <v>0</v>
      </c>
      <c r="AB84" s="155"/>
      <c r="AC84" s="49"/>
      <c r="AD84" s="49"/>
      <c r="AE84" s="49"/>
      <c r="AF84" s="49"/>
      <c r="AG84" s="49"/>
      <c r="AH84" s="49"/>
      <c r="AI84" s="49"/>
      <c r="AJ84" s="49"/>
      <c r="AK84" s="49"/>
      <c r="AL84" s="49"/>
      <c r="AM84" s="49"/>
      <c r="AN84" s="49"/>
      <c r="AO84" s="48">
        <f t="shared" ref="AO84:AQ84" si="63" xml:space="preserve"> IF( ISNUMBER(R84), 0, 1 )</f>
        <v>0</v>
      </c>
      <c r="AP84" s="48">
        <f t="shared" si="63"/>
        <v>0</v>
      </c>
      <c r="AQ84" s="48">
        <f t="shared" si="63"/>
        <v>0</v>
      </c>
      <c r="AR84" s="614"/>
      <c r="AS84" s="613"/>
      <c r="AT84" s="178" t="s">
        <v>1214</v>
      </c>
      <c r="AU84" s="179" t="s">
        <v>728</v>
      </c>
      <c r="AV84" s="188" t="s">
        <v>1230</v>
      </c>
      <c r="AW84" s="188" t="s">
        <v>1231</v>
      </c>
      <c r="AX84" s="188" t="s">
        <v>1232</v>
      </c>
      <c r="AY84" s="188" t="s">
        <v>1233</v>
      </c>
      <c r="AZ84" s="188" t="s">
        <v>1234</v>
      </c>
      <c r="BA84" s="188" t="s">
        <v>1235</v>
      </c>
      <c r="BB84" s="197"/>
      <c r="BC84" s="206"/>
      <c r="BD84" s="206"/>
      <c r="BE84" s="206"/>
      <c r="BF84" s="206"/>
      <c r="BG84" s="197"/>
      <c r="BH84" s="266" t="s">
        <v>1236</v>
      </c>
      <c r="BI84" s="266" t="s">
        <v>1237</v>
      </c>
      <c r="BJ84" s="267" t="s">
        <v>1238</v>
      </c>
    </row>
    <row r="85" spans="1:62" ht="15.75" customHeight="1">
      <c r="A85" s="27"/>
      <c r="B85" s="178" t="s">
        <v>1239</v>
      </c>
      <c r="C85" s="179" t="s">
        <v>711</v>
      </c>
      <c r="D85" s="180" t="s">
        <v>712</v>
      </c>
      <c r="E85" s="180">
        <v>3</v>
      </c>
      <c r="F85" s="181">
        <v>1.454</v>
      </c>
      <c r="G85" s="181">
        <v>0.02</v>
      </c>
      <c r="H85" s="181">
        <v>0</v>
      </c>
      <c r="I85" s="181">
        <v>2.1869999999999998</v>
      </c>
      <c r="J85" s="181">
        <v>4.5590000000000002</v>
      </c>
      <c r="K85" s="182">
        <f t="shared" si="49"/>
        <v>8.2199999999999989</v>
      </c>
      <c r="L85" s="195"/>
      <c r="M85" s="205"/>
      <c r="N85" s="205"/>
      <c r="O85" s="205"/>
      <c r="P85" s="205"/>
      <c r="Q85" s="195"/>
      <c r="R85" s="199"/>
      <c r="S85" s="199"/>
      <c r="T85" s="238"/>
      <c r="U85" s="27"/>
      <c r="V85" s="186" t="s">
        <v>1240</v>
      </c>
      <c r="W85" s="27"/>
      <c r="X85" s="187"/>
      <c r="Y85" s="27"/>
      <c r="Z85" s="621"/>
      <c r="AA85" s="47">
        <f t="shared" si="47"/>
        <v>0</v>
      </c>
      <c r="AB85" s="614"/>
      <c r="AC85" s="48">
        <f t="shared" ref="AC85:AG86" si="64" xml:space="preserve"> IF( ISNUMBER(F85), 0, 1 )</f>
        <v>0</v>
      </c>
      <c r="AD85" s="48">
        <f t="shared" si="64"/>
        <v>0</v>
      </c>
      <c r="AE85" s="48">
        <f t="shared" si="64"/>
        <v>0</v>
      </c>
      <c r="AF85" s="48">
        <f t="shared" si="64"/>
        <v>0</v>
      </c>
      <c r="AG85" s="48">
        <f t="shared" si="64"/>
        <v>0</v>
      </c>
      <c r="AH85" s="49"/>
      <c r="AI85" s="49"/>
      <c r="AJ85" s="49"/>
      <c r="AK85" s="49"/>
      <c r="AL85" s="49"/>
      <c r="AM85" s="49"/>
      <c r="AN85" s="49"/>
      <c r="AO85" s="49"/>
      <c r="AP85" s="49"/>
      <c r="AQ85" s="49"/>
      <c r="AR85" s="614"/>
      <c r="AS85" s="613"/>
      <c r="AT85" s="178" t="s">
        <v>1239</v>
      </c>
      <c r="AU85" s="179" t="s">
        <v>711</v>
      </c>
      <c r="AV85" s="181" t="s">
        <v>1241</v>
      </c>
      <c r="AW85" s="181" t="s">
        <v>1242</v>
      </c>
      <c r="AX85" s="181" t="s">
        <v>1243</v>
      </c>
      <c r="AY85" s="181" t="s">
        <v>1244</v>
      </c>
      <c r="AZ85" s="181" t="s">
        <v>1245</v>
      </c>
      <c r="BA85" s="188" t="s">
        <v>1246</v>
      </c>
      <c r="BB85" s="197"/>
      <c r="BC85" s="206"/>
      <c r="BD85" s="206"/>
      <c r="BE85" s="206"/>
      <c r="BF85" s="206"/>
      <c r="BG85" s="197"/>
      <c r="BH85" s="206"/>
      <c r="BI85" s="206"/>
      <c r="BJ85" s="198"/>
    </row>
    <row r="86" spans="1:62" ht="15.75" customHeight="1">
      <c r="A86" s="27"/>
      <c r="B86" s="178" t="s">
        <v>1239</v>
      </c>
      <c r="C86" s="179" t="s">
        <v>720</v>
      </c>
      <c r="D86" s="180" t="s">
        <v>712</v>
      </c>
      <c r="E86" s="180">
        <v>3</v>
      </c>
      <c r="F86" s="181">
        <v>0</v>
      </c>
      <c r="G86" s="181">
        <v>0</v>
      </c>
      <c r="H86" s="181">
        <v>0</v>
      </c>
      <c r="I86" s="181">
        <v>0</v>
      </c>
      <c r="J86" s="181">
        <v>0</v>
      </c>
      <c r="K86" s="182">
        <f t="shared" si="49"/>
        <v>0</v>
      </c>
      <c r="L86" s="195"/>
      <c r="M86" s="205"/>
      <c r="N86" s="205"/>
      <c r="O86" s="205"/>
      <c r="P86" s="205"/>
      <c r="Q86" s="195"/>
      <c r="R86" s="199"/>
      <c r="S86" s="199"/>
      <c r="T86" s="238"/>
      <c r="U86" s="27"/>
      <c r="V86" s="186" t="s">
        <v>1247</v>
      </c>
      <c r="W86" s="27"/>
      <c r="X86" s="187"/>
      <c r="Y86" s="27"/>
      <c r="Z86" s="621"/>
      <c r="AA86" s="47">
        <f t="shared" si="47"/>
        <v>0</v>
      </c>
      <c r="AB86" s="614"/>
      <c r="AC86" s="48">
        <f t="shared" si="64"/>
        <v>0</v>
      </c>
      <c r="AD86" s="48">
        <f t="shared" si="64"/>
        <v>0</v>
      </c>
      <c r="AE86" s="48">
        <f t="shared" si="64"/>
        <v>0</v>
      </c>
      <c r="AF86" s="48">
        <f t="shared" si="64"/>
        <v>0</v>
      </c>
      <c r="AG86" s="48">
        <f t="shared" si="64"/>
        <v>0</v>
      </c>
      <c r="AH86" s="49"/>
      <c r="AI86" s="49"/>
      <c r="AJ86" s="49"/>
      <c r="AK86" s="49"/>
      <c r="AL86" s="49"/>
      <c r="AM86" s="49"/>
      <c r="AN86" s="49"/>
      <c r="AO86" s="49"/>
      <c r="AP86" s="49"/>
      <c r="AQ86" s="49"/>
      <c r="AR86" s="614"/>
      <c r="AS86" s="613"/>
      <c r="AT86" s="178" t="s">
        <v>1239</v>
      </c>
      <c r="AU86" s="179" t="s">
        <v>720</v>
      </c>
      <c r="AV86" s="181" t="s">
        <v>1248</v>
      </c>
      <c r="AW86" s="181" t="s">
        <v>1249</v>
      </c>
      <c r="AX86" s="181" t="s">
        <v>1250</v>
      </c>
      <c r="AY86" s="181" t="s">
        <v>1251</v>
      </c>
      <c r="AZ86" s="181" t="s">
        <v>1252</v>
      </c>
      <c r="BA86" s="188" t="s">
        <v>1253</v>
      </c>
      <c r="BB86" s="197"/>
      <c r="BC86" s="206"/>
      <c r="BD86" s="206"/>
      <c r="BE86" s="206"/>
      <c r="BF86" s="206"/>
      <c r="BG86" s="197"/>
      <c r="BH86" s="206"/>
      <c r="BI86" s="206"/>
      <c r="BJ86" s="198"/>
    </row>
    <row r="87" spans="1:62" ht="15.75" customHeight="1">
      <c r="A87" s="27"/>
      <c r="B87" s="178" t="s">
        <v>1239</v>
      </c>
      <c r="C87" s="179" t="s">
        <v>728</v>
      </c>
      <c r="D87" s="180" t="s">
        <v>712</v>
      </c>
      <c r="E87" s="180">
        <v>3</v>
      </c>
      <c r="F87" s="182">
        <f>IFERROR(SUM(F85:F86), 0)</f>
        <v>1.454</v>
      </c>
      <c r="G87" s="182">
        <f>IFERROR(SUM(G85:G86), 0)</f>
        <v>0.02</v>
      </c>
      <c r="H87" s="182">
        <f t="shared" ref="H87:J87" si="65">IFERROR(SUM(H85:H86), 0)</f>
        <v>0</v>
      </c>
      <c r="I87" s="182">
        <f t="shared" si="65"/>
        <v>2.1869999999999998</v>
      </c>
      <c r="J87" s="182">
        <f t="shared" si="65"/>
        <v>4.5590000000000002</v>
      </c>
      <c r="K87" s="182">
        <f t="shared" si="49"/>
        <v>8.2199999999999989</v>
      </c>
      <c r="L87" s="195"/>
      <c r="M87" s="205"/>
      <c r="N87" s="205"/>
      <c r="O87" s="205"/>
      <c r="P87" s="205"/>
      <c r="Q87" s="195"/>
      <c r="R87" s="181">
        <v>30.887</v>
      </c>
      <c r="S87" s="265">
        <v>5.7</v>
      </c>
      <c r="T87" s="268">
        <v>15.64</v>
      </c>
      <c r="U87" s="27"/>
      <c r="V87" s="186" t="s">
        <v>1254</v>
      </c>
      <c r="W87" s="27"/>
      <c r="X87" s="187"/>
      <c r="Y87" s="27"/>
      <c r="Z87" s="621"/>
      <c r="AA87" s="47">
        <f t="shared" si="47"/>
        <v>0</v>
      </c>
      <c r="AB87" s="155"/>
      <c r="AC87" s="49"/>
      <c r="AD87" s="49"/>
      <c r="AE87" s="49"/>
      <c r="AF87" s="49"/>
      <c r="AG87" s="49"/>
      <c r="AH87" s="49"/>
      <c r="AI87" s="49"/>
      <c r="AJ87" s="49"/>
      <c r="AK87" s="49"/>
      <c r="AL87" s="49"/>
      <c r="AM87" s="49"/>
      <c r="AN87" s="49"/>
      <c r="AO87" s="48">
        <f t="shared" ref="AO87:AQ87" si="66" xml:space="preserve"> IF( ISNUMBER(R87), 0, 1 )</f>
        <v>0</v>
      </c>
      <c r="AP87" s="48">
        <f t="shared" si="66"/>
        <v>0</v>
      </c>
      <c r="AQ87" s="48">
        <f t="shared" si="66"/>
        <v>0</v>
      </c>
      <c r="AR87" s="614"/>
      <c r="AS87" s="613"/>
      <c r="AT87" s="178" t="s">
        <v>1239</v>
      </c>
      <c r="AU87" s="179" t="s">
        <v>728</v>
      </c>
      <c r="AV87" s="188" t="s">
        <v>1255</v>
      </c>
      <c r="AW87" s="188" t="s">
        <v>1256</v>
      </c>
      <c r="AX87" s="188" t="s">
        <v>1257</v>
      </c>
      <c r="AY87" s="188" t="s">
        <v>1258</v>
      </c>
      <c r="AZ87" s="188" t="s">
        <v>1259</v>
      </c>
      <c r="BA87" s="188" t="s">
        <v>1260</v>
      </c>
      <c r="BB87" s="197"/>
      <c r="BC87" s="206"/>
      <c r="BD87" s="206"/>
      <c r="BE87" s="206"/>
      <c r="BF87" s="206"/>
      <c r="BG87" s="197"/>
      <c r="BH87" s="266" t="s">
        <v>1261</v>
      </c>
      <c r="BI87" s="266" t="s">
        <v>1262</v>
      </c>
      <c r="BJ87" s="267" t="s">
        <v>1263</v>
      </c>
    </row>
    <row r="88" spans="1:62" ht="15.75" customHeight="1">
      <c r="A88" s="27"/>
      <c r="B88" s="178" t="s">
        <v>1264</v>
      </c>
      <c r="C88" s="179" t="s">
        <v>711</v>
      </c>
      <c r="D88" s="180" t="s">
        <v>712</v>
      </c>
      <c r="E88" s="180">
        <v>3</v>
      </c>
      <c r="F88" s="181">
        <v>0</v>
      </c>
      <c r="G88" s="181">
        <v>0</v>
      </c>
      <c r="H88" s="181">
        <v>0</v>
      </c>
      <c r="I88" s="181">
        <v>0</v>
      </c>
      <c r="J88" s="181">
        <v>0</v>
      </c>
      <c r="K88" s="182">
        <f t="shared" si="49"/>
        <v>0</v>
      </c>
      <c r="L88" s="195"/>
      <c r="M88" s="205"/>
      <c r="N88" s="205"/>
      <c r="O88" s="205"/>
      <c r="P88" s="205"/>
      <c r="Q88" s="195"/>
      <c r="R88" s="199"/>
      <c r="S88" s="199"/>
      <c r="T88" s="238"/>
      <c r="U88" s="27"/>
      <c r="V88" s="186" t="s">
        <v>1265</v>
      </c>
      <c r="W88" s="27"/>
      <c r="X88" s="187"/>
      <c r="Y88" s="27"/>
      <c r="Z88" s="621"/>
      <c r="AA88" s="47">
        <f t="shared" si="47"/>
        <v>0</v>
      </c>
      <c r="AB88" s="614"/>
      <c r="AC88" s="48">
        <f t="shared" ref="AC88:AG89" si="67" xml:space="preserve"> IF( ISNUMBER(F88), 0, 1 )</f>
        <v>0</v>
      </c>
      <c r="AD88" s="48">
        <f t="shared" si="67"/>
        <v>0</v>
      </c>
      <c r="AE88" s="48">
        <f t="shared" si="67"/>
        <v>0</v>
      </c>
      <c r="AF88" s="48">
        <f t="shared" si="67"/>
        <v>0</v>
      </c>
      <c r="AG88" s="48">
        <f t="shared" si="67"/>
        <v>0</v>
      </c>
      <c r="AH88" s="49"/>
      <c r="AI88" s="49"/>
      <c r="AJ88" s="49"/>
      <c r="AK88" s="49"/>
      <c r="AL88" s="49"/>
      <c r="AM88" s="49"/>
      <c r="AN88" s="49"/>
      <c r="AO88" s="49"/>
      <c r="AP88" s="49"/>
      <c r="AQ88" s="49"/>
      <c r="AR88" s="614"/>
      <c r="AS88" s="613"/>
      <c r="AT88" s="178" t="s">
        <v>1264</v>
      </c>
      <c r="AU88" s="179" t="s">
        <v>711</v>
      </c>
      <c r="AV88" s="181" t="s">
        <v>1266</v>
      </c>
      <c r="AW88" s="181" t="s">
        <v>1267</v>
      </c>
      <c r="AX88" s="181" t="s">
        <v>1268</v>
      </c>
      <c r="AY88" s="181" t="s">
        <v>1269</v>
      </c>
      <c r="AZ88" s="181" t="s">
        <v>1270</v>
      </c>
      <c r="BA88" s="188" t="s">
        <v>1271</v>
      </c>
      <c r="BB88" s="197"/>
      <c r="BC88" s="206"/>
      <c r="BD88" s="206"/>
      <c r="BE88" s="206"/>
      <c r="BF88" s="206"/>
      <c r="BG88" s="197"/>
      <c r="BH88" s="206"/>
      <c r="BI88" s="206"/>
      <c r="BJ88" s="198"/>
    </row>
    <row r="89" spans="1:62" ht="15.75" customHeight="1">
      <c r="A89" s="27"/>
      <c r="B89" s="178" t="s">
        <v>1264</v>
      </c>
      <c r="C89" s="179" t="s">
        <v>720</v>
      </c>
      <c r="D89" s="180" t="s">
        <v>712</v>
      </c>
      <c r="E89" s="180">
        <v>3</v>
      </c>
      <c r="F89" s="181">
        <v>0</v>
      </c>
      <c r="G89" s="181">
        <v>0</v>
      </c>
      <c r="H89" s="181">
        <v>0</v>
      </c>
      <c r="I89" s="181">
        <v>0</v>
      </c>
      <c r="J89" s="181">
        <v>0</v>
      </c>
      <c r="K89" s="182">
        <f t="shared" si="49"/>
        <v>0</v>
      </c>
      <c r="L89" s="195"/>
      <c r="M89" s="205"/>
      <c r="N89" s="205"/>
      <c r="O89" s="205"/>
      <c r="P89" s="205"/>
      <c r="Q89" s="195"/>
      <c r="R89" s="199"/>
      <c r="S89" s="199"/>
      <c r="T89" s="238"/>
      <c r="U89" s="27"/>
      <c r="V89" s="186" t="s">
        <v>1272</v>
      </c>
      <c r="W89" s="27"/>
      <c r="X89" s="187"/>
      <c r="Y89" s="27"/>
      <c r="Z89" s="621"/>
      <c r="AA89" s="47">
        <f t="shared" si="47"/>
        <v>0</v>
      </c>
      <c r="AB89" s="614"/>
      <c r="AC89" s="48">
        <f t="shared" si="67"/>
        <v>0</v>
      </c>
      <c r="AD89" s="48">
        <f t="shared" si="67"/>
        <v>0</v>
      </c>
      <c r="AE89" s="48">
        <f t="shared" si="67"/>
        <v>0</v>
      </c>
      <c r="AF89" s="48">
        <f t="shared" si="67"/>
        <v>0</v>
      </c>
      <c r="AG89" s="48">
        <f t="shared" si="67"/>
        <v>0</v>
      </c>
      <c r="AH89" s="49"/>
      <c r="AI89" s="49"/>
      <c r="AJ89" s="49"/>
      <c r="AK89" s="49"/>
      <c r="AL89" s="49"/>
      <c r="AM89" s="49"/>
      <c r="AN89" s="49"/>
      <c r="AO89" s="49"/>
      <c r="AP89" s="49"/>
      <c r="AQ89" s="49"/>
      <c r="AR89" s="614"/>
      <c r="AS89" s="613"/>
      <c r="AT89" s="178" t="s">
        <v>1264</v>
      </c>
      <c r="AU89" s="179" t="s">
        <v>720</v>
      </c>
      <c r="AV89" s="181" t="s">
        <v>1273</v>
      </c>
      <c r="AW89" s="181" t="s">
        <v>1274</v>
      </c>
      <c r="AX89" s="181" t="s">
        <v>1275</v>
      </c>
      <c r="AY89" s="181" t="s">
        <v>1276</v>
      </c>
      <c r="AZ89" s="181" t="s">
        <v>1277</v>
      </c>
      <c r="BA89" s="188" t="s">
        <v>1278</v>
      </c>
      <c r="BB89" s="197"/>
      <c r="BC89" s="206"/>
      <c r="BD89" s="206"/>
      <c r="BE89" s="206"/>
      <c r="BF89" s="206"/>
      <c r="BG89" s="197"/>
      <c r="BH89" s="206"/>
      <c r="BI89" s="206"/>
      <c r="BJ89" s="198"/>
    </row>
    <row r="90" spans="1:62" ht="15.75" customHeight="1">
      <c r="A90" s="27"/>
      <c r="B90" s="178" t="s">
        <v>1264</v>
      </c>
      <c r="C90" s="179" t="s">
        <v>728</v>
      </c>
      <c r="D90" s="180" t="s">
        <v>712</v>
      </c>
      <c r="E90" s="180">
        <v>3</v>
      </c>
      <c r="F90" s="182">
        <f>IFERROR(SUM(F88:F89), 0)</f>
        <v>0</v>
      </c>
      <c r="G90" s="182">
        <f t="shared" ref="G90:J90" si="68">IFERROR(SUM(G88:G89), 0)</f>
        <v>0</v>
      </c>
      <c r="H90" s="182">
        <f t="shared" si="68"/>
        <v>0</v>
      </c>
      <c r="I90" s="182">
        <f>IFERROR(SUM(I88:I89), 0)</f>
        <v>0</v>
      </c>
      <c r="J90" s="182">
        <f t="shared" si="68"/>
        <v>0</v>
      </c>
      <c r="K90" s="182">
        <f t="shared" si="49"/>
        <v>0</v>
      </c>
      <c r="L90" s="195"/>
      <c r="M90" s="205"/>
      <c r="N90" s="205"/>
      <c r="O90" s="205"/>
      <c r="P90" s="205"/>
      <c r="Q90" s="195"/>
      <c r="R90" s="181">
        <v>0</v>
      </c>
      <c r="S90" s="265">
        <v>0</v>
      </c>
      <c r="T90" s="268">
        <v>0</v>
      </c>
      <c r="U90" s="27"/>
      <c r="V90" s="186" t="s">
        <v>1279</v>
      </c>
      <c r="W90" s="27"/>
      <c r="X90" s="187"/>
      <c r="Y90" s="27"/>
      <c r="Z90" s="621"/>
      <c r="AA90" s="47">
        <f t="shared" si="47"/>
        <v>0</v>
      </c>
      <c r="AB90" s="155"/>
      <c r="AC90" s="49"/>
      <c r="AD90" s="49"/>
      <c r="AE90" s="49"/>
      <c r="AF90" s="49"/>
      <c r="AG90" s="49"/>
      <c r="AH90" s="49"/>
      <c r="AI90" s="49"/>
      <c r="AJ90" s="49"/>
      <c r="AK90" s="49"/>
      <c r="AL90" s="49"/>
      <c r="AM90" s="49"/>
      <c r="AN90" s="49"/>
      <c r="AO90" s="48">
        <f t="shared" ref="AO90:AQ100" si="69" xml:space="preserve"> IF( ISNUMBER(R90), 0, 1 )</f>
        <v>0</v>
      </c>
      <c r="AP90" s="48">
        <f t="shared" si="69"/>
        <v>0</v>
      </c>
      <c r="AQ90" s="48">
        <f t="shared" si="69"/>
        <v>0</v>
      </c>
      <c r="AR90" s="614"/>
      <c r="AS90" s="613"/>
      <c r="AT90" s="178" t="s">
        <v>1264</v>
      </c>
      <c r="AU90" s="179" t="s">
        <v>728</v>
      </c>
      <c r="AV90" s="188" t="s">
        <v>1280</v>
      </c>
      <c r="AW90" s="188" t="s">
        <v>1281</v>
      </c>
      <c r="AX90" s="188" t="s">
        <v>1282</v>
      </c>
      <c r="AY90" s="188" t="s">
        <v>1283</v>
      </c>
      <c r="AZ90" s="188" t="s">
        <v>1284</v>
      </c>
      <c r="BA90" s="188" t="s">
        <v>1285</v>
      </c>
      <c r="BB90" s="197"/>
      <c r="BC90" s="206"/>
      <c r="BD90" s="206"/>
      <c r="BE90" s="206"/>
      <c r="BF90" s="206"/>
      <c r="BG90" s="197"/>
      <c r="BH90" s="266" t="s">
        <v>1286</v>
      </c>
      <c r="BI90" s="266" t="s">
        <v>1287</v>
      </c>
      <c r="BJ90" s="267" t="s">
        <v>1288</v>
      </c>
    </row>
    <row r="91" spans="1:62" ht="15.75" customHeight="1">
      <c r="A91" s="27"/>
      <c r="B91" s="269" t="s">
        <v>1289</v>
      </c>
      <c r="C91" s="179" t="s">
        <v>711</v>
      </c>
      <c r="D91" s="180" t="s">
        <v>712</v>
      </c>
      <c r="E91" s="180">
        <v>3</v>
      </c>
      <c r="F91" s="181">
        <v>0</v>
      </c>
      <c r="G91" s="181">
        <v>0</v>
      </c>
      <c r="H91" s="181">
        <v>0</v>
      </c>
      <c r="I91" s="181">
        <v>1.0780000000000001</v>
      </c>
      <c r="J91" s="181">
        <v>0</v>
      </c>
      <c r="K91" s="182">
        <f>IFERROR(SUM(F91:J91), 0)</f>
        <v>1.0780000000000001</v>
      </c>
      <c r="L91" s="195"/>
      <c r="M91" s="205"/>
      <c r="N91" s="205"/>
      <c r="O91" s="205"/>
      <c r="P91" s="205"/>
      <c r="Q91" s="195"/>
      <c r="R91" s="181">
        <v>1.0780000000000001</v>
      </c>
      <c r="S91" s="265">
        <v>26.581</v>
      </c>
      <c r="T91" s="268">
        <v>73.802000000000007</v>
      </c>
      <c r="U91" s="27"/>
      <c r="V91" s="186" t="s">
        <v>1290</v>
      </c>
      <c r="W91" s="27"/>
      <c r="X91" s="187"/>
      <c r="Y91" s="27"/>
      <c r="Z91" s="621"/>
      <c r="AA91" s="47">
        <f t="shared" si="47"/>
        <v>0</v>
      </c>
      <c r="AB91" s="614"/>
      <c r="AC91" s="48">
        <f t="shared" ref="AC91:AG100" si="70" xml:space="preserve"> IF( ISNUMBER(F91), 0, 1 )</f>
        <v>0</v>
      </c>
      <c r="AD91" s="48">
        <f t="shared" si="70"/>
        <v>0</v>
      </c>
      <c r="AE91" s="48">
        <f t="shared" si="70"/>
        <v>0</v>
      </c>
      <c r="AF91" s="48">
        <f t="shared" si="70"/>
        <v>0</v>
      </c>
      <c r="AG91" s="48">
        <f t="shared" si="70"/>
        <v>0</v>
      </c>
      <c r="AH91" s="49"/>
      <c r="AI91" s="49"/>
      <c r="AJ91" s="49"/>
      <c r="AK91" s="49"/>
      <c r="AL91" s="49"/>
      <c r="AM91" s="49"/>
      <c r="AN91" s="49"/>
      <c r="AO91" s="48">
        <f t="shared" si="69"/>
        <v>0</v>
      </c>
      <c r="AP91" s="48">
        <f t="shared" si="69"/>
        <v>0</v>
      </c>
      <c r="AQ91" s="48">
        <f t="shared" si="69"/>
        <v>0</v>
      </c>
      <c r="AR91" s="614"/>
      <c r="AS91" s="613"/>
      <c r="AT91" s="269" t="s">
        <v>1291</v>
      </c>
      <c r="AU91" s="179" t="s">
        <v>711</v>
      </c>
      <c r="AV91" s="181" t="s">
        <v>1292</v>
      </c>
      <c r="AW91" s="181" t="s">
        <v>1293</v>
      </c>
      <c r="AX91" s="181" t="s">
        <v>1294</v>
      </c>
      <c r="AY91" s="181" t="s">
        <v>1295</v>
      </c>
      <c r="AZ91" s="181" t="s">
        <v>1296</v>
      </c>
      <c r="BA91" s="188" t="s">
        <v>1297</v>
      </c>
      <c r="BB91" s="197"/>
      <c r="BC91" s="206"/>
      <c r="BD91" s="206"/>
      <c r="BE91" s="206"/>
      <c r="BF91" s="206"/>
      <c r="BG91" s="197"/>
      <c r="BH91" s="266" t="s">
        <v>1298</v>
      </c>
      <c r="BI91" s="266" t="s">
        <v>1299</v>
      </c>
      <c r="BJ91" s="267" t="s">
        <v>1300</v>
      </c>
    </row>
    <row r="92" spans="1:62" ht="15.75" customHeight="1">
      <c r="A92" s="27"/>
      <c r="B92" s="269" t="s">
        <v>1289</v>
      </c>
      <c r="C92" s="179" t="s">
        <v>720</v>
      </c>
      <c r="D92" s="180" t="s">
        <v>712</v>
      </c>
      <c r="E92" s="180">
        <v>3</v>
      </c>
      <c r="F92" s="181">
        <v>0</v>
      </c>
      <c r="G92" s="181">
        <v>0</v>
      </c>
      <c r="H92" s="181">
        <v>0</v>
      </c>
      <c r="I92" s="181">
        <v>0</v>
      </c>
      <c r="J92" s="181">
        <v>0</v>
      </c>
      <c r="K92" s="182">
        <f t="shared" si="49"/>
        <v>0</v>
      </c>
      <c r="L92" s="195"/>
      <c r="M92" s="205"/>
      <c r="N92" s="205"/>
      <c r="O92" s="205"/>
      <c r="P92" s="205"/>
      <c r="Q92" s="195"/>
      <c r="R92" s="181">
        <v>0</v>
      </c>
      <c r="S92" s="265">
        <v>3.8620000000000001</v>
      </c>
      <c r="T92" s="268">
        <v>9.7739999999999991</v>
      </c>
      <c r="U92" s="27"/>
      <c r="V92" s="186" t="s">
        <v>1301</v>
      </c>
      <c r="W92" s="27"/>
      <c r="X92" s="187"/>
      <c r="Y92" s="27"/>
      <c r="Z92" s="621"/>
      <c r="AA92" s="47">
        <f t="shared" si="47"/>
        <v>0</v>
      </c>
      <c r="AB92" s="614"/>
      <c r="AC92" s="48">
        <f t="shared" si="70"/>
        <v>0</v>
      </c>
      <c r="AD92" s="48">
        <f t="shared" si="70"/>
        <v>0</v>
      </c>
      <c r="AE92" s="48">
        <f t="shared" si="70"/>
        <v>0</v>
      </c>
      <c r="AF92" s="48">
        <f t="shared" si="70"/>
        <v>0</v>
      </c>
      <c r="AG92" s="48">
        <f t="shared" si="70"/>
        <v>0</v>
      </c>
      <c r="AH92" s="49"/>
      <c r="AI92" s="49"/>
      <c r="AJ92" s="49"/>
      <c r="AK92" s="49"/>
      <c r="AL92" s="49"/>
      <c r="AM92" s="49"/>
      <c r="AN92" s="49"/>
      <c r="AO92" s="48">
        <f t="shared" si="69"/>
        <v>0</v>
      </c>
      <c r="AP92" s="48">
        <f t="shared" si="69"/>
        <v>0</v>
      </c>
      <c r="AQ92" s="48">
        <f t="shared" si="69"/>
        <v>0</v>
      </c>
      <c r="AR92" s="614"/>
      <c r="AS92" s="613"/>
      <c r="AT92" s="269" t="s">
        <v>1291</v>
      </c>
      <c r="AU92" s="179" t="s">
        <v>720</v>
      </c>
      <c r="AV92" s="181" t="s">
        <v>1302</v>
      </c>
      <c r="AW92" s="181" t="s">
        <v>1303</v>
      </c>
      <c r="AX92" s="181" t="s">
        <v>1304</v>
      </c>
      <c r="AY92" s="181" t="s">
        <v>1305</v>
      </c>
      <c r="AZ92" s="181" t="s">
        <v>1306</v>
      </c>
      <c r="BA92" s="188" t="s">
        <v>1307</v>
      </c>
      <c r="BB92" s="197"/>
      <c r="BC92" s="206"/>
      <c r="BD92" s="206"/>
      <c r="BE92" s="206"/>
      <c r="BF92" s="206"/>
      <c r="BG92" s="197"/>
      <c r="BH92" s="266" t="s">
        <v>1308</v>
      </c>
      <c r="BI92" s="266" t="s">
        <v>1309</v>
      </c>
      <c r="BJ92" s="267" t="s">
        <v>1310</v>
      </c>
    </row>
    <row r="93" spans="1:62" ht="15.75" customHeight="1">
      <c r="A93" s="27"/>
      <c r="B93" s="269" t="s">
        <v>1311</v>
      </c>
      <c r="C93" s="179" t="s">
        <v>711</v>
      </c>
      <c r="D93" s="180" t="s">
        <v>712</v>
      </c>
      <c r="E93" s="180">
        <v>3</v>
      </c>
      <c r="F93" s="181">
        <v>0</v>
      </c>
      <c r="G93" s="181">
        <v>0</v>
      </c>
      <c r="H93" s="181">
        <v>0</v>
      </c>
      <c r="I93" s="181">
        <v>0</v>
      </c>
      <c r="J93" s="181">
        <v>1.766</v>
      </c>
      <c r="K93" s="182">
        <f t="shared" si="49"/>
        <v>1.766</v>
      </c>
      <c r="L93" s="195"/>
      <c r="M93" s="195"/>
      <c r="N93" s="195"/>
      <c r="O93" s="195"/>
      <c r="P93" s="195"/>
      <c r="Q93" s="195"/>
      <c r="R93" s="181">
        <v>1.766</v>
      </c>
      <c r="S93" s="265">
        <v>103.563</v>
      </c>
      <c r="T93" s="268">
        <v>287.53800000000001</v>
      </c>
      <c r="U93" s="27"/>
      <c r="V93" s="186" t="s">
        <v>1312</v>
      </c>
      <c r="W93" s="27"/>
      <c r="X93" s="187"/>
      <c r="Y93" s="27"/>
      <c r="Z93" s="621"/>
      <c r="AA93" s="47">
        <f t="shared" si="47"/>
        <v>0</v>
      </c>
      <c r="AB93" s="614"/>
      <c r="AC93" s="48">
        <f t="shared" si="70"/>
        <v>0</v>
      </c>
      <c r="AD93" s="48">
        <f t="shared" si="70"/>
        <v>0</v>
      </c>
      <c r="AE93" s="48">
        <f t="shared" si="70"/>
        <v>0</v>
      </c>
      <c r="AF93" s="48">
        <f t="shared" si="70"/>
        <v>0</v>
      </c>
      <c r="AG93" s="48">
        <f t="shared" si="70"/>
        <v>0</v>
      </c>
      <c r="AH93" s="49"/>
      <c r="AI93" s="49"/>
      <c r="AJ93" s="49"/>
      <c r="AK93" s="49"/>
      <c r="AL93" s="49"/>
      <c r="AM93" s="49"/>
      <c r="AN93" s="49"/>
      <c r="AO93" s="48">
        <f t="shared" si="69"/>
        <v>0</v>
      </c>
      <c r="AP93" s="48">
        <f t="shared" si="69"/>
        <v>0</v>
      </c>
      <c r="AQ93" s="48">
        <f t="shared" si="69"/>
        <v>0</v>
      </c>
      <c r="AR93" s="614"/>
      <c r="AS93" s="613"/>
      <c r="AT93" s="269" t="s">
        <v>1313</v>
      </c>
      <c r="AU93" s="179" t="s">
        <v>711</v>
      </c>
      <c r="AV93" s="181" t="s">
        <v>1314</v>
      </c>
      <c r="AW93" s="181" t="s">
        <v>1315</v>
      </c>
      <c r="AX93" s="181" t="s">
        <v>1316</v>
      </c>
      <c r="AY93" s="181" t="s">
        <v>1317</v>
      </c>
      <c r="AZ93" s="181" t="s">
        <v>1318</v>
      </c>
      <c r="BA93" s="188" t="s">
        <v>1319</v>
      </c>
      <c r="BB93" s="197"/>
      <c r="BC93" s="197"/>
      <c r="BD93" s="197"/>
      <c r="BE93" s="197"/>
      <c r="BF93" s="197"/>
      <c r="BG93" s="197"/>
      <c r="BH93" s="266" t="s">
        <v>1320</v>
      </c>
      <c r="BI93" s="266" t="s">
        <v>1321</v>
      </c>
      <c r="BJ93" s="267" t="s">
        <v>1322</v>
      </c>
    </row>
    <row r="94" spans="1:62" ht="15.75" customHeight="1">
      <c r="A94" s="27"/>
      <c r="B94" s="269" t="s">
        <v>1311</v>
      </c>
      <c r="C94" s="179" t="s">
        <v>720</v>
      </c>
      <c r="D94" s="180" t="s">
        <v>712</v>
      </c>
      <c r="E94" s="180">
        <v>3</v>
      </c>
      <c r="F94" s="181">
        <v>0</v>
      </c>
      <c r="G94" s="181">
        <v>0</v>
      </c>
      <c r="H94" s="181">
        <v>0</v>
      </c>
      <c r="I94" s="181">
        <v>0</v>
      </c>
      <c r="J94" s="181">
        <v>0</v>
      </c>
      <c r="K94" s="182">
        <f t="shared" si="49"/>
        <v>0</v>
      </c>
      <c r="L94" s="195"/>
      <c r="M94" s="195"/>
      <c r="N94" s="195"/>
      <c r="O94" s="195"/>
      <c r="P94" s="195"/>
      <c r="Q94" s="195"/>
      <c r="R94" s="181">
        <v>0</v>
      </c>
      <c r="S94" s="265">
        <v>15.048</v>
      </c>
      <c r="T94" s="268">
        <v>38.081000000000003</v>
      </c>
      <c r="U94" s="27"/>
      <c r="V94" s="186" t="s">
        <v>1323</v>
      </c>
      <c r="W94" s="27"/>
      <c r="X94" s="187"/>
      <c r="Y94" s="27"/>
      <c r="Z94" s="621"/>
      <c r="AA94" s="47">
        <f t="shared" si="47"/>
        <v>0</v>
      </c>
      <c r="AB94" s="614"/>
      <c r="AC94" s="48">
        <f t="shared" si="70"/>
        <v>0</v>
      </c>
      <c r="AD94" s="48">
        <f t="shared" si="70"/>
        <v>0</v>
      </c>
      <c r="AE94" s="48">
        <f t="shared" si="70"/>
        <v>0</v>
      </c>
      <c r="AF94" s="48">
        <f t="shared" si="70"/>
        <v>0</v>
      </c>
      <c r="AG94" s="48">
        <f t="shared" si="70"/>
        <v>0</v>
      </c>
      <c r="AH94" s="49"/>
      <c r="AI94" s="49"/>
      <c r="AJ94" s="49"/>
      <c r="AK94" s="49"/>
      <c r="AL94" s="49"/>
      <c r="AM94" s="49"/>
      <c r="AN94" s="49"/>
      <c r="AO94" s="48">
        <f t="shared" si="69"/>
        <v>0</v>
      </c>
      <c r="AP94" s="48">
        <f t="shared" si="69"/>
        <v>0</v>
      </c>
      <c r="AQ94" s="48">
        <f t="shared" si="69"/>
        <v>0</v>
      </c>
      <c r="AR94" s="614"/>
      <c r="AS94" s="613"/>
      <c r="AT94" s="269" t="s">
        <v>1313</v>
      </c>
      <c r="AU94" s="179" t="s">
        <v>720</v>
      </c>
      <c r="AV94" s="181" t="s">
        <v>1324</v>
      </c>
      <c r="AW94" s="181" t="s">
        <v>1325</v>
      </c>
      <c r="AX94" s="181" t="s">
        <v>1326</v>
      </c>
      <c r="AY94" s="181" t="s">
        <v>1327</v>
      </c>
      <c r="AZ94" s="181" t="s">
        <v>1328</v>
      </c>
      <c r="BA94" s="188" t="s">
        <v>1329</v>
      </c>
      <c r="BB94" s="197"/>
      <c r="BC94" s="197"/>
      <c r="BD94" s="197"/>
      <c r="BE94" s="197"/>
      <c r="BF94" s="197"/>
      <c r="BG94" s="197"/>
      <c r="BH94" s="266" t="s">
        <v>1330</v>
      </c>
      <c r="BI94" s="266" t="s">
        <v>1331</v>
      </c>
      <c r="BJ94" s="267" t="s">
        <v>1332</v>
      </c>
    </row>
    <row r="95" spans="1:62" ht="15.75" customHeight="1">
      <c r="A95" s="27"/>
      <c r="B95" s="270" t="s">
        <v>1333</v>
      </c>
      <c r="C95" s="179" t="s">
        <v>711</v>
      </c>
      <c r="D95" s="180" t="s">
        <v>712</v>
      </c>
      <c r="E95" s="180">
        <v>3</v>
      </c>
      <c r="F95" s="181">
        <v>0</v>
      </c>
      <c r="G95" s="181">
        <v>0</v>
      </c>
      <c r="H95" s="181">
        <v>0</v>
      </c>
      <c r="I95" s="181">
        <v>0</v>
      </c>
      <c r="J95" s="181">
        <v>0</v>
      </c>
      <c r="K95" s="182">
        <f t="shared" si="49"/>
        <v>0</v>
      </c>
      <c r="L95" s="195"/>
      <c r="M95" s="195"/>
      <c r="N95" s="195"/>
      <c r="O95" s="195"/>
      <c r="P95" s="195"/>
      <c r="Q95" s="195"/>
      <c r="R95" s="181">
        <v>0</v>
      </c>
      <c r="S95" s="181">
        <v>0</v>
      </c>
      <c r="T95" s="268">
        <v>0</v>
      </c>
      <c r="U95" s="27"/>
      <c r="V95" s="186" t="s">
        <v>1334</v>
      </c>
      <c r="W95" s="27"/>
      <c r="X95" s="187"/>
      <c r="Y95" s="27"/>
      <c r="Z95" s="621"/>
      <c r="AA95" s="47">
        <f t="shared" si="47"/>
        <v>0</v>
      </c>
      <c r="AB95" s="614"/>
      <c r="AC95" s="48">
        <f t="shared" si="70"/>
        <v>0</v>
      </c>
      <c r="AD95" s="48">
        <f t="shared" si="70"/>
        <v>0</v>
      </c>
      <c r="AE95" s="48">
        <f t="shared" si="70"/>
        <v>0</v>
      </c>
      <c r="AF95" s="48">
        <f t="shared" si="70"/>
        <v>0</v>
      </c>
      <c r="AG95" s="48">
        <f t="shared" si="70"/>
        <v>0</v>
      </c>
      <c r="AH95" s="49"/>
      <c r="AI95" s="49"/>
      <c r="AJ95" s="49"/>
      <c r="AK95" s="49"/>
      <c r="AL95" s="49"/>
      <c r="AM95" s="49"/>
      <c r="AN95" s="49"/>
      <c r="AO95" s="48">
        <f t="shared" si="69"/>
        <v>0</v>
      </c>
      <c r="AP95" s="48">
        <f t="shared" si="69"/>
        <v>0</v>
      </c>
      <c r="AQ95" s="48">
        <f t="shared" si="69"/>
        <v>0</v>
      </c>
      <c r="AR95" s="614"/>
      <c r="AS95" s="613"/>
      <c r="AT95" s="269" t="s">
        <v>1335</v>
      </c>
      <c r="AU95" s="179" t="s">
        <v>711</v>
      </c>
      <c r="AV95" s="181" t="s">
        <v>1336</v>
      </c>
      <c r="AW95" s="181" t="s">
        <v>1337</v>
      </c>
      <c r="AX95" s="181" t="s">
        <v>1338</v>
      </c>
      <c r="AY95" s="181" t="s">
        <v>1339</v>
      </c>
      <c r="AZ95" s="181" t="s">
        <v>1340</v>
      </c>
      <c r="BA95" s="188" t="s">
        <v>1341</v>
      </c>
      <c r="BB95" s="197"/>
      <c r="BC95" s="197"/>
      <c r="BD95" s="197"/>
      <c r="BE95" s="197"/>
      <c r="BF95" s="197"/>
      <c r="BG95" s="197"/>
      <c r="BH95" s="266" t="s">
        <v>1342</v>
      </c>
      <c r="BI95" s="266" t="s">
        <v>1343</v>
      </c>
      <c r="BJ95" s="267" t="s">
        <v>1344</v>
      </c>
    </row>
    <row r="96" spans="1:62" ht="15.75" customHeight="1">
      <c r="A96" s="27"/>
      <c r="B96" s="270" t="s">
        <v>1333</v>
      </c>
      <c r="C96" s="179" t="s">
        <v>720</v>
      </c>
      <c r="D96" s="180" t="s">
        <v>712</v>
      </c>
      <c r="E96" s="180">
        <v>3</v>
      </c>
      <c r="F96" s="181">
        <v>0</v>
      </c>
      <c r="G96" s="181">
        <v>0</v>
      </c>
      <c r="H96" s="181">
        <v>0</v>
      </c>
      <c r="I96" s="181">
        <v>0</v>
      </c>
      <c r="J96" s="181">
        <v>0</v>
      </c>
      <c r="K96" s="182">
        <f t="shared" si="49"/>
        <v>0</v>
      </c>
      <c r="L96" s="195"/>
      <c r="M96" s="195"/>
      <c r="N96" s="195"/>
      <c r="O96" s="195"/>
      <c r="P96" s="195"/>
      <c r="Q96" s="195"/>
      <c r="R96" s="181">
        <v>0.159</v>
      </c>
      <c r="S96" s="181">
        <v>0</v>
      </c>
      <c r="T96" s="268">
        <v>0</v>
      </c>
      <c r="U96" s="27"/>
      <c r="V96" s="186" t="s">
        <v>1345</v>
      </c>
      <c r="W96" s="27"/>
      <c r="X96" s="187"/>
      <c r="Y96" s="27"/>
      <c r="Z96" s="621"/>
      <c r="AA96" s="47">
        <f t="shared" si="47"/>
        <v>0</v>
      </c>
      <c r="AB96" s="614"/>
      <c r="AC96" s="48">
        <f t="shared" si="70"/>
        <v>0</v>
      </c>
      <c r="AD96" s="48">
        <f t="shared" si="70"/>
        <v>0</v>
      </c>
      <c r="AE96" s="48">
        <f t="shared" si="70"/>
        <v>0</v>
      </c>
      <c r="AF96" s="48">
        <f t="shared" si="70"/>
        <v>0</v>
      </c>
      <c r="AG96" s="48">
        <f t="shared" si="70"/>
        <v>0</v>
      </c>
      <c r="AH96" s="49"/>
      <c r="AI96" s="49"/>
      <c r="AJ96" s="49"/>
      <c r="AK96" s="49"/>
      <c r="AL96" s="49"/>
      <c r="AM96" s="49"/>
      <c r="AN96" s="49"/>
      <c r="AO96" s="48">
        <f t="shared" si="69"/>
        <v>0</v>
      </c>
      <c r="AP96" s="48">
        <f t="shared" si="69"/>
        <v>0</v>
      </c>
      <c r="AQ96" s="48">
        <f t="shared" si="69"/>
        <v>0</v>
      </c>
      <c r="AR96" s="614"/>
      <c r="AS96" s="613"/>
      <c r="AT96" s="269" t="s">
        <v>1335</v>
      </c>
      <c r="AU96" s="179" t="s">
        <v>720</v>
      </c>
      <c r="AV96" s="181" t="s">
        <v>1346</v>
      </c>
      <c r="AW96" s="181" t="s">
        <v>1347</v>
      </c>
      <c r="AX96" s="181" t="s">
        <v>1348</v>
      </c>
      <c r="AY96" s="181" t="s">
        <v>1349</v>
      </c>
      <c r="AZ96" s="181" t="s">
        <v>1350</v>
      </c>
      <c r="BA96" s="188" t="s">
        <v>1351</v>
      </c>
      <c r="BB96" s="197"/>
      <c r="BC96" s="197"/>
      <c r="BD96" s="197"/>
      <c r="BE96" s="197"/>
      <c r="BF96" s="197"/>
      <c r="BG96" s="197"/>
      <c r="BH96" s="266" t="s">
        <v>1352</v>
      </c>
      <c r="BI96" s="266" t="s">
        <v>1353</v>
      </c>
      <c r="BJ96" s="267" t="s">
        <v>1354</v>
      </c>
    </row>
    <row r="97" spans="1:62" ht="15.75" customHeight="1">
      <c r="A97" s="27"/>
      <c r="B97" s="269" t="s">
        <v>1355</v>
      </c>
      <c r="C97" s="179" t="s">
        <v>711</v>
      </c>
      <c r="D97" s="180" t="s">
        <v>712</v>
      </c>
      <c r="E97" s="180">
        <v>3</v>
      </c>
      <c r="F97" s="181"/>
      <c r="G97" s="181"/>
      <c r="H97" s="181"/>
      <c r="I97" s="181"/>
      <c r="J97" s="181"/>
      <c r="K97" s="182">
        <f t="shared" si="49"/>
        <v>0</v>
      </c>
      <c r="L97" s="195"/>
      <c r="M97" s="195"/>
      <c r="N97" s="195"/>
      <c r="O97" s="195"/>
      <c r="P97" s="195"/>
      <c r="Q97" s="195"/>
      <c r="R97" s="265"/>
      <c r="S97" s="265"/>
      <c r="T97" s="268"/>
      <c r="U97" s="27"/>
      <c r="V97" s="186" t="s">
        <v>1356</v>
      </c>
      <c r="W97" s="27"/>
      <c r="X97" s="187"/>
      <c r="Y97" s="27"/>
      <c r="Z97" s="621"/>
      <c r="AA97" s="47" t="str">
        <f t="shared" si="47"/>
        <v>Please complete all cells in row</v>
      </c>
      <c r="AB97" s="614"/>
      <c r="AC97" s="48">
        <f t="shared" si="70"/>
        <v>1</v>
      </c>
      <c r="AD97" s="48">
        <f t="shared" si="70"/>
        <v>1</v>
      </c>
      <c r="AE97" s="48">
        <f t="shared" si="70"/>
        <v>1</v>
      </c>
      <c r="AF97" s="48">
        <f t="shared" si="70"/>
        <v>1</v>
      </c>
      <c r="AG97" s="48">
        <f t="shared" si="70"/>
        <v>1</v>
      </c>
      <c r="AH97" s="49"/>
      <c r="AI97" s="49"/>
      <c r="AJ97" s="49"/>
      <c r="AK97" s="49"/>
      <c r="AL97" s="49"/>
      <c r="AM97" s="49"/>
      <c r="AN97" s="49"/>
      <c r="AO97" s="48">
        <f t="shared" si="69"/>
        <v>1</v>
      </c>
      <c r="AP97" s="48">
        <f t="shared" si="69"/>
        <v>1</v>
      </c>
      <c r="AQ97" s="48">
        <f t="shared" si="69"/>
        <v>1</v>
      </c>
      <c r="AR97" s="614"/>
      <c r="AS97" s="613"/>
      <c r="AT97" s="269" t="s">
        <v>1355</v>
      </c>
      <c r="AU97" s="179" t="s">
        <v>711</v>
      </c>
      <c r="AV97" s="181" t="s">
        <v>1357</v>
      </c>
      <c r="AW97" s="181" t="s">
        <v>1358</v>
      </c>
      <c r="AX97" s="181" t="s">
        <v>1359</v>
      </c>
      <c r="AY97" s="181" t="s">
        <v>1360</v>
      </c>
      <c r="AZ97" s="181" t="s">
        <v>1361</v>
      </c>
      <c r="BA97" s="188" t="s">
        <v>1362</v>
      </c>
      <c r="BB97" s="197"/>
      <c r="BC97" s="197"/>
      <c r="BD97" s="197"/>
      <c r="BE97" s="197"/>
      <c r="BF97" s="197"/>
      <c r="BG97" s="197"/>
      <c r="BH97" s="266" t="s">
        <v>1363</v>
      </c>
      <c r="BI97" s="266" t="s">
        <v>1364</v>
      </c>
      <c r="BJ97" s="267" t="s">
        <v>1365</v>
      </c>
    </row>
    <row r="98" spans="1:62" ht="15.75" customHeight="1">
      <c r="A98" s="27"/>
      <c r="B98" s="269" t="s">
        <v>1355</v>
      </c>
      <c r="C98" s="179" t="s">
        <v>720</v>
      </c>
      <c r="D98" s="180" t="s">
        <v>712</v>
      </c>
      <c r="E98" s="180">
        <v>3</v>
      </c>
      <c r="F98" s="181"/>
      <c r="G98" s="181"/>
      <c r="H98" s="181"/>
      <c r="I98" s="181"/>
      <c r="J98" s="181"/>
      <c r="K98" s="182">
        <f t="shared" si="49"/>
        <v>0</v>
      </c>
      <c r="L98" s="195"/>
      <c r="M98" s="195"/>
      <c r="N98" s="195"/>
      <c r="O98" s="195"/>
      <c r="P98" s="195"/>
      <c r="Q98" s="195"/>
      <c r="R98" s="265"/>
      <c r="S98" s="265"/>
      <c r="T98" s="268"/>
      <c r="U98" s="27"/>
      <c r="V98" s="186" t="s">
        <v>1366</v>
      </c>
      <c r="W98" s="27"/>
      <c r="X98" s="187"/>
      <c r="Y98" s="27"/>
      <c r="Z98" s="621"/>
      <c r="AA98" s="47" t="str">
        <f t="shared" si="47"/>
        <v>Please complete all cells in row</v>
      </c>
      <c r="AB98" s="614"/>
      <c r="AC98" s="48">
        <f t="shared" si="70"/>
        <v>1</v>
      </c>
      <c r="AD98" s="48">
        <f t="shared" si="70"/>
        <v>1</v>
      </c>
      <c r="AE98" s="48">
        <f t="shared" si="70"/>
        <v>1</v>
      </c>
      <c r="AF98" s="48">
        <f t="shared" si="70"/>
        <v>1</v>
      </c>
      <c r="AG98" s="48">
        <f t="shared" si="70"/>
        <v>1</v>
      </c>
      <c r="AH98" s="49"/>
      <c r="AI98" s="49"/>
      <c r="AJ98" s="49"/>
      <c r="AK98" s="49"/>
      <c r="AL98" s="49"/>
      <c r="AM98" s="49"/>
      <c r="AN98" s="49"/>
      <c r="AO98" s="48">
        <f t="shared" si="69"/>
        <v>1</v>
      </c>
      <c r="AP98" s="48">
        <f t="shared" si="69"/>
        <v>1</v>
      </c>
      <c r="AQ98" s="48">
        <f t="shared" si="69"/>
        <v>1</v>
      </c>
      <c r="AR98" s="614"/>
      <c r="AS98" s="613"/>
      <c r="AT98" s="269" t="s">
        <v>1355</v>
      </c>
      <c r="AU98" s="179" t="s">
        <v>720</v>
      </c>
      <c r="AV98" s="181" t="s">
        <v>1367</v>
      </c>
      <c r="AW98" s="181" t="s">
        <v>1368</v>
      </c>
      <c r="AX98" s="181" t="s">
        <v>1369</v>
      </c>
      <c r="AY98" s="181" t="s">
        <v>1370</v>
      </c>
      <c r="AZ98" s="181" t="s">
        <v>1371</v>
      </c>
      <c r="BA98" s="188" t="s">
        <v>1372</v>
      </c>
      <c r="BB98" s="197"/>
      <c r="BC98" s="197"/>
      <c r="BD98" s="197"/>
      <c r="BE98" s="197"/>
      <c r="BF98" s="197"/>
      <c r="BG98" s="197"/>
      <c r="BH98" s="266" t="s">
        <v>1373</v>
      </c>
      <c r="BI98" s="266" t="s">
        <v>1374</v>
      </c>
      <c r="BJ98" s="267" t="s">
        <v>1375</v>
      </c>
    </row>
    <row r="99" spans="1:62" ht="15.75" customHeight="1">
      <c r="A99" s="27"/>
      <c r="B99" s="269" t="s">
        <v>1376</v>
      </c>
      <c r="C99" s="179" t="s">
        <v>711</v>
      </c>
      <c r="D99" s="180" t="s">
        <v>712</v>
      </c>
      <c r="E99" s="180">
        <v>3</v>
      </c>
      <c r="F99" s="181"/>
      <c r="G99" s="181"/>
      <c r="H99" s="181"/>
      <c r="I99" s="181"/>
      <c r="J99" s="181"/>
      <c r="K99" s="182">
        <f t="shared" si="49"/>
        <v>0</v>
      </c>
      <c r="L99" s="195"/>
      <c r="M99" s="195"/>
      <c r="N99" s="195"/>
      <c r="O99" s="195"/>
      <c r="P99" s="195"/>
      <c r="Q99" s="195"/>
      <c r="R99" s="265"/>
      <c r="S99" s="265"/>
      <c r="T99" s="268"/>
      <c r="U99" s="27"/>
      <c r="V99" s="186" t="s">
        <v>1377</v>
      </c>
      <c r="W99" s="27"/>
      <c r="X99" s="187"/>
      <c r="Y99" s="27"/>
      <c r="Z99" s="621"/>
      <c r="AA99" s="47" t="str">
        <f t="shared" si="47"/>
        <v>Please complete all cells in row</v>
      </c>
      <c r="AB99" s="614"/>
      <c r="AC99" s="48">
        <f t="shared" si="70"/>
        <v>1</v>
      </c>
      <c r="AD99" s="48">
        <f t="shared" si="70"/>
        <v>1</v>
      </c>
      <c r="AE99" s="48">
        <f t="shared" si="70"/>
        <v>1</v>
      </c>
      <c r="AF99" s="48">
        <f t="shared" si="70"/>
        <v>1</v>
      </c>
      <c r="AG99" s="48">
        <f t="shared" si="70"/>
        <v>1</v>
      </c>
      <c r="AH99" s="49"/>
      <c r="AI99" s="49"/>
      <c r="AJ99" s="49"/>
      <c r="AK99" s="49"/>
      <c r="AL99" s="49"/>
      <c r="AM99" s="49"/>
      <c r="AN99" s="49"/>
      <c r="AO99" s="48">
        <f t="shared" si="69"/>
        <v>1</v>
      </c>
      <c r="AP99" s="48">
        <f t="shared" si="69"/>
        <v>1</v>
      </c>
      <c r="AQ99" s="48">
        <f t="shared" si="69"/>
        <v>1</v>
      </c>
      <c r="AR99" s="614"/>
      <c r="AS99" s="613"/>
      <c r="AT99" s="269" t="s">
        <v>1376</v>
      </c>
      <c r="AU99" s="179" t="s">
        <v>711</v>
      </c>
      <c r="AV99" s="181" t="s">
        <v>1378</v>
      </c>
      <c r="AW99" s="181" t="s">
        <v>1379</v>
      </c>
      <c r="AX99" s="181" t="s">
        <v>1380</v>
      </c>
      <c r="AY99" s="181" t="s">
        <v>1381</v>
      </c>
      <c r="AZ99" s="181" t="s">
        <v>1382</v>
      </c>
      <c r="BA99" s="188" t="s">
        <v>1383</v>
      </c>
      <c r="BB99" s="197"/>
      <c r="BC99" s="197"/>
      <c r="BD99" s="197"/>
      <c r="BE99" s="197"/>
      <c r="BF99" s="197"/>
      <c r="BG99" s="197"/>
      <c r="BH99" s="266" t="s">
        <v>1384</v>
      </c>
      <c r="BI99" s="266" t="s">
        <v>1385</v>
      </c>
      <c r="BJ99" s="267" t="s">
        <v>1386</v>
      </c>
    </row>
    <row r="100" spans="1:62" ht="15.75" customHeight="1">
      <c r="A100" s="27"/>
      <c r="B100" s="269" t="s">
        <v>1376</v>
      </c>
      <c r="C100" s="179" t="s">
        <v>720</v>
      </c>
      <c r="D100" s="180" t="s">
        <v>712</v>
      </c>
      <c r="E100" s="180">
        <v>3</v>
      </c>
      <c r="F100" s="181"/>
      <c r="G100" s="181"/>
      <c r="H100" s="181"/>
      <c r="I100" s="181"/>
      <c r="J100" s="181"/>
      <c r="K100" s="182">
        <f t="shared" si="49"/>
        <v>0</v>
      </c>
      <c r="L100" s="195"/>
      <c r="M100" s="195"/>
      <c r="N100" s="195"/>
      <c r="O100" s="195"/>
      <c r="P100" s="195"/>
      <c r="Q100" s="195"/>
      <c r="R100" s="265"/>
      <c r="S100" s="265"/>
      <c r="T100" s="268"/>
      <c r="U100" s="27"/>
      <c r="V100" s="186" t="s">
        <v>1387</v>
      </c>
      <c r="W100" s="27"/>
      <c r="X100" s="187"/>
      <c r="Y100" s="27"/>
      <c r="Z100" s="621"/>
      <c r="AA100" s="47" t="str">
        <f t="shared" si="47"/>
        <v>Please complete all cells in row</v>
      </c>
      <c r="AB100" s="614"/>
      <c r="AC100" s="48">
        <f t="shared" si="70"/>
        <v>1</v>
      </c>
      <c r="AD100" s="48">
        <f t="shared" si="70"/>
        <v>1</v>
      </c>
      <c r="AE100" s="48">
        <f t="shared" si="70"/>
        <v>1</v>
      </c>
      <c r="AF100" s="48">
        <f t="shared" si="70"/>
        <v>1</v>
      </c>
      <c r="AG100" s="48">
        <f t="shared" si="70"/>
        <v>1</v>
      </c>
      <c r="AH100" s="49"/>
      <c r="AI100" s="49"/>
      <c r="AJ100" s="49"/>
      <c r="AK100" s="49"/>
      <c r="AL100" s="49"/>
      <c r="AM100" s="49"/>
      <c r="AN100" s="49"/>
      <c r="AO100" s="48">
        <f t="shared" si="69"/>
        <v>1</v>
      </c>
      <c r="AP100" s="48">
        <f t="shared" si="69"/>
        <v>1</v>
      </c>
      <c r="AQ100" s="48">
        <f t="shared" si="69"/>
        <v>1</v>
      </c>
      <c r="AR100" s="614"/>
      <c r="AS100" s="613"/>
      <c r="AT100" s="269" t="s">
        <v>1376</v>
      </c>
      <c r="AU100" s="179" t="s">
        <v>720</v>
      </c>
      <c r="AV100" s="181" t="s">
        <v>1388</v>
      </c>
      <c r="AW100" s="181" t="s">
        <v>1389</v>
      </c>
      <c r="AX100" s="181" t="s">
        <v>1390</v>
      </c>
      <c r="AY100" s="181" t="s">
        <v>1391</v>
      </c>
      <c r="AZ100" s="181" t="s">
        <v>1392</v>
      </c>
      <c r="BA100" s="188" t="s">
        <v>1393</v>
      </c>
      <c r="BB100" s="197"/>
      <c r="BC100" s="197"/>
      <c r="BD100" s="197"/>
      <c r="BE100" s="197"/>
      <c r="BF100" s="197"/>
      <c r="BG100" s="197"/>
      <c r="BH100" s="266" t="s">
        <v>1394</v>
      </c>
      <c r="BI100" s="266" t="s">
        <v>1395</v>
      </c>
      <c r="BJ100" s="267" t="s">
        <v>1396</v>
      </c>
    </row>
    <row r="101" spans="1:62" ht="15.75" customHeight="1" thickBot="1">
      <c r="A101" s="27"/>
      <c r="B101" s="207" t="s">
        <v>1397</v>
      </c>
      <c r="C101" s="208" t="s">
        <v>728</v>
      </c>
      <c r="D101" s="209" t="s">
        <v>712</v>
      </c>
      <c r="E101" s="209">
        <v>3</v>
      </c>
      <c r="F101" s="210">
        <f>IFERROR(SUM(F72,F75,F78,F81,F84,F87,F90,F91:F100), 0)</f>
        <v>1.454</v>
      </c>
      <c r="G101" s="210">
        <f t="shared" ref="G101:I101" si="71">IFERROR(SUM(G72,G75,G78,G81,G84,G87,G90,G91:G100), 0)</f>
        <v>0.02</v>
      </c>
      <c r="H101" s="210">
        <f t="shared" si="71"/>
        <v>0</v>
      </c>
      <c r="I101" s="210">
        <f t="shared" si="71"/>
        <v>4.2279999999999998</v>
      </c>
      <c r="J101" s="210">
        <f>IFERROR(SUM(J72,J75,J78,J81,J84,J87,J90,J91:J100), 0)</f>
        <v>31.362000000000002</v>
      </c>
      <c r="K101" s="210">
        <f>IFERROR(SUM(K72,K75,K78,K81,K84,K87,K90,K91:K100), 0)</f>
        <v>37.064</v>
      </c>
      <c r="L101" s="211"/>
      <c r="M101" s="211"/>
      <c r="N101" s="211"/>
      <c r="O101" s="211"/>
      <c r="P101" s="211"/>
      <c r="Q101" s="211"/>
      <c r="R101" s="210">
        <f>IFERROR(SUM(R72,R75,R78,R81,R84,R87,R90,R91:R100), 0)</f>
        <v>81.303000000000026</v>
      </c>
      <c r="S101" s="210">
        <f>IFERROR(SUM(S72,S75,S78,S81,S84,S87,S90,S91:S100), 0)</f>
        <v>262.90699999999998</v>
      </c>
      <c r="T101" s="271">
        <f>IFERROR(SUM(T72,T75,T78,T81,T84,T87,T90,T91:T100), 0)</f>
        <v>721.80900000000008</v>
      </c>
      <c r="U101" s="27"/>
      <c r="V101" s="216" t="s">
        <v>1398</v>
      </c>
      <c r="W101" s="27"/>
      <c r="X101" s="217"/>
      <c r="Y101" s="27"/>
      <c r="Z101" s="621"/>
      <c r="AA101" s="613"/>
      <c r="AB101" s="614"/>
      <c r="AC101" s="49"/>
      <c r="AD101" s="49"/>
      <c r="AE101" s="49"/>
      <c r="AF101" s="49"/>
      <c r="AG101" s="49"/>
      <c r="AH101" s="49"/>
      <c r="AI101" s="49"/>
      <c r="AJ101" s="49"/>
      <c r="AK101" s="49"/>
      <c r="AL101" s="49"/>
      <c r="AM101" s="49"/>
      <c r="AN101" s="49"/>
      <c r="AO101" s="49"/>
      <c r="AP101" s="49"/>
      <c r="AQ101" s="49"/>
      <c r="AR101" s="614"/>
      <c r="AS101" s="613"/>
      <c r="AT101" s="207" t="s">
        <v>1397</v>
      </c>
      <c r="AU101" s="208" t="s">
        <v>728</v>
      </c>
      <c r="AV101" s="218" t="s">
        <v>1399</v>
      </c>
      <c r="AW101" s="218" t="s">
        <v>1400</v>
      </c>
      <c r="AX101" s="218" t="s">
        <v>1401</v>
      </c>
      <c r="AY101" s="218" t="s">
        <v>1402</v>
      </c>
      <c r="AZ101" s="218" t="s">
        <v>1403</v>
      </c>
      <c r="BA101" s="218" t="s">
        <v>1404</v>
      </c>
      <c r="BB101" s="219"/>
      <c r="BC101" s="219"/>
      <c r="BD101" s="219"/>
      <c r="BE101" s="219"/>
      <c r="BF101" s="219"/>
      <c r="BG101" s="219"/>
      <c r="BH101" s="218" t="s">
        <v>1405</v>
      </c>
      <c r="BI101" s="218" t="s">
        <v>1406</v>
      </c>
      <c r="BJ101" s="272" t="s">
        <v>1407</v>
      </c>
    </row>
    <row r="102" spans="1:62" ht="15.75" customHeight="1" thickTop="1" thickBot="1">
      <c r="A102" s="27"/>
      <c r="B102" s="224"/>
      <c r="C102" s="27"/>
      <c r="D102" s="27"/>
      <c r="E102" s="27"/>
      <c r="F102" s="225"/>
      <c r="G102" s="225"/>
      <c r="H102" s="225"/>
      <c r="I102" s="225"/>
      <c r="J102" s="225"/>
      <c r="K102" s="225"/>
      <c r="L102" s="225"/>
      <c r="M102" s="226"/>
      <c r="N102" s="226"/>
      <c r="O102" s="226"/>
      <c r="P102" s="226"/>
      <c r="Q102" s="227"/>
      <c r="R102" s="226"/>
      <c r="S102" s="226"/>
      <c r="T102" s="227"/>
      <c r="U102" s="153"/>
      <c r="V102" s="153"/>
      <c r="W102" s="27"/>
      <c r="X102" s="27"/>
      <c r="Y102" s="27"/>
      <c r="Z102" s="621"/>
      <c r="AA102" s="613"/>
      <c r="AB102" s="614"/>
      <c r="AC102" s="49"/>
      <c r="AD102" s="49"/>
      <c r="AE102" s="49"/>
      <c r="AF102" s="49"/>
      <c r="AG102" s="49"/>
      <c r="AH102" s="49"/>
      <c r="AI102" s="49"/>
      <c r="AJ102" s="49"/>
      <c r="AK102" s="49"/>
      <c r="AL102" s="49"/>
      <c r="AM102" s="49"/>
      <c r="AN102" s="49"/>
      <c r="AO102" s="49"/>
      <c r="AP102" s="49"/>
      <c r="AQ102" s="49"/>
      <c r="AR102" s="614"/>
      <c r="AS102" s="613"/>
      <c r="AT102" s="224"/>
      <c r="AU102" s="27"/>
      <c r="AV102" s="27"/>
      <c r="AW102" s="27"/>
      <c r="AX102" s="27"/>
      <c r="AY102" s="27"/>
      <c r="AZ102" s="27"/>
      <c r="BA102" s="27"/>
      <c r="BB102" s="27"/>
      <c r="BC102" s="228"/>
      <c r="BD102" s="228"/>
      <c r="BE102" s="228"/>
      <c r="BF102" s="228"/>
      <c r="BG102" s="229"/>
      <c r="BH102" s="228"/>
      <c r="BI102" s="228"/>
      <c r="BJ102" s="229"/>
    </row>
    <row r="103" spans="1:62" ht="15.75" customHeight="1" thickTop="1" thickBot="1">
      <c r="A103" s="27"/>
      <c r="B103" s="163" t="s">
        <v>1408</v>
      </c>
      <c r="C103" s="27"/>
      <c r="D103" s="27"/>
      <c r="E103" s="27"/>
      <c r="F103" s="225"/>
      <c r="G103" s="225"/>
      <c r="H103" s="225"/>
      <c r="I103" s="225"/>
      <c r="J103" s="225"/>
      <c r="K103" s="225"/>
      <c r="L103" s="225"/>
      <c r="M103" s="226"/>
      <c r="N103" s="226"/>
      <c r="O103" s="226"/>
      <c r="P103" s="226"/>
      <c r="Q103" s="227"/>
      <c r="R103" s="226"/>
      <c r="S103" s="226"/>
      <c r="T103" s="227"/>
      <c r="U103" s="153"/>
      <c r="V103" s="153"/>
      <c r="W103" s="27"/>
      <c r="X103" s="27"/>
      <c r="Y103" s="27"/>
      <c r="Z103" s="621"/>
      <c r="AA103" s="613"/>
      <c r="AB103" s="614"/>
      <c r="AC103" s="49"/>
      <c r="AD103" s="49"/>
      <c r="AE103" s="49"/>
      <c r="AF103" s="49"/>
      <c r="AG103" s="49"/>
      <c r="AH103" s="49"/>
      <c r="AI103" s="49"/>
      <c r="AJ103" s="49"/>
      <c r="AK103" s="49"/>
      <c r="AL103" s="49"/>
      <c r="AM103" s="49"/>
      <c r="AN103" s="49"/>
      <c r="AO103" s="49"/>
      <c r="AP103" s="49"/>
      <c r="AQ103" s="49"/>
      <c r="AR103" s="614"/>
      <c r="AS103" s="613"/>
      <c r="AT103" s="163" t="s">
        <v>1408</v>
      </c>
      <c r="AU103" s="27"/>
      <c r="AV103" s="27"/>
      <c r="AW103" s="27"/>
      <c r="AX103" s="27"/>
      <c r="AY103" s="27"/>
      <c r="AZ103" s="27"/>
      <c r="BA103" s="27"/>
      <c r="BB103" s="27"/>
      <c r="BC103" s="228"/>
      <c r="BD103" s="228"/>
      <c r="BE103" s="228"/>
      <c r="BF103" s="228"/>
      <c r="BG103" s="229"/>
      <c r="BH103" s="228"/>
      <c r="BI103" s="228"/>
      <c r="BJ103" s="229"/>
    </row>
    <row r="104" spans="1:62" ht="15.75" customHeight="1" thickTop="1">
      <c r="A104" s="27"/>
      <c r="B104" s="164" t="s">
        <v>1409</v>
      </c>
      <c r="C104" s="165" t="s">
        <v>711</v>
      </c>
      <c r="D104" s="166" t="s">
        <v>712</v>
      </c>
      <c r="E104" s="166">
        <v>3</v>
      </c>
      <c r="F104" s="168">
        <f>IFERROR(SUM(F10,F13,F16,F19,F22,F25,F31,F34,F37,F40,F43,F46,F70,F73,F76,F79,F82,F85,F88,F91,F93,F95,F97,F99), 0)</f>
        <v>20.157000000000004</v>
      </c>
      <c r="G104" s="168">
        <f t="shared" ref="F104:I105" si="72">IFERROR(SUM(G10,G13,G16,G19,G22,G25,G31,G34,G37,G40,G43,G46,G70,G73,G76,G79,G82,G85,G88,G91,G93,G95,G97,G99), 0)</f>
        <v>1.6340000000000001</v>
      </c>
      <c r="H104" s="168">
        <f t="shared" si="72"/>
        <v>0</v>
      </c>
      <c r="I104" s="168">
        <f t="shared" si="72"/>
        <v>8.1049999999999986</v>
      </c>
      <c r="J104" s="168">
        <f>IFERROR(SUM(J10,J13,J16,J19,J22,J25,J31,J34,J37,J40,J43,J46,J70,J73,J76,J79,J82,J85,J88,J91,J93,J95,J97,J99,J52,J55,J58,J64,J61), 0)</f>
        <v>106.44099999999999</v>
      </c>
      <c r="K104" s="168">
        <f>IFERROR(SUM(F104:J104), 0)</f>
        <v>136.33699999999999</v>
      </c>
      <c r="L104" s="262"/>
      <c r="M104" s="262"/>
      <c r="N104" s="262"/>
      <c r="O104" s="262"/>
      <c r="P104" s="262"/>
      <c r="Q104" s="262"/>
      <c r="R104" s="262"/>
      <c r="S104" s="262"/>
      <c r="T104" s="273"/>
      <c r="U104" s="27"/>
      <c r="V104" s="172" t="s">
        <v>1410</v>
      </c>
      <c r="W104" s="27"/>
      <c r="X104" s="173"/>
      <c r="Y104" s="27"/>
      <c r="Z104" s="621"/>
      <c r="AA104" s="613"/>
      <c r="AB104" s="614"/>
      <c r="AC104" s="49"/>
      <c r="AD104" s="49"/>
      <c r="AE104" s="49"/>
      <c r="AF104" s="49"/>
      <c r="AG104" s="49"/>
      <c r="AH104" s="49"/>
      <c r="AI104" s="49"/>
      <c r="AJ104" s="49"/>
      <c r="AK104" s="49"/>
      <c r="AL104" s="49"/>
      <c r="AM104" s="49"/>
      <c r="AN104" s="49"/>
      <c r="AO104" s="49"/>
      <c r="AP104" s="49"/>
      <c r="AQ104" s="49"/>
      <c r="AR104" s="614"/>
      <c r="AS104" s="613"/>
      <c r="AT104" s="164" t="s">
        <v>1409</v>
      </c>
      <c r="AU104" s="165" t="s">
        <v>711</v>
      </c>
      <c r="AV104" s="174" t="s">
        <v>1411</v>
      </c>
      <c r="AW104" s="174" t="s">
        <v>1412</v>
      </c>
      <c r="AX104" s="174" t="s">
        <v>1413</v>
      </c>
      <c r="AY104" s="174" t="s">
        <v>1414</v>
      </c>
      <c r="AZ104" s="174" t="s">
        <v>1415</v>
      </c>
      <c r="BA104" s="174" t="s">
        <v>1416</v>
      </c>
      <c r="BB104" s="264"/>
      <c r="BC104" s="264"/>
      <c r="BD104" s="264"/>
      <c r="BE104" s="264"/>
      <c r="BF104" s="264"/>
      <c r="BG104" s="264"/>
      <c r="BH104" s="264"/>
      <c r="BI104" s="264"/>
      <c r="BJ104" s="274"/>
    </row>
    <row r="105" spans="1:62" ht="15.75" customHeight="1">
      <c r="A105" s="27"/>
      <c r="B105" s="178" t="s">
        <v>1409</v>
      </c>
      <c r="C105" s="179" t="s">
        <v>720</v>
      </c>
      <c r="D105" s="180" t="s">
        <v>712</v>
      </c>
      <c r="E105" s="180">
        <v>3</v>
      </c>
      <c r="F105" s="182">
        <f t="shared" si="72"/>
        <v>1.5580000000000001</v>
      </c>
      <c r="G105" s="182">
        <f>IFERROR(SUM(G11,G14,G17,G20,G23,G26,G32,G35,G38,G41,G44,G47,G71,G74,G77,G80,G83,G86,G89,G92,G94,G96,G98,G100), 0)</f>
        <v>6.6000000000000003E-2</v>
      </c>
      <c r="H105" s="182">
        <f t="shared" si="72"/>
        <v>6.6000000000000003E-2</v>
      </c>
      <c r="I105" s="182">
        <f t="shared" si="72"/>
        <v>0.33200000000000002</v>
      </c>
      <c r="J105" s="182">
        <f>IFERROR(SUM(J11,J14,J17,J20,J23,J26,J32,J35,J38,J41,J44,J47,J71,J74,J77,J80,J83,J86,J89,J92,J94,J96,J98,J100,J53,J56,J59,J65,J62), 0)</f>
        <v>7.918000000000001</v>
      </c>
      <c r="K105" s="182">
        <f>IFERROR(SUM(F105:J105), 0)</f>
        <v>9.9400000000000013</v>
      </c>
      <c r="L105" s="195"/>
      <c r="M105" s="195"/>
      <c r="N105" s="195"/>
      <c r="O105" s="195"/>
      <c r="P105" s="195"/>
      <c r="Q105" s="195"/>
      <c r="R105" s="195"/>
      <c r="S105" s="195"/>
      <c r="T105" s="196"/>
      <c r="U105" s="27"/>
      <c r="V105" s="186" t="s">
        <v>1417</v>
      </c>
      <c r="W105" s="27"/>
      <c r="X105" s="187"/>
      <c r="Y105" s="27"/>
      <c r="Z105" s="621"/>
      <c r="AA105" s="613"/>
      <c r="AB105" s="614"/>
      <c r="AC105" s="49"/>
      <c r="AD105" s="49"/>
      <c r="AE105" s="49"/>
      <c r="AF105" s="49"/>
      <c r="AG105" s="49"/>
      <c r="AH105" s="49"/>
      <c r="AI105" s="49"/>
      <c r="AJ105" s="49"/>
      <c r="AK105" s="49"/>
      <c r="AL105" s="49"/>
      <c r="AM105" s="49"/>
      <c r="AN105" s="49"/>
      <c r="AO105" s="49"/>
      <c r="AP105" s="49"/>
      <c r="AQ105" s="49"/>
      <c r="AR105" s="614"/>
      <c r="AS105" s="613"/>
      <c r="AT105" s="178" t="s">
        <v>1409</v>
      </c>
      <c r="AU105" s="179" t="s">
        <v>720</v>
      </c>
      <c r="AV105" s="188" t="s">
        <v>1418</v>
      </c>
      <c r="AW105" s="188" t="s">
        <v>1419</v>
      </c>
      <c r="AX105" s="188" t="s">
        <v>1420</v>
      </c>
      <c r="AY105" s="188" t="s">
        <v>1421</v>
      </c>
      <c r="AZ105" s="188" t="s">
        <v>1422</v>
      </c>
      <c r="BA105" s="188" t="s">
        <v>1423</v>
      </c>
      <c r="BB105" s="197"/>
      <c r="BC105" s="197"/>
      <c r="BD105" s="197"/>
      <c r="BE105" s="197"/>
      <c r="BF105" s="197"/>
      <c r="BG105" s="197"/>
      <c r="BH105" s="197"/>
      <c r="BI105" s="197"/>
      <c r="BJ105" s="198"/>
    </row>
    <row r="106" spans="1:62" ht="15.75" customHeight="1" thickBot="1">
      <c r="A106" s="27"/>
      <c r="B106" s="207" t="s">
        <v>1409</v>
      </c>
      <c r="C106" s="208" t="s">
        <v>728</v>
      </c>
      <c r="D106" s="209" t="s">
        <v>712</v>
      </c>
      <c r="E106" s="209">
        <v>3</v>
      </c>
      <c r="F106" s="210">
        <f>IFERROR(F104 + F105, 0)</f>
        <v>21.715000000000003</v>
      </c>
      <c r="G106" s="210">
        <f t="shared" ref="G106:I106" si="73">IFERROR(G104 + G105, 0)</f>
        <v>1.7000000000000002</v>
      </c>
      <c r="H106" s="210">
        <f t="shared" si="73"/>
        <v>6.6000000000000003E-2</v>
      </c>
      <c r="I106" s="210">
        <f t="shared" si="73"/>
        <v>8.4369999999999994</v>
      </c>
      <c r="J106" s="210">
        <f>IFERROR(J104 + J105, 0)</f>
        <v>114.35899999999999</v>
      </c>
      <c r="K106" s="210">
        <f>IFERROR(SUM(F106:J106), 0)</f>
        <v>146.27699999999999</v>
      </c>
      <c r="L106" s="211"/>
      <c r="M106" s="211"/>
      <c r="N106" s="211"/>
      <c r="O106" s="211"/>
      <c r="P106" s="211"/>
      <c r="Q106" s="211"/>
      <c r="R106" s="210">
        <f>IFERROR(SUM(R101,R67,R49,R28), 0)</f>
        <v>266.988</v>
      </c>
      <c r="S106" s="210">
        <f>IFERROR(SUM(S101,S67,S49,S28), 0)</f>
        <v>462.40699999999998</v>
      </c>
      <c r="T106" s="271">
        <f>IFERROR(SUM(T101,T67,T49,T28), 0)</f>
        <v>1474.9060000000002</v>
      </c>
      <c r="U106" s="27"/>
      <c r="V106" s="216" t="s">
        <v>1424</v>
      </c>
      <c r="W106" s="27"/>
      <c r="X106" s="217"/>
      <c r="Y106" s="27"/>
      <c r="Z106" s="621"/>
      <c r="AA106" s="613"/>
      <c r="AB106" s="614"/>
      <c r="AC106" s="49"/>
      <c r="AD106" s="49"/>
      <c r="AE106" s="49"/>
      <c r="AF106" s="49"/>
      <c r="AG106" s="49"/>
      <c r="AH106" s="49"/>
      <c r="AI106" s="49"/>
      <c r="AJ106" s="49"/>
      <c r="AK106" s="49"/>
      <c r="AL106" s="49"/>
      <c r="AM106" s="49"/>
      <c r="AN106" s="49"/>
      <c r="AO106" s="49"/>
      <c r="AP106" s="49"/>
      <c r="AQ106" s="49"/>
      <c r="AR106" s="614"/>
      <c r="AS106" s="613"/>
      <c r="AT106" s="207" t="s">
        <v>1409</v>
      </c>
      <c r="AU106" s="208" t="s">
        <v>728</v>
      </c>
      <c r="AV106" s="218" t="s">
        <v>1425</v>
      </c>
      <c r="AW106" s="218" t="s">
        <v>1426</v>
      </c>
      <c r="AX106" s="218" t="s">
        <v>1427</v>
      </c>
      <c r="AY106" s="218" t="s">
        <v>1428</v>
      </c>
      <c r="AZ106" s="218" t="s">
        <v>1429</v>
      </c>
      <c r="BA106" s="218" t="s">
        <v>1430</v>
      </c>
      <c r="BB106" s="219"/>
      <c r="BC106" s="219"/>
      <c r="BD106" s="219"/>
      <c r="BE106" s="219"/>
      <c r="BF106" s="219"/>
      <c r="BG106" s="219"/>
      <c r="BH106" s="218" t="s">
        <v>1431</v>
      </c>
      <c r="BI106" s="218" t="s">
        <v>1432</v>
      </c>
      <c r="BJ106" s="272" t="s">
        <v>1433</v>
      </c>
    </row>
    <row r="107" spans="1:62" ht="8.25" customHeight="1" thickTop="1">
      <c r="A107" s="27"/>
      <c r="B107" s="224"/>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613"/>
      <c r="AA107" s="613"/>
      <c r="AB107" s="613"/>
      <c r="AC107" s="49"/>
      <c r="AD107" s="49"/>
      <c r="AE107" s="49"/>
      <c r="AF107" s="49"/>
      <c r="AG107" s="49"/>
      <c r="AH107" s="49"/>
      <c r="AI107" s="49"/>
      <c r="AJ107" s="49"/>
      <c r="AK107" s="49"/>
      <c r="AL107" s="49"/>
      <c r="AM107" s="49"/>
      <c r="AN107" s="49"/>
      <c r="AO107" s="49"/>
      <c r="AP107" s="49"/>
      <c r="AQ107" s="49"/>
      <c r="AR107" s="613"/>
      <c r="AS107" s="613"/>
      <c r="AT107" s="622"/>
      <c r="AU107" s="613"/>
      <c r="AV107" s="613"/>
      <c r="AW107" s="613"/>
      <c r="AX107" s="613"/>
      <c r="AY107" s="613"/>
      <c r="AZ107" s="613"/>
      <c r="BA107" s="613"/>
      <c r="BB107" s="613"/>
      <c r="BC107" s="613"/>
      <c r="BD107" s="613"/>
      <c r="BE107" s="613"/>
      <c r="BF107" s="613"/>
      <c r="BG107" s="613"/>
      <c r="BH107" s="613"/>
      <c r="BI107" s="613"/>
      <c r="BJ107" s="613"/>
    </row>
    <row r="108" spans="1:62" ht="16.5" customHeight="1">
      <c r="A108" s="27"/>
      <c r="B108" s="224"/>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613"/>
      <c r="AA108" s="613"/>
      <c r="AB108" s="613"/>
      <c r="AC108" s="49"/>
      <c r="AD108" s="49"/>
      <c r="AE108" s="49"/>
      <c r="AF108" s="49"/>
      <c r="AG108" s="49"/>
      <c r="AH108" s="49"/>
      <c r="AI108" s="49"/>
      <c r="AJ108" s="49"/>
      <c r="AK108" s="49"/>
      <c r="AL108" s="49"/>
      <c r="AM108" s="49"/>
      <c r="AN108" s="49"/>
      <c r="AO108" s="49"/>
      <c r="AP108" s="49"/>
      <c r="AQ108" s="49"/>
      <c r="AR108" s="613"/>
      <c r="AS108" s="613"/>
      <c r="AT108" s="622"/>
      <c r="AU108" s="613"/>
      <c r="AV108" s="613"/>
      <c r="AW108" s="613"/>
      <c r="AX108" s="613"/>
      <c r="AY108" s="613"/>
      <c r="AZ108" s="613"/>
      <c r="BA108" s="613"/>
      <c r="BB108" s="613"/>
      <c r="BC108" s="613"/>
      <c r="BD108" s="613"/>
      <c r="BE108" s="613"/>
      <c r="BF108" s="613"/>
      <c r="BG108" s="613"/>
      <c r="BH108" s="613"/>
      <c r="BI108" s="613"/>
      <c r="BJ108" s="613"/>
    </row>
    <row r="109" spans="1:62" ht="15.6">
      <c r="A109" s="27"/>
      <c r="B109" s="555" t="s">
        <v>680</v>
      </c>
      <c r="C109" s="555"/>
      <c r="D109" s="27"/>
      <c r="E109" s="27"/>
      <c r="F109" s="27"/>
      <c r="G109" s="27"/>
      <c r="H109" s="27"/>
      <c r="I109" s="27"/>
      <c r="J109" s="27"/>
      <c r="K109" s="27"/>
      <c r="L109" s="27"/>
      <c r="M109" s="27"/>
      <c r="N109" s="27"/>
      <c r="O109" s="27"/>
      <c r="P109" s="27"/>
      <c r="Q109" s="27"/>
      <c r="R109" s="27"/>
      <c r="S109" s="27"/>
      <c r="T109" s="27"/>
      <c r="U109" s="27"/>
      <c r="V109" s="27"/>
      <c r="W109" s="27"/>
      <c r="X109" s="27"/>
      <c r="Y109" s="27"/>
      <c r="Z109" s="613"/>
      <c r="AA109" s="613"/>
      <c r="AB109" s="613"/>
      <c r="AC109" s="49"/>
      <c r="AD109" s="49"/>
      <c r="AE109" s="49"/>
      <c r="AF109" s="49"/>
      <c r="AG109" s="49"/>
      <c r="AH109" s="49"/>
      <c r="AI109" s="49"/>
      <c r="AJ109" s="49"/>
      <c r="AK109" s="49"/>
      <c r="AL109" s="49"/>
      <c r="AM109" s="49"/>
      <c r="AN109" s="49"/>
      <c r="AO109" s="49"/>
      <c r="AP109" s="49"/>
      <c r="AQ109" s="49"/>
      <c r="AR109" s="613"/>
      <c r="AS109" s="613"/>
      <c r="AT109" s="622"/>
      <c r="AU109" s="613"/>
      <c r="AV109" s="613"/>
      <c r="AW109" s="613"/>
      <c r="AX109" s="613"/>
      <c r="AY109" s="613"/>
      <c r="AZ109" s="613"/>
      <c r="BA109" s="613"/>
      <c r="BB109" s="613"/>
      <c r="BC109" s="613"/>
      <c r="BD109" s="613"/>
      <c r="BE109" s="613"/>
      <c r="BF109" s="613"/>
      <c r="BG109" s="613"/>
      <c r="BH109" s="613"/>
      <c r="BI109" s="613"/>
      <c r="BJ109" s="613"/>
    </row>
    <row r="110" spans="1:62" ht="15.95" thickBot="1">
      <c r="A110" s="27"/>
      <c r="B110" s="1"/>
      <c r="C110" s="2"/>
      <c r="D110" s="27"/>
      <c r="E110" s="27"/>
      <c r="F110" s="27"/>
      <c r="G110" s="27"/>
      <c r="H110" s="27"/>
      <c r="I110" s="27"/>
      <c r="J110" s="27"/>
      <c r="K110" s="27"/>
      <c r="L110" s="27"/>
      <c r="M110" s="27"/>
      <c r="N110" s="27"/>
      <c r="O110" s="27"/>
      <c r="P110" s="27"/>
      <c r="Q110" s="27"/>
      <c r="R110" s="27"/>
      <c r="S110" s="27"/>
      <c r="T110" s="27"/>
      <c r="U110" s="27"/>
      <c r="V110" s="27"/>
      <c r="W110" s="27"/>
      <c r="X110" s="27"/>
      <c r="Y110" s="27"/>
      <c r="Z110" s="613"/>
      <c r="AA110" s="613"/>
      <c r="AB110" s="613"/>
      <c r="AC110" s="49"/>
      <c r="AD110" s="49"/>
      <c r="AE110" s="49"/>
      <c r="AF110" s="49"/>
      <c r="AG110" s="49"/>
      <c r="AH110" s="49"/>
      <c r="AI110" s="49"/>
      <c r="AJ110" s="49"/>
      <c r="AK110" s="49"/>
      <c r="AL110" s="49"/>
      <c r="AM110" s="49"/>
      <c r="AN110" s="49"/>
      <c r="AO110" s="49"/>
      <c r="AP110" s="49"/>
      <c r="AQ110" s="49"/>
      <c r="AR110" s="613"/>
      <c r="AS110" s="613"/>
      <c r="AT110" s="622"/>
      <c r="AU110" s="613"/>
      <c r="AV110" s="613"/>
      <c r="AW110" s="613"/>
      <c r="AX110" s="613"/>
      <c r="AY110" s="613"/>
      <c r="AZ110" s="613"/>
      <c r="BA110" s="613"/>
      <c r="BB110" s="613"/>
      <c r="BC110" s="613"/>
      <c r="BD110" s="613"/>
      <c r="BE110" s="613"/>
      <c r="BF110" s="613"/>
      <c r="BG110" s="613"/>
      <c r="BH110" s="613"/>
      <c r="BI110" s="613"/>
      <c r="BJ110" s="613"/>
    </row>
    <row r="111" spans="1:62" ht="15.6">
      <c r="A111" s="27"/>
      <c r="B111" s="13"/>
      <c r="C111" s="3" t="s">
        <v>681</v>
      </c>
      <c r="D111" s="27"/>
      <c r="E111" s="27"/>
      <c r="F111" s="27"/>
      <c r="G111" s="27"/>
      <c r="H111" s="27"/>
      <c r="I111" s="27"/>
      <c r="J111" s="27"/>
      <c r="K111" s="27"/>
      <c r="L111" s="27"/>
      <c r="M111" s="27"/>
      <c r="N111" s="27"/>
      <c r="O111" s="27"/>
      <c r="P111" s="27"/>
      <c r="Q111" s="27"/>
      <c r="R111" s="27"/>
      <c r="S111" s="27"/>
      <c r="T111" s="27"/>
      <c r="U111" s="27"/>
      <c r="V111" s="27"/>
      <c r="W111" s="27"/>
      <c r="X111" s="27"/>
      <c r="Y111" s="27"/>
      <c r="Z111" s="613"/>
      <c r="AA111" s="613"/>
      <c r="AB111" s="613"/>
      <c r="AC111" s="49"/>
      <c r="AD111" s="49"/>
      <c r="AE111" s="49"/>
      <c r="AF111" s="49"/>
      <c r="AG111" s="49"/>
      <c r="AH111" s="49"/>
      <c r="AI111" s="49"/>
      <c r="AJ111" s="49"/>
      <c r="AK111" s="49"/>
      <c r="AL111" s="49"/>
      <c r="AM111" s="49"/>
      <c r="AN111" s="49"/>
      <c r="AO111" s="49"/>
      <c r="AP111" s="49"/>
      <c r="AQ111" s="49"/>
      <c r="AR111" s="613"/>
      <c r="AS111" s="613"/>
      <c r="AT111" s="622"/>
      <c r="AU111" s="613"/>
      <c r="AV111" s="613"/>
      <c r="AW111" s="613"/>
      <c r="AX111" s="613"/>
      <c r="AY111" s="613"/>
      <c r="AZ111" s="613"/>
      <c r="BA111" s="613"/>
      <c r="BB111" s="613"/>
      <c r="BC111" s="613"/>
      <c r="BD111" s="613"/>
      <c r="BE111" s="613"/>
      <c r="BF111" s="613"/>
      <c r="BG111" s="613"/>
      <c r="BH111" s="613"/>
      <c r="BI111" s="613"/>
      <c r="BJ111" s="613"/>
    </row>
    <row r="112" spans="1:62" ht="15.6">
      <c r="A112" s="27"/>
      <c r="B112" s="1"/>
      <c r="C112" s="2"/>
      <c r="D112" s="27"/>
      <c r="E112" s="27"/>
      <c r="F112" s="27"/>
      <c r="G112" s="27"/>
      <c r="H112" s="27"/>
      <c r="I112" s="27"/>
      <c r="J112" s="27"/>
      <c r="K112" s="27"/>
      <c r="L112" s="27"/>
      <c r="M112" s="27"/>
      <c r="N112" s="27"/>
      <c r="O112" s="27"/>
      <c r="P112" s="27"/>
      <c r="Q112" s="27"/>
      <c r="R112" s="27"/>
      <c r="S112" s="27"/>
      <c r="T112" s="27"/>
      <c r="U112" s="27"/>
      <c r="V112" s="27"/>
      <c r="W112" s="27"/>
      <c r="X112" s="27"/>
      <c r="Y112" s="27"/>
      <c r="Z112" s="613"/>
      <c r="AA112" s="613"/>
      <c r="AB112" s="613"/>
      <c r="AC112" s="49"/>
      <c r="AD112" s="49"/>
      <c r="AE112" s="49"/>
      <c r="AF112" s="49"/>
      <c r="AG112" s="49"/>
      <c r="AH112" s="49"/>
      <c r="AI112" s="49"/>
      <c r="AJ112" s="49"/>
      <c r="AK112" s="49"/>
      <c r="AL112" s="49"/>
      <c r="AM112" s="49"/>
      <c r="AN112" s="49"/>
      <c r="AO112" s="49"/>
      <c r="AP112" s="49"/>
      <c r="AQ112" s="49"/>
      <c r="AR112" s="613"/>
      <c r="AS112" s="613"/>
      <c r="AT112" s="622"/>
      <c r="AU112" s="613"/>
      <c r="AV112" s="613"/>
      <c r="AW112" s="613"/>
      <c r="AX112" s="613"/>
      <c r="AY112" s="613"/>
      <c r="AZ112" s="613"/>
      <c r="BA112" s="613"/>
      <c r="BB112" s="613"/>
      <c r="BC112" s="613"/>
      <c r="BD112" s="613"/>
      <c r="BE112" s="613"/>
      <c r="BF112" s="613"/>
      <c r="BG112" s="613"/>
      <c r="BH112" s="613"/>
      <c r="BI112" s="613"/>
      <c r="BJ112" s="613"/>
    </row>
    <row r="113" spans="1:43" ht="15.6">
      <c r="A113" s="27"/>
      <c r="B113" s="14"/>
      <c r="C113" s="3" t="s">
        <v>682</v>
      </c>
      <c r="D113" s="27"/>
      <c r="E113" s="27"/>
      <c r="F113" s="27"/>
      <c r="G113" s="27"/>
      <c r="H113" s="27"/>
      <c r="I113" s="27"/>
      <c r="J113" s="27"/>
      <c r="K113" s="27"/>
      <c r="L113" s="27"/>
      <c r="M113" s="27"/>
      <c r="N113" s="27"/>
      <c r="O113" s="27"/>
      <c r="P113" s="27"/>
      <c r="Q113" s="27"/>
      <c r="R113" s="27"/>
      <c r="S113" s="27"/>
      <c r="T113" s="27"/>
      <c r="U113" s="27"/>
      <c r="V113" s="27"/>
      <c r="W113" s="27"/>
      <c r="X113" s="27"/>
      <c r="Y113" s="27"/>
      <c r="Z113" s="613"/>
      <c r="AA113" s="613"/>
      <c r="AB113" s="613"/>
      <c r="AC113" s="49"/>
      <c r="AD113" s="49"/>
      <c r="AE113" s="49"/>
      <c r="AF113" s="49"/>
      <c r="AG113" s="49"/>
      <c r="AH113" s="49"/>
      <c r="AI113" s="49"/>
      <c r="AJ113" s="49"/>
      <c r="AK113" s="49"/>
      <c r="AL113" s="49"/>
      <c r="AM113" s="49"/>
      <c r="AN113" s="49"/>
      <c r="AO113" s="49"/>
      <c r="AP113" s="49"/>
      <c r="AQ113" s="49"/>
    </row>
    <row r="114" spans="1:43" ht="15.6">
      <c r="A114" s="27"/>
      <c r="B114" s="224"/>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613"/>
      <c r="AA114" s="613"/>
      <c r="AB114" s="613"/>
      <c r="AC114" s="49"/>
      <c r="AD114" s="49"/>
      <c r="AE114" s="49"/>
      <c r="AF114" s="49"/>
      <c r="AG114" s="49"/>
      <c r="AH114" s="49"/>
      <c r="AI114" s="49"/>
      <c r="AJ114" s="49"/>
      <c r="AK114" s="49"/>
      <c r="AL114" s="49"/>
      <c r="AM114" s="49"/>
      <c r="AN114" s="49"/>
      <c r="AO114" s="49"/>
      <c r="AP114" s="49"/>
      <c r="AQ114" s="49"/>
    </row>
    <row r="115" spans="1:43" ht="15.6">
      <c r="A115" s="27"/>
      <c r="B115" s="18" t="s">
        <v>1055</v>
      </c>
      <c r="C115" s="11"/>
      <c r="D115" s="11"/>
      <c r="E115" s="11"/>
      <c r="F115" s="11"/>
      <c r="G115" s="11"/>
      <c r="H115" s="11"/>
      <c r="I115" s="11"/>
      <c r="J115" s="11"/>
      <c r="K115" s="11"/>
      <c r="L115" s="11"/>
      <c r="M115" s="11"/>
      <c r="N115" s="11"/>
      <c r="O115" s="11"/>
      <c r="P115" s="11"/>
      <c r="Q115" s="11"/>
      <c r="R115" s="11"/>
      <c r="S115" s="11"/>
      <c r="T115" s="27"/>
      <c r="U115" s="27"/>
      <c r="V115" s="27"/>
      <c r="W115" s="27"/>
      <c r="X115" s="27"/>
      <c r="Y115" s="27"/>
      <c r="Z115" s="613"/>
      <c r="AA115" s="613"/>
      <c r="AB115" s="613"/>
      <c r="AC115" s="49"/>
      <c r="AD115" s="49"/>
      <c r="AE115" s="49"/>
      <c r="AF115" s="49"/>
      <c r="AG115" s="49"/>
      <c r="AH115" s="613"/>
      <c r="AI115" s="613"/>
      <c r="AJ115" s="613"/>
      <c r="AK115" s="613"/>
      <c r="AL115" s="613"/>
      <c r="AM115" s="613"/>
      <c r="AN115" s="613"/>
      <c r="AO115" s="613"/>
      <c r="AP115" s="613"/>
      <c r="AQ115" s="613"/>
    </row>
    <row r="116" spans="1:43" ht="15.6">
      <c r="A116" s="27"/>
      <c r="B116" s="12"/>
      <c r="C116" s="11"/>
      <c r="D116" s="11"/>
      <c r="E116" s="11"/>
      <c r="F116" s="11"/>
      <c r="G116" s="11"/>
      <c r="H116" s="11"/>
      <c r="I116" s="11"/>
      <c r="J116" s="11"/>
      <c r="K116" s="11"/>
      <c r="L116" s="11"/>
      <c r="M116" s="11"/>
      <c r="N116" s="11"/>
      <c r="O116" s="11"/>
      <c r="P116" s="11"/>
      <c r="Q116" s="11"/>
      <c r="R116" s="11"/>
      <c r="S116" s="11"/>
      <c r="T116" s="27"/>
      <c r="U116" s="27"/>
      <c r="V116" s="27"/>
      <c r="W116" s="27"/>
      <c r="X116" s="27"/>
      <c r="Y116" s="27"/>
      <c r="Z116" s="613"/>
      <c r="AA116" s="613"/>
      <c r="AB116" s="613"/>
      <c r="AC116" s="49"/>
      <c r="AD116" s="49"/>
      <c r="AE116" s="49"/>
      <c r="AF116" s="49"/>
      <c r="AG116" s="49"/>
      <c r="AH116" s="613"/>
      <c r="AI116" s="613"/>
      <c r="AJ116" s="613"/>
      <c r="AK116" s="613"/>
      <c r="AL116" s="613"/>
      <c r="AM116" s="613"/>
      <c r="AN116" s="613"/>
      <c r="AO116" s="613"/>
      <c r="AP116" s="613"/>
      <c r="AQ116" s="613"/>
    </row>
    <row r="117" spans="1:43" ht="93.75" customHeight="1">
      <c r="A117" s="27"/>
      <c r="B117" s="573" t="s">
        <v>1434</v>
      </c>
      <c r="C117" s="573"/>
      <c r="D117" s="573"/>
      <c r="E117" s="573"/>
      <c r="F117" s="573"/>
      <c r="G117" s="573"/>
      <c r="H117" s="573"/>
      <c r="I117" s="573"/>
      <c r="J117" s="573"/>
      <c r="K117" s="573"/>
      <c r="L117" s="573"/>
      <c r="M117" s="573"/>
      <c r="N117" s="573"/>
      <c r="O117" s="573"/>
      <c r="P117" s="573"/>
      <c r="Q117" s="573"/>
      <c r="R117" s="11"/>
      <c r="S117" s="11"/>
      <c r="T117" s="27"/>
      <c r="U117" s="27"/>
      <c r="V117" s="27"/>
      <c r="W117" s="27"/>
      <c r="X117" s="27"/>
      <c r="Y117" s="27"/>
      <c r="Z117" s="613"/>
      <c r="AA117" s="613"/>
      <c r="AB117" s="613"/>
      <c r="AC117" s="49"/>
      <c r="AD117" s="49"/>
      <c r="AE117" s="49"/>
      <c r="AF117" s="49"/>
      <c r="AG117" s="49"/>
      <c r="AH117" s="613"/>
      <c r="AI117" s="613"/>
      <c r="AJ117" s="613"/>
      <c r="AK117" s="613"/>
      <c r="AL117" s="613"/>
      <c r="AM117" s="613"/>
      <c r="AN117" s="613"/>
      <c r="AO117" s="613"/>
      <c r="AP117" s="613"/>
      <c r="AQ117" s="613"/>
    </row>
    <row r="118" spans="1:43">
      <c r="A118" s="613"/>
      <c r="B118" s="12"/>
      <c r="C118" s="11"/>
      <c r="D118" s="11"/>
      <c r="E118" s="11"/>
      <c r="F118" s="11"/>
      <c r="G118" s="11"/>
      <c r="H118" s="11"/>
      <c r="I118" s="11"/>
      <c r="J118" s="11"/>
      <c r="K118" s="11"/>
      <c r="L118" s="11"/>
      <c r="M118" s="11"/>
      <c r="N118" s="11"/>
      <c r="O118" s="11"/>
      <c r="P118" s="11"/>
      <c r="Q118" s="11"/>
      <c r="R118" s="11"/>
      <c r="S118" s="11"/>
      <c r="T118" s="613"/>
      <c r="U118" s="613"/>
      <c r="V118" s="613"/>
      <c r="W118" s="613"/>
      <c r="X118" s="613"/>
      <c r="Y118" s="613"/>
      <c r="Z118" s="613"/>
      <c r="AA118" s="613"/>
      <c r="AB118" s="613"/>
      <c r="AC118" s="613"/>
      <c r="AD118" s="613"/>
      <c r="AE118" s="613"/>
      <c r="AF118" s="613"/>
      <c r="AG118" s="613"/>
      <c r="AH118" s="613"/>
      <c r="AI118" s="613"/>
      <c r="AJ118" s="613"/>
      <c r="AK118" s="613"/>
      <c r="AL118" s="613"/>
      <c r="AM118" s="613"/>
      <c r="AN118" s="613"/>
      <c r="AO118" s="613"/>
      <c r="AP118" s="613"/>
      <c r="AQ118" s="613"/>
    </row>
    <row r="119" spans="1:43">
      <c r="A119" s="613"/>
      <c r="B119" s="18" t="s">
        <v>1435</v>
      </c>
      <c r="C119" s="11"/>
      <c r="D119" s="11"/>
      <c r="E119" s="11"/>
      <c r="F119" s="11"/>
      <c r="G119" s="11"/>
      <c r="H119" s="11"/>
      <c r="I119" s="11"/>
      <c r="J119" s="11"/>
      <c r="K119" s="11"/>
      <c r="L119" s="11"/>
      <c r="M119" s="11"/>
      <c r="N119" s="11"/>
      <c r="O119" s="11"/>
      <c r="P119" s="11"/>
      <c r="Q119" s="11"/>
      <c r="R119" s="11"/>
      <c r="S119" s="11"/>
      <c r="T119" s="613"/>
      <c r="U119" s="613"/>
      <c r="V119" s="613"/>
      <c r="W119" s="613"/>
      <c r="X119" s="613"/>
      <c r="Y119" s="613"/>
      <c r="Z119" s="613"/>
      <c r="AA119" s="613"/>
      <c r="AB119" s="613"/>
      <c r="AC119" s="613"/>
      <c r="AD119" s="613"/>
      <c r="AE119" s="613"/>
      <c r="AF119" s="613"/>
      <c r="AG119" s="613"/>
      <c r="AH119" s="613"/>
      <c r="AI119" s="613"/>
      <c r="AJ119" s="613"/>
      <c r="AK119" s="613"/>
      <c r="AL119" s="613"/>
      <c r="AM119" s="613"/>
      <c r="AN119" s="613"/>
      <c r="AO119" s="613"/>
      <c r="AP119" s="613"/>
      <c r="AQ119" s="613"/>
    </row>
    <row r="120" spans="1:43" ht="15" customHeight="1">
      <c r="A120" s="613"/>
      <c r="B120" s="12"/>
      <c r="C120" s="11"/>
      <c r="D120" s="11"/>
      <c r="E120" s="11"/>
      <c r="F120" s="11"/>
      <c r="G120" s="11"/>
      <c r="H120" s="11"/>
      <c r="I120" s="11"/>
      <c r="J120" s="11"/>
      <c r="K120" s="11"/>
      <c r="L120" s="11"/>
      <c r="M120" s="11"/>
      <c r="N120" s="11"/>
      <c r="O120" s="11"/>
      <c r="P120" s="11"/>
      <c r="Q120" s="11"/>
      <c r="R120" s="11"/>
      <c r="S120" s="11"/>
      <c r="T120" s="613"/>
      <c r="U120" s="613"/>
      <c r="V120" s="613"/>
      <c r="W120" s="613"/>
      <c r="X120" s="613"/>
      <c r="Y120" s="613"/>
      <c r="Z120" s="613"/>
      <c r="AA120" s="613"/>
      <c r="AB120" s="613"/>
      <c r="AC120" s="613"/>
      <c r="AD120" s="613"/>
      <c r="AE120" s="613"/>
      <c r="AF120" s="613"/>
      <c r="AG120" s="613"/>
      <c r="AH120" s="613"/>
      <c r="AI120" s="613"/>
      <c r="AJ120" s="613"/>
      <c r="AK120" s="613"/>
      <c r="AL120" s="613"/>
      <c r="AM120" s="613"/>
      <c r="AN120" s="613"/>
      <c r="AO120" s="613"/>
      <c r="AP120" s="613"/>
      <c r="AQ120" s="613"/>
    </row>
    <row r="121" spans="1:43" ht="46.5" customHeight="1">
      <c r="A121" s="613"/>
      <c r="B121" s="573" t="s">
        <v>1436</v>
      </c>
      <c r="C121" s="573"/>
      <c r="D121" s="573"/>
      <c r="E121" s="573"/>
      <c r="F121" s="573"/>
      <c r="G121" s="573"/>
      <c r="H121" s="573"/>
      <c r="I121" s="573"/>
      <c r="J121" s="573"/>
      <c r="K121" s="573"/>
      <c r="L121" s="573"/>
      <c r="M121" s="573"/>
      <c r="N121" s="573"/>
      <c r="O121" s="573"/>
      <c r="P121" s="573"/>
      <c r="Q121" s="573"/>
      <c r="R121" s="11"/>
      <c r="S121" s="11"/>
      <c r="T121" s="613"/>
      <c r="U121" s="613"/>
      <c r="V121" s="613"/>
      <c r="W121" s="613"/>
      <c r="X121" s="613"/>
      <c r="Y121" s="613"/>
      <c r="Z121" s="613"/>
      <c r="AA121" s="613"/>
      <c r="AB121" s="613"/>
      <c r="AC121" s="613"/>
      <c r="AD121" s="613"/>
      <c r="AE121" s="613"/>
      <c r="AF121" s="613"/>
      <c r="AG121" s="613"/>
      <c r="AH121" s="613"/>
      <c r="AI121" s="613"/>
      <c r="AJ121" s="613"/>
      <c r="AK121" s="613"/>
      <c r="AL121" s="613"/>
      <c r="AM121" s="613"/>
      <c r="AN121" s="613"/>
      <c r="AO121" s="613"/>
      <c r="AP121" s="613"/>
      <c r="AQ121" s="613"/>
    </row>
    <row r="122" spans="1:43">
      <c r="A122" s="613"/>
      <c r="B122" s="12"/>
      <c r="C122" s="11"/>
      <c r="D122" s="11"/>
      <c r="E122" s="11"/>
      <c r="F122" s="11"/>
      <c r="G122" s="11"/>
      <c r="H122" s="11"/>
      <c r="I122" s="11"/>
      <c r="J122" s="11"/>
      <c r="K122" s="11"/>
      <c r="L122" s="11"/>
      <c r="M122" s="11"/>
      <c r="N122" s="11"/>
      <c r="O122" s="11"/>
      <c r="P122" s="11"/>
      <c r="Q122" s="11"/>
      <c r="R122" s="11"/>
      <c r="S122" s="11"/>
      <c r="T122" s="613"/>
      <c r="U122" s="613"/>
      <c r="V122" s="613"/>
      <c r="W122" s="613"/>
      <c r="X122" s="613"/>
      <c r="Y122" s="613"/>
      <c r="Z122" s="613"/>
      <c r="AA122" s="613"/>
      <c r="AB122" s="613"/>
      <c r="AC122" s="613"/>
      <c r="AD122" s="613"/>
      <c r="AE122" s="613"/>
      <c r="AF122" s="613"/>
      <c r="AG122" s="613"/>
      <c r="AH122" s="613"/>
      <c r="AI122" s="613"/>
      <c r="AJ122" s="613"/>
      <c r="AK122" s="613"/>
      <c r="AL122" s="613"/>
      <c r="AM122" s="613"/>
      <c r="AN122" s="613"/>
      <c r="AO122" s="613"/>
      <c r="AP122" s="613"/>
      <c r="AQ122" s="613"/>
    </row>
    <row r="123" spans="1:43">
      <c r="A123" s="613"/>
      <c r="B123" s="12"/>
      <c r="C123" s="11"/>
      <c r="D123" s="11"/>
      <c r="E123" s="11"/>
      <c r="F123" s="11"/>
      <c r="G123" s="11"/>
      <c r="H123" s="11"/>
      <c r="I123" s="11"/>
      <c r="J123" s="11"/>
      <c r="K123" s="11"/>
      <c r="L123" s="11"/>
      <c r="M123" s="11"/>
      <c r="N123" s="11"/>
      <c r="O123" s="11"/>
      <c r="P123" s="11"/>
      <c r="Q123" s="11"/>
      <c r="R123" s="11"/>
      <c r="S123" s="11"/>
      <c r="T123" s="613"/>
      <c r="U123" s="613"/>
      <c r="V123" s="613"/>
      <c r="W123" s="613"/>
      <c r="X123" s="613"/>
      <c r="Y123" s="613"/>
      <c r="Z123" s="613"/>
      <c r="AA123" s="613"/>
      <c r="AB123" s="613"/>
      <c r="AC123" s="613"/>
      <c r="AD123" s="613"/>
      <c r="AE123" s="613"/>
      <c r="AF123" s="613"/>
      <c r="AG123" s="613"/>
      <c r="AH123" s="613"/>
      <c r="AI123" s="613"/>
      <c r="AJ123" s="613"/>
      <c r="AK123" s="613"/>
      <c r="AL123" s="613"/>
      <c r="AM123" s="613"/>
      <c r="AN123" s="613"/>
      <c r="AO123" s="613"/>
      <c r="AP123" s="613"/>
      <c r="AQ123" s="613"/>
    </row>
    <row r="124" spans="1:43" ht="207.75" customHeight="1">
      <c r="A124" s="613"/>
      <c r="B124" s="573" t="s">
        <v>1437</v>
      </c>
      <c r="C124" s="573"/>
      <c r="D124" s="573"/>
      <c r="E124" s="573"/>
      <c r="F124" s="573"/>
      <c r="G124" s="573"/>
      <c r="H124" s="573"/>
      <c r="I124" s="573"/>
      <c r="J124" s="573"/>
      <c r="K124" s="573"/>
      <c r="L124" s="573"/>
      <c r="M124" s="573"/>
      <c r="N124" s="573"/>
      <c r="O124" s="573"/>
      <c r="P124" s="573"/>
      <c r="Q124" s="573"/>
      <c r="R124" s="573"/>
      <c r="S124" s="573"/>
      <c r="T124" s="613"/>
      <c r="U124" s="613"/>
      <c r="V124" s="613"/>
      <c r="W124" s="613"/>
      <c r="X124" s="613"/>
      <c r="Y124" s="613"/>
      <c r="Z124" s="613"/>
      <c r="AA124" s="613"/>
      <c r="AB124" s="613"/>
      <c r="AC124" s="613"/>
      <c r="AD124" s="613"/>
      <c r="AE124" s="613"/>
      <c r="AF124" s="613"/>
      <c r="AG124" s="613"/>
      <c r="AH124" s="613"/>
      <c r="AI124" s="613"/>
      <c r="AJ124" s="613"/>
      <c r="AK124" s="613"/>
      <c r="AL124" s="613"/>
      <c r="AM124" s="613"/>
      <c r="AN124" s="613"/>
      <c r="AO124" s="613"/>
      <c r="AP124" s="613"/>
      <c r="AQ124" s="613"/>
    </row>
  </sheetData>
  <mergeCells count="36">
    <mergeCell ref="B124:S124"/>
    <mergeCell ref="B121:Q121"/>
    <mergeCell ref="AW6:AZ6"/>
    <mergeCell ref="BA6:BA7"/>
    <mergeCell ref="BB6:BB7"/>
    <mergeCell ref="BB5:BG5"/>
    <mergeCell ref="BG6:BG7"/>
    <mergeCell ref="AC8:AF8"/>
    <mergeCell ref="B109:C109"/>
    <mergeCell ref="B117:Q117"/>
    <mergeCell ref="BC6:BF6"/>
    <mergeCell ref="L6:L7"/>
    <mergeCell ref="M6:P6"/>
    <mergeCell ref="Q6:Q7"/>
    <mergeCell ref="AV6:AV7"/>
    <mergeCell ref="T5:T6"/>
    <mergeCell ref="V5:V7"/>
    <mergeCell ref="X5:X7"/>
    <mergeCell ref="AT5:AU7"/>
    <mergeCell ref="AV5:BA5"/>
    <mergeCell ref="U1:V1"/>
    <mergeCell ref="B3:X3"/>
    <mergeCell ref="AT3:BJ3"/>
    <mergeCell ref="B5:C7"/>
    <mergeCell ref="D5:D7"/>
    <mergeCell ref="E5:E7"/>
    <mergeCell ref="F5:K5"/>
    <mergeCell ref="L5:Q5"/>
    <mergeCell ref="R5:R6"/>
    <mergeCell ref="S5:S6"/>
    <mergeCell ref="BH5:BH6"/>
    <mergeCell ref="BI5:BI6"/>
    <mergeCell ref="BJ5:BJ6"/>
    <mergeCell ref="F6:F7"/>
    <mergeCell ref="G6:J6"/>
    <mergeCell ref="K6:K7"/>
  </mergeCells>
  <conditionalFormatting sqref="AA63 AA10:AA60 AA66:AA106">
    <cfRule type="cellIs" dxfId="51" priority="41" operator="equal">
      <formula>0</formula>
    </cfRule>
  </conditionalFormatting>
  <conditionalFormatting sqref="AA15">
    <cfRule type="cellIs" dxfId="50" priority="40" operator="equal">
      <formula>0</formula>
    </cfRule>
  </conditionalFormatting>
  <conditionalFormatting sqref="AA18">
    <cfRule type="cellIs" dxfId="49" priority="39" operator="equal">
      <formula>0</formula>
    </cfRule>
  </conditionalFormatting>
  <conditionalFormatting sqref="AA21">
    <cfRule type="cellIs" dxfId="48" priority="38" operator="equal">
      <formula>0</formula>
    </cfRule>
  </conditionalFormatting>
  <conditionalFormatting sqref="AA24">
    <cfRule type="cellIs" dxfId="47" priority="37" operator="equal">
      <formula>0</formula>
    </cfRule>
  </conditionalFormatting>
  <conditionalFormatting sqref="AA27">
    <cfRule type="cellIs" dxfId="46" priority="36" operator="equal">
      <formula>0</formula>
    </cfRule>
  </conditionalFormatting>
  <conditionalFormatting sqref="AA33">
    <cfRule type="cellIs" dxfId="45" priority="35" operator="equal">
      <formula>0</formula>
    </cfRule>
  </conditionalFormatting>
  <conditionalFormatting sqref="AA36">
    <cfRule type="cellIs" dxfId="44" priority="34" operator="equal">
      <formula>0</formula>
    </cfRule>
  </conditionalFormatting>
  <conditionalFormatting sqref="AA39">
    <cfRule type="cellIs" dxfId="43" priority="33" operator="equal">
      <formula>0</formula>
    </cfRule>
  </conditionalFormatting>
  <conditionalFormatting sqref="AA42">
    <cfRule type="cellIs" dxfId="42" priority="32" operator="equal">
      <formula>0</formula>
    </cfRule>
  </conditionalFormatting>
  <conditionalFormatting sqref="AA45">
    <cfRule type="cellIs" dxfId="41" priority="31" operator="equal">
      <formula>0</formula>
    </cfRule>
  </conditionalFormatting>
  <conditionalFormatting sqref="AA48">
    <cfRule type="cellIs" dxfId="40" priority="30" operator="equal">
      <formula>0</formula>
    </cfRule>
  </conditionalFormatting>
  <conditionalFormatting sqref="AA67">
    <cfRule type="cellIs" dxfId="39" priority="29" operator="equal">
      <formula>0</formula>
    </cfRule>
  </conditionalFormatting>
  <conditionalFormatting sqref="AA72">
    <cfRule type="cellIs" dxfId="38" priority="28" operator="equal">
      <formula>0</formula>
    </cfRule>
  </conditionalFormatting>
  <conditionalFormatting sqref="AA75">
    <cfRule type="cellIs" dxfId="37" priority="27" operator="equal">
      <formula>0</formula>
    </cfRule>
  </conditionalFormatting>
  <conditionalFormatting sqref="AA78">
    <cfRule type="cellIs" dxfId="36" priority="26" operator="equal">
      <formula>0</formula>
    </cfRule>
  </conditionalFormatting>
  <conditionalFormatting sqref="AA81">
    <cfRule type="cellIs" dxfId="35" priority="25" operator="equal">
      <formula>0</formula>
    </cfRule>
  </conditionalFormatting>
  <conditionalFormatting sqref="AA84">
    <cfRule type="cellIs" dxfId="34" priority="24" operator="equal">
      <formula>0</formula>
    </cfRule>
  </conditionalFormatting>
  <conditionalFormatting sqref="AA87">
    <cfRule type="cellIs" dxfId="33" priority="23" operator="equal">
      <formula>0</formula>
    </cfRule>
  </conditionalFormatting>
  <conditionalFormatting sqref="AA90">
    <cfRule type="cellIs" dxfId="32" priority="22" operator="equal">
      <formula>0</formula>
    </cfRule>
  </conditionalFormatting>
  <conditionalFormatting sqref="AA64:AA65">
    <cfRule type="cellIs" dxfId="31" priority="9" operator="equal">
      <formula>0</formula>
    </cfRule>
  </conditionalFormatting>
  <conditionalFormatting sqref="AA64:AA65">
    <cfRule type="cellIs" dxfId="30" priority="11" operator="equal">
      <formula>0</formula>
    </cfRule>
  </conditionalFormatting>
  <conditionalFormatting sqref="AA31:AA48">
    <cfRule type="cellIs" dxfId="29" priority="21" operator="equal">
      <formula>0</formula>
    </cfRule>
  </conditionalFormatting>
  <conditionalFormatting sqref="AA52:AA53">
    <cfRule type="cellIs" dxfId="28" priority="20" operator="equal">
      <formula>0</formula>
    </cfRule>
  </conditionalFormatting>
  <conditionalFormatting sqref="AA52:AA53">
    <cfRule type="cellIs" dxfId="27" priority="19" operator="equal">
      <formula>0</formula>
    </cfRule>
  </conditionalFormatting>
  <conditionalFormatting sqref="AA55:AA56">
    <cfRule type="cellIs" dxfId="26" priority="18" operator="equal">
      <formula>0</formula>
    </cfRule>
  </conditionalFormatting>
  <conditionalFormatting sqref="AA55:AA56">
    <cfRule type="cellIs" dxfId="25" priority="17" operator="equal">
      <formula>0</formula>
    </cfRule>
  </conditionalFormatting>
  <conditionalFormatting sqref="AA58:AA59">
    <cfRule type="cellIs" dxfId="24" priority="16" operator="equal">
      <formula>0</formula>
    </cfRule>
  </conditionalFormatting>
  <conditionalFormatting sqref="AA58:AA59">
    <cfRule type="cellIs" dxfId="23" priority="15" operator="equal">
      <formula>0</formula>
    </cfRule>
  </conditionalFormatting>
  <conditionalFormatting sqref="AA61:AA62">
    <cfRule type="cellIs" dxfId="22" priority="14" operator="equal">
      <formula>0</formula>
    </cfRule>
  </conditionalFormatting>
  <conditionalFormatting sqref="AA61:AA62">
    <cfRule type="cellIs" dxfId="21" priority="13" operator="equal">
      <formula>0</formula>
    </cfRule>
  </conditionalFormatting>
  <conditionalFormatting sqref="AA61:AA62">
    <cfRule type="cellIs" dxfId="20" priority="12" operator="equal">
      <formula>0</formula>
    </cfRule>
  </conditionalFormatting>
  <conditionalFormatting sqref="AA64:AA65">
    <cfRule type="cellIs" dxfId="19" priority="10" operator="equal">
      <formula>0</formula>
    </cfRule>
  </conditionalFormatting>
  <conditionalFormatting sqref="AA67">
    <cfRule type="cellIs" dxfId="18" priority="8" operator="equal">
      <formula>0</formula>
    </cfRule>
  </conditionalFormatting>
  <conditionalFormatting sqref="AA67">
    <cfRule type="cellIs" dxfId="17" priority="7" operator="equal">
      <formula>0</formula>
    </cfRule>
  </conditionalFormatting>
  <conditionalFormatting sqref="AA70:AA71">
    <cfRule type="cellIs" dxfId="16" priority="6" operator="equal">
      <formula>0</formula>
    </cfRule>
  </conditionalFormatting>
  <conditionalFormatting sqref="AA70:AA71">
    <cfRule type="cellIs" dxfId="15" priority="5" operator="equal">
      <formula>0</formula>
    </cfRule>
  </conditionalFormatting>
  <conditionalFormatting sqref="AA70:AA71">
    <cfRule type="cellIs" dxfId="14" priority="4" operator="equal">
      <formula>0</formula>
    </cfRule>
  </conditionalFormatting>
  <conditionalFormatting sqref="AA70:AA100">
    <cfRule type="cellIs" dxfId="13" priority="3" operator="equal">
      <formula>0</formula>
    </cfRule>
  </conditionalFormatting>
  <conditionalFormatting sqref="AA70:AA100">
    <cfRule type="cellIs" dxfId="12" priority="2" operator="equal">
      <formula>0</formula>
    </cfRule>
  </conditionalFormatting>
  <conditionalFormatting sqref="AA70:AA100">
    <cfRule type="cellIs" dxfId="11" priority="1" operator="equal">
      <formula>0</formula>
    </cfRule>
  </conditionalFormatting>
  <dataValidations count="1">
    <dataValidation type="custom" allowBlank="1" showErrorMessage="1" errorTitle="Input Error" error="Please enter a numeric value." sqref="J61:J62 F58:J59 F10:J11 F19:J20 F13:J14 F16:J17 F22:J23 F25:J26 L37:P38 F34:J35 F37:J38 F64:H65 F43:J44 J64:J65 F70:J71 F73:J74 F76:J77 F79:J80 F82:J83 F31:J32 F46:J47 F40:J41 F85:J86 F88:J89 F61:H62 F52:J53 F55:J56 F91:J100" xr:uid="{9CAEA59B-A4A9-4F4D-8AE9-D41856DABDEE}">
      <formula1>ISNUMBER(F10)</formula1>
    </dataValidation>
  </dataValidations>
  <pageMargins left="0.7" right="0.7" top="0.75" bottom="0.75" header="0.3" footer="0.3"/>
  <pageSetup paperSize="8" scale="41" fitToHeight="2" orientation="portrait"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7589-6217-4054-B5A7-15A36EB65E1D}">
  <sheetPr>
    <pageSetUpPr fitToPage="1"/>
  </sheetPr>
  <dimension ref="A1:CB102"/>
  <sheetViews>
    <sheetView showGridLines="0" zoomScale="70" zoomScaleNormal="70" zoomScaleSheetLayoutView="100" workbookViewId="0">
      <selection activeCell="D12" sqref="D12"/>
    </sheetView>
  </sheetViews>
  <sheetFormatPr defaultColWidth="9" defaultRowHeight="24" customHeight="1"/>
  <cols>
    <col min="1" max="1" width="1.625" style="21" customWidth="1"/>
    <col min="2" max="2" width="42.125" style="162" customWidth="1"/>
    <col min="3" max="3" width="7.125" style="21" customWidth="1"/>
    <col min="4" max="4" width="7" style="21" customWidth="1"/>
    <col min="5" max="5" width="5.5" style="21" customWidth="1"/>
    <col min="6" max="6" width="16" style="333" customWidth="1"/>
    <col min="7" max="8" width="10.125" style="333" bestFit="1" customWidth="1"/>
    <col min="9" max="10" width="12.25" style="333" bestFit="1" customWidth="1"/>
    <col min="11" max="12" width="10.125" style="333" bestFit="1" customWidth="1"/>
    <col min="13" max="13" width="12.625" style="333" bestFit="1" customWidth="1"/>
    <col min="14" max="14" width="10.25" style="333" customWidth="1"/>
    <col min="15" max="15" width="6.625" style="333" customWidth="1"/>
    <col min="16" max="17" width="8.625" style="333" bestFit="1" customWidth="1"/>
    <col min="18" max="19" width="12.125" style="333" bestFit="1" customWidth="1"/>
    <col min="20" max="20" width="8.625" style="333" bestFit="1" customWidth="1"/>
    <col min="21" max="21" width="9.125" style="333" bestFit="1" customWidth="1"/>
    <col min="22" max="22" width="8.125" style="333" bestFit="1" customWidth="1"/>
    <col min="23" max="23" width="10.25" style="333" customWidth="1"/>
    <col min="24" max="26" width="19.125" style="333" customWidth="1"/>
    <col min="27" max="27" width="4.5" style="21" customWidth="1"/>
    <col min="28" max="28" width="9.125" style="21" bestFit="1" customWidth="1"/>
    <col min="29" max="29" width="1.625" style="21" customWidth="1"/>
    <col min="30" max="30" width="22.5" style="21" customWidth="1"/>
    <col min="31" max="32" width="1.625" style="21" customWidth="1"/>
    <col min="33" max="33" width="19.625" style="21" bestFit="1" customWidth="1"/>
    <col min="34" max="34" width="1.625" style="21" customWidth="1"/>
    <col min="35" max="55" width="6.125" style="21" hidden="1" customWidth="1"/>
    <col min="56" max="56" width="1.625" style="21" hidden="1" customWidth="1"/>
    <col min="57" max="57" width="1.625" style="21" customWidth="1"/>
    <col min="58" max="58" width="36.125" style="21" customWidth="1"/>
    <col min="59" max="59" width="6.75" style="21" bestFit="1" customWidth="1"/>
    <col min="60" max="77" width="17.625" style="21" customWidth="1"/>
    <col min="78" max="80" width="12.625" style="333" customWidth="1"/>
    <col min="81" max="16384" width="9" style="21"/>
  </cols>
  <sheetData>
    <row r="1" spans="2:80" s="145" customFormat="1" ht="29.25" customHeight="1">
      <c r="B1" s="275" t="s">
        <v>12</v>
      </c>
      <c r="C1" s="275"/>
      <c r="D1" s="275"/>
      <c r="E1" s="275"/>
      <c r="F1" s="276"/>
      <c r="G1" s="276"/>
      <c r="H1" s="276"/>
      <c r="I1" s="276"/>
      <c r="J1" s="276"/>
      <c r="K1" s="276"/>
      <c r="L1" s="276"/>
      <c r="M1" s="276"/>
      <c r="N1" s="276"/>
      <c r="O1" s="276"/>
      <c r="P1" s="276"/>
      <c r="Q1" s="276"/>
      <c r="R1" s="276"/>
      <c r="S1" s="276"/>
      <c r="T1" s="276"/>
      <c r="U1" s="276"/>
      <c r="V1" s="276"/>
      <c r="W1" s="276"/>
      <c r="X1" s="276"/>
      <c r="Y1" s="276"/>
      <c r="Z1" s="276"/>
      <c r="AA1" s="584"/>
      <c r="AB1" s="584"/>
      <c r="AC1" s="613"/>
      <c r="AD1" s="613"/>
      <c r="AE1" s="613"/>
      <c r="AF1" s="621"/>
      <c r="AG1" s="277"/>
      <c r="AH1" s="146"/>
      <c r="BD1" s="147"/>
      <c r="BF1" s="275" t="s">
        <v>691</v>
      </c>
      <c r="BG1" s="275"/>
      <c r="BH1" s="275"/>
      <c r="BI1" s="275"/>
      <c r="BJ1" s="275"/>
      <c r="BK1" s="275"/>
      <c r="BL1" s="275"/>
      <c r="BM1" s="275"/>
      <c r="BN1" s="275"/>
      <c r="BO1" s="275"/>
      <c r="BP1" s="275"/>
      <c r="BQ1" s="275"/>
      <c r="BR1" s="275"/>
      <c r="BS1" s="275"/>
      <c r="BT1" s="275"/>
      <c r="BU1" s="275"/>
      <c r="BV1" s="275"/>
      <c r="BW1" s="275"/>
      <c r="BX1" s="275"/>
      <c r="BY1" s="275"/>
      <c r="BZ1" s="276"/>
      <c r="CA1" s="276"/>
      <c r="CB1" s="276"/>
    </row>
    <row r="2" spans="2:80" s="145" customFormat="1" ht="29.25" customHeight="1">
      <c r="B2" s="275" t="str">
        <f>[2]Validation!B4</f>
        <v>Thames Water</v>
      </c>
      <c r="C2" s="148"/>
      <c r="D2" s="148"/>
      <c r="E2" s="148"/>
      <c r="F2" s="278"/>
      <c r="G2" s="278"/>
      <c r="H2" s="278"/>
      <c r="I2" s="278"/>
      <c r="J2" s="278"/>
      <c r="K2" s="278"/>
      <c r="L2" s="278"/>
      <c r="M2" s="278"/>
      <c r="N2" s="278"/>
      <c r="O2" s="278"/>
      <c r="P2" s="278"/>
      <c r="Q2" s="278"/>
      <c r="R2" s="278"/>
      <c r="S2" s="278"/>
      <c r="T2" s="278"/>
      <c r="U2" s="278"/>
      <c r="V2" s="278"/>
      <c r="W2" s="278"/>
      <c r="X2" s="278"/>
      <c r="Y2" s="278"/>
      <c r="Z2" s="278"/>
      <c r="AA2" s="148"/>
      <c r="AB2" s="148"/>
      <c r="AC2" s="613"/>
      <c r="AD2" s="613"/>
      <c r="AE2" s="613"/>
      <c r="AF2" s="621"/>
      <c r="AG2" s="277"/>
      <c r="AH2" s="146"/>
      <c r="BD2" s="147"/>
      <c r="BF2" s="275"/>
      <c r="BG2" s="148"/>
      <c r="BH2" s="279"/>
      <c r="BI2" s="279"/>
      <c r="BJ2" s="279"/>
      <c r="BK2" s="279"/>
      <c r="BL2" s="279"/>
      <c r="BM2" s="279"/>
      <c r="BN2" s="279"/>
      <c r="BO2" s="279"/>
      <c r="BP2" s="279"/>
      <c r="BQ2" s="279"/>
      <c r="BR2" s="279"/>
      <c r="BS2" s="279"/>
      <c r="BT2" s="279"/>
      <c r="BU2" s="279"/>
      <c r="BV2" s="279"/>
      <c r="BW2" s="279"/>
      <c r="BX2" s="279"/>
      <c r="BY2" s="279"/>
      <c r="BZ2" s="278"/>
      <c r="CA2" s="278"/>
      <c r="CB2" s="278"/>
    </row>
    <row r="3" spans="2:80" ht="45.75" customHeight="1">
      <c r="B3" s="585" t="s">
        <v>1438</v>
      </c>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280"/>
      <c r="AF3" s="281"/>
      <c r="AG3" s="626"/>
      <c r="AH3" s="621"/>
      <c r="AI3" s="613"/>
      <c r="AJ3" s="613"/>
      <c r="AK3" s="613"/>
      <c r="AL3" s="613"/>
      <c r="AM3" s="613"/>
      <c r="AN3" s="613"/>
      <c r="AO3" s="613"/>
      <c r="AP3" s="613"/>
      <c r="AQ3" s="613"/>
      <c r="AR3" s="613"/>
      <c r="AS3" s="613"/>
      <c r="AT3" s="613"/>
      <c r="AU3" s="613"/>
      <c r="AV3" s="613"/>
      <c r="AW3" s="613"/>
      <c r="AX3" s="613"/>
      <c r="AY3" s="613"/>
      <c r="AZ3" s="613"/>
      <c r="BA3" s="613"/>
      <c r="BB3" s="613"/>
      <c r="BC3" s="613"/>
      <c r="BD3" s="614"/>
      <c r="BE3" s="613"/>
      <c r="BF3" s="585" t="s">
        <v>1438</v>
      </c>
      <c r="BG3" s="585"/>
      <c r="BH3" s="585"/>
      <c r="BI3" s="585"/>
      <c r="BJ3" s="585"/>
      <c r="BK3" s="585"/>
      <c r="BL3" s="585"/>
      <c r="BM3" s="585"/>
      <c r="BN3" s="585"/>
      <c r="BO3" s="585"/>
      <c r="BP3" s="585"/>
      <c r="BQ3" s="585"/>
      <c r="BR3" s="585"/>
      <c r="BS3" s="585"/>
      <c r="BT3" s="585"/>
      <c r="BU3" s="585"/>
      <c r="BV3" s="585"/>
      <c r="BW3" s="585"/>
      <c r="BX3" s="585"/>
      <c r="BY3" s="585"/>
      <c r="BZ3" s="585"/>
      <c r="CA3" s="585"/>
      <c r="CB3" s="585"/>
    </row>
    <row r="4" spans="2:80" ht="15" customHeight="1" thickBot="1">
      <c r="B4" s="151"/>
      <c r="C4" s="151"/>
      <c r="D4" s="151"/>
      <c r="E4" s="151"/>
      <c r="F4" s="283"/>
      <c r="G4" s="283"/>
      <c r="H4" s="283"/>
      <c r="I4" s="283"/>
      <c r="J4" s="283"/>
      <c r="K4" s="283"/>
      <c r="L4" s="283"/>
      <c r="M4" s="283"/>
      <c r="N4" s="283"/>
      <c r="O4" s="283"/>
      <c r="P4" s="283"/>
      <c r="Q4" s="283"/>
      <c r="R4" s="283"/>
      <c r="S4" s="283"/>
      <c r="T4" s="283"/>
      <c r="U4" s="283"/>
      <c r="V4" s="283"/>
      <c r="W4" s="283"/>
      <c r="X4" s="283"/>
      <c r="Y4" s="283"/>
      <c r="Z4" s="283"/>
      <c r="AA4" s="152"/>
      <c r="AB4" s="280"/>
      <c r="AC4" s="280"/>
      <c r="AD4" s="280"/>
      <c r="AE4" s="280"/>
      <c r="AF4" s="281"/>
      <c r="AG4" s="626"/>
      <c r="AH4" s="621"/>
      <c r="AI4" s="613"/>
      <c r="AJ4" s="613"/>
      <c r="AK4" s="613"/>
      <c r="AL4" s="613"/>
      <c r="AM4" s="613"/>
      <c r="AN4" s="613"/>
      <c r="AO4" s="613"/>
      <c r="AP4" s="613"/>
      <c r="AQ4" s="613"/>
      <c r="AR4" s="613"/>
      <c r="AS4" s="613"/>
      <c r="AT4" s="613"/>
      <c r="AU4" s="613"/>
      <c r="AV4" s="613"/>
      <c r="AW4" s="613"/>
      <c r="AX4" s="613"/>
      <c r="AY4" s="613"/>
      <c r="AZ4" s="613"/>
      <c r="BA4" s="613"/>
      <c r="BB4" s="613"/>
      <c r="BC4" s="613"/>
      <c r="BD4" s="614"/>
      <c r="BE4" s="613"/>
      <c r="BF4" s="151"/>
      <c r="BG4" s="151"/>
      <c r="BH4" s="151"/>
      <c r="BI4" s="151"/>
      <c r="BJ4" s="151"/>
      <c r="BK4" s="151"/>
      <c r="BL4" s="151"/>
      <c r="BM4" s="151"/>
      <c r="BN4" s="151"/>
      <c r="BO4" s="151"/>
      <c r="BP4" s="151"/>
      <c r="BQ4" s="151"/>
      <c r="BR4" s="151"/>
      <c r="BS4" s="151"/>
      <c r="BT4" s="151"/>
      <c r="BU4" s="151"/>
      <c r="BV4" s="151"/>
      <c r="BW4" s="151"/>
      <c r="BX4" s="151"/>
      <c r="BY4" s="151"/>
      <c r="BZ4" s="283"/>
      <c r="CA4" s="283"/>
      <c r="CB4" s="283"/>
    </row>
    <row r="5" spans="2:80" s="27" customFormat="1" ht="38.85" customHeight="1" thickTop="1">
      <c r="B5" s="558" t="s">
        <v>693</v>
      </c>
      <c r="C5" s="559"/>
      <c r="D5" s="559" t="s">
        <v>694</v>
      </c>
      <c r="E5" s="559" t="s">
        <v>695</v>
      </c>
      <c r="F5" s="581" t="s">
        <v>696</v>
      </c>
      <c r="G5" s="581"/>
      <c r="H5" s="581"/>
      <c r="I5" s="581"/>
      <c r="J5" s="581"/>
      <c r="K5" s="581"/>
      <c r="L5" s="581"/>
      <c r="M5" s="581"/>
      <c r="N5" s="581"/>
      <c r="O5" s="581" t="s">
        <v>697</v>
      </c>
      <c r="P5" s="581"/>
      <c r="Q5" s="581"/>
      <c r="R5" s="581"/>
      <c r="S5" s="581"/>
      <c r="T5" s="581"/>
      <c r="U5" s="581"/>
      <c r="V5" s="581"/>
      <c r="W5" s="581"/>
      <c r="X5" s="581" t="s">
        <v>698</v>
      </c>
      <c r="Y5" s="581" t="s">
        <v>699</v>
      </c>
      <c r="Z5" s="586" t="s">
        <v>700</v>
      </c>
      <c r="AA5" s="284"/>
      <c r="AB5" s="578" t="s">
        <v>54</v>
      </c>
      <c r="AC5" s="280"/>
      <c r="AD5" s="578" t="s">
        <v>701</v>
      </c>
      <c r="AE5" s="280"/>
      <c r="AF5" s="281"/>
      <c r="AG5" s="285"/>
      <c r="AH5" s="154"/>
      <c r="BD5" s="155"/>
      <c r="BF5" s="558" t="s">
        <v>693</v>
      </c>
      <c r="BG5" s="559"/>
      <c r="BH5" s="581" t="s">
        <v>696</v>
      </c>
      <c r="BI5" s="581"/>
      <c r="BJ5" s="581"/>
      <c r="BK5" s="581"/>
      <c r="BL5" s="581"/>
      <c r="BM5" s="581"/>
      <c r="BN5" s="581"/>
      <c r="BO5" s="581"/>
      <c r="BP5" s="581"/>
      <c r="BQ5" s="581" t="s">
        <v>697</v>
      </c>
      <c r="BR5" s="581"/>
      <c r="BS5" s="581"/>
      <c r="BT5" s="581"/>
      <c r="BU5" s="581"/>
      <c r="BV5" s="581"/>
      <c r="BW5" s="581"/>
      <c r="BX5" s="581"/>
      <c r="BY5" s="581"/>
      <c r="BZ5" s="581" t="s">
        <v>698</v>
      </c>
      <c r="CA5" s="581" t="s">
        <v>699</v>
      </c>
      <c r="CB5" s="586" t="s">
        <v>700</v>
      </c>
    </row>
    <row r="6" spans="2:80" s="27" customFormat="1" ht="93.75" customHeight="1">
      <c r="B6" s="560"/>
      <c r="C6" s="561"/>
      <c r="D6" s="564"/>
      <c r="E6" s="561"/>
      <c r="F6" s="583" t="s">
        <v>1439</v>
      </c>
      <c r="G6" s="583"/>
      <c r="H6" s="583"/>
      <c r="I6" s="583"/>
      <c r="J6" s="583"/>
      <c r="K6" s="582" t="s">
        <v>1440</v>
      </c>
      <c r="L6" s="582"/>
      <c r="M6" s="582"/>
      <c r="N6" s="582" t="s">
        <v>704</v>
      </c>
      <c r="O6" s="583" t="s">
        <v>1439</v>
      </c>
      <c r="P6" s="583"/>
      <c r="Q6" s="583"/>
      <c r="R6" s="583"/>
      <c r="S6" s="583"/>
      <c r="T6" s="582" t="s">
        <v>1440</v>
      </c>
      <c r="U6" s="582"/>
      <c r="V6" s="582"/>
      <c r="W6" s="582" t="s">
        <v>704</v>
      </c>
      <c r="X6" s="582"/>
      <c r="Y6" s="582"/>
      <c r="Z6" s="587"/>
      <c r="AA6" s="286"/>
      <c r="AB6" s="579"/>
      <c r="AC6" s="287"/>
      <c r="AD6" s="579"/>
      <c r="AE6" s="287"/>
      <c r="AF6" s="288"/>
      <c r="AG6" s="285"/>
      <c r="AH6" s="154"/>
      <c r="BD6" s="155"/>
      <c r="BF6" s="560"/>
      <c r="BG6" s="561"/>
      <c r="BH6" s="583" t="s">
        <v>1439</v>
      </c>
      <c r="BI6" s="583"/>
      <c r="BJ6" s="583"/>
      <c r="BK6" s="583"/>
      <c r="BL6" s="583"/>
      <c r="BM6" s="582" t="s">
        <v>1440</v>
      </c>
      <c r="BN6" s="582"/>
      <c r="BO6" s="582"/>
      <c r="BP6" s="582" t="s">
        <v>704</v>
      </c>
      <c r="BQ6" s="583" t="s">
        <v>1439</v>
      </c>
      <c r="BR6" s="583"/>
      <c r="BS6" s="583"/>
      <c r="BT6" s="583"/>
      <c r="BU6" s="583"/>
      <c r="BV6" s="582" t="s">
        <v>1440</v>
      </c>
      <c r="BW6" s="582"/>
      <c r="BX6" s="582"/>
      <c r="BY6" s="582" t="s">
        <v>704</v>
      </c>
      <c r="BZ6" s="582"/>
      <c r="CA6" s="582"/>
      <c r="CB6" s="587"/>
    </row>
    <row r="7" spans="2:80" s="27" customFormat="1" ht="51.75" customHeight="1" thickBot="1">
      <c r="B7" s="562"/>
      <c r="C7" s="563"/>
      <c r="D7" s="565"/>
      <c r="E7" s="563"/>
      <c r="F7" s="289" t="s">
        <v>1441</v>
      </c>
      <c r="G7" s="289" t="s">
        <v>1442</v>
      </c>
      <c r="H7" s="289" t="s">
        <v>1443</v>
      </c>
      <c r="I7" s="289" t="s">
        <v>1444</v>
      </c>
      <c r="J7" s="289" t="s">
        <v>1445</v>
      </c>
      <c r="K7" s="289" t="s">
        <v>1446</v>
      </c>
      <c r="L7" s="289" t="s">
        <v>1447</v>
      </c>
      <c r="M7" s="289" t="s">
        <v>1448</v>
      </c>
      <c r="N7" s="588"/>
      <c r="O7" s="289" t="s">
        <v>1441</v>
      </c>
      <c r="P7" s="289" t="s">
        <v>1442</v>
      </c>
      <c r="Q7" s="289" t="s">
        <v>1443</v>
      </c>
      <c r="R7" s="289" t="s">
        <v>1444</v>
      </c>
      <c r="S7" s="289" t="s">
        <v>1445</v>
      </c>
      <c r="T7" s="289" t="s">
        <v>1446</v>
      </c>
      <c r="U7" s="289" t="s">
        <v>1447</v>
      </c>
      <c r="V7" s="289" t="s">
        <v>1448</v>
      </c>
      <c r="W7" s="588"/>
      <c r="X7" s="289" t="s">
        <v>704</v>
      </c>
      <c r="Y7" s="289" t="s">
        <v>704</v>
      </c>
      <c r="Z7" s="290" t="s">
        <v>704</v>
      </c>
      <c r="AA7" s="286"/>
      <c r="AB7" s="580"/>
      <c r="AC7" s="291"/>
      <c r="AD7" s="580"/>
      <c r="AE7" s="291"/>
      <c r="AF7" s="292"/>
      <c r="AG7" s="293" t="s">
        <v>22</v>
      </c>
      <c r="AH7" s="154"/>
      <c r="BD7" s="155"/>
      <c r="BF7" s="562"/>
      <c r="BG7" s="563"/>
      <c r="BH7" s="289" t="s">
        <v>1441</v>
      </c>
      <c r="BI7" s="289" t="s">
        <v>1442</v>
      </c>
      <c r="BJ7" s="289" t="s">
        <v>1443</v>
      </c>
      <c r="BK7" s="289" t="s">
        <v>1444</v>
      </c>
      <c r="BL7" s="289" t="s">
        <v>1445</v>
      </c>
      <c r="BM7" s="289" t="s">
        <v>1446</v>
      </c>
      <c r="BN7" s="289" t="s">
        <v>1447</v>
      </c>
      <c r="BO7" s="289" t="s">
        <v>1448</v>
      </c>
      <c r="BP7" s="588"/>
      <c r="BQ7" s="289" t="s">
        <v>1441</v>
      </c>
      <c r="BR7" s="289" t="s">
        <v>1442</v>
      </c>
      <c r="BS7" s="289" t="s">
        <v>1443</v>
      </c>
      <c r="BT7" s="289" t="s">
        <v>1444</v>
      </c>
      <c r="BU7" s="289" t="s">
        <v>1445</v>
      </c>
      <c r="BV7" s="289" t="s">
        <v>1446</v>
      </c>
      <c r="BW7" s="289" t="s">
        <v>1447</v>
      </c>
      <c r="BX7" s="289" t="s">
        <v>1448</v>
      </c>
      <c r="BY7" s="588"/>
      <c r="BZ7" s="289" t="s">
        <v>704</v>
      </c>
      <c r="CA7" s="289" t="s">
        <v>704</v>
      </c>
      <c r="CB7" s="290" t="s">
        <v>704</v>
      </c>
    </row>
    <row r="8" spans="2:80" s="27" customFormat="1" ht="15" customHeight="1" thickTop="1" thickBot="1">
      <c r="B8" s="161"/>
      <c r="C8" s="161"/>
      <c r="D8" s="161"/>
      <c r="E8" s="161"/>
      <c r="F8" s="294"/>
      <c r="G8" s="294"/>
      <c r="H8" s="294"/>
      <c r="I8" s="294"/>
      <c r="J8" s="294"/>
      <c r="K8" s="294"/>
      <c r="L8" s="294"/>
      <c r="M8" s="294"/>
      <c r="N8" s="294"/>
      <c r="O8" s="294"/>
      <c r="P8" s="294"/>
      <c r="Q8" s="294"/>
      <c r="R8" s="294"/>
      <c r="S8" s="294"/>
      <c r="T8" s="294"/>
      <c r="U8" s="294"/>
      <c r="V8" s="294"/>
      <c r="W8" s="294"/>
      <c r="X8" s="294"/>
      <c r="Y8" s="294"/>
      <c r="Z8" s="294"/>
      <c r="AA8" s="161"/>
      <c r="AB8" s="161"/>
      <c r="AC8" s="158"/>
      <c r="AD8" s="158"/>
      <c r="AE8" s="158"/>
      <c r="AF8" s="627"/>
      <c r="AG8" s="285"/>
      <c r="AH8" s="154"/>
      <c r="AI8" s="552" t="s">
        <v>23</v>
      </c>
      <c r="AJ8" s="552"/>
      <c r="AK8" s="552"/>
      <c r="AL8" s="552"/>
      <c r="AM8" s="552"/>
      <c r="AN8" s="552"/>
      <c r="AO8" s="552"/>
      <c r="AP8" s="552"/>
      <c r="AQ8" s="552"/>
      <c r="AR8" s="552"/>
      <c r="AS8" s="552"/>
      <c r="AT8" s="552"/>
      <c r="AU8" s="552"/>
      <c r="AV8" s="552"/>
      <c r="AW8" s="552"/>
      <c r="AX8" s="552"/>
      <c r="AY8" s="552"/>
      <c r="AZ8" s="552"/>
      <c r="BA8" s="552"/>
      <c r="BB8" s="552"/>
      <c r="BC8" s="552"/>
      <c r="BD8" s="155"/>
      <c r="BF8" s="161"/>
      <c r="BG8" s="161"/>
      <c r="BH8" s="294"/>
      <c r="BI8" s="294"/>
      <c r="BJ8" s="294"/>
      <c r="BK8" s="294"/>
      <c r="BL8" s="294"/>
      <c r="BM8" s="294"/>
      <c r="BN8" s="294"/>
      <c r="BO8" s="294"/>
      <c r="BP8" s="294"/>
      <c r="BQ8" s="294"/>
      <c r="BR8" s="294"/>
      <c r="BS8" s="294"/>
      <c r="BT8" s="294"/>
      <c r="BU8" s="294"/>
      <c r="BV8" s="294"/>
      <c r="BW8" s="294"/>
      <c r="BX8" s="294"/>
      <c r="BY8" s="294"/>
      <c r="BZ8" s="294"/>
      <c r="CA8" s="294"/>
      <c r="CB8" s="294"/>
    </row>
    <row r="9" spans="2:80" s="27" customFormat="1" ht="30.75" customHeight="1" thickTop="1" thickBot="1">
      <c r="B9" s="295" t="s">
        <v>709</v>
      </c>
      <c r="C9" s="161"/>
      <c r="D9" s="161"/>
      <c r="E9" s="161"/>
      <c r="F9" s="294"/>
      <c r="G9" s="294"/>
      <c r="H9" s="294"/>
      <c r="I9" s="294"/>
      <c r="J9" s="294"/>
      <c r="K9" s="294"/>
      <c r="L9" s="294"/>
      <c r="M9" s="294"/>
      <c r="N9" s="294"/>
      <c r="O9" s="294"/>
      <c r="P9" s="294"/>
      <c r="Q9" s="294"/>
      <c r="R9" s="294"/>
      <c r="S9" s="294"/>
      <c r="T9" s="294"/>
      <c r="U9" s="294"/>
      <c r="V9" s="294"/>
      <c r="W9" s="294"/>
      <c r="X9" s="294"/>
      <c r="Y9" s="294"/>
      <c r="Z9" s="294"/>
      <c r="AA9" s="161"/>
      <c r="AB9" s="161"/>
      <c r="AC9" s="158"/>
      <c r="AD9" s="158"/>
      <c r="AE9" s="158"/>
      <c r="AF9" s="627"/>
      <c r="AG9" s="285"/>
      <c r="AH9" s="154"/>
      <c r="AI9" s="28" t="s">
        <v>55</v>
      </c>
      <c r="AR9" s="28"/>
      <c r="BD9" s="155"/>
      <c r="BF9" s="295" t="s">
        <v>709</v>
      </c>
      <c r="BG9" s="161"/>
      <c r="BH9" s="294"/>
      <c r="BI9" s="294"/>
      <c r="BJ9" s="294"/>
      <c r="BK9" s="294"/>
      <c r="BL9" s="294"/>
      <c r="BM9" s="294"/>
      <c r="BN9" s="294"/>
      <c r="BO9" s="294"/>
      <c r="BP9" s="294"/>
      <c r="BQ9" s="294"/>
      <c r="BR9" s="294"/>
      <c r="BS9" s="294"/>
      <c r="BT9" s="294"/>
      <c r="BU9" s="294"/>
      <c r="BV9" s="294"/>
      <c r="BW9" s="294"/>
      <c r="BX9" s="294"/>
      <c r="BY9" s="294"/>
      <c r="BZ9" s="294"/>
      <c r="CA9" s="294"/>
      <c r="CB9" s="294"/>
    </row>
    <row r="10" spans="2:80" s="228" customFormat="1" ht="15.75" customHeight="1" thickTop="1">
      <c r="B10" s="296" t="s">
        <v>1449</v>
      </c>
      <c r="C10" s="165" t="s">
        <v>711</v>
      </c>
      <c r="D10" s="166" t="s">
        <v>712</v>
      </c>
      <c r="E10" s="166">
        <v>3</v>
      </c>
      <c r="F10" s="297">
        <v>0</v>
      </c>
      <c r="G10" s="297">
        <v>0</v>
      </c>
      <c r="H10" s="297">
        <v>0</v>
      </c>
      <c r="I10" s="297">
        <v>0.23799999999999999</v>
      </c>
      <c r="J10" s="297">
        <v>0</v>
      </c>
      <c r="K10" s="297">
        <v>0</v>
      </c>
      <c r="L10" s="297">
        <v>0</v>
      </c>
      <c r="M10" s="297">
        <v>0</v>
      </c>
      <c r="N10" s="298">
        <f>IFERROR(SUM(F10:M10), 0)</f>
        <v>0.23799999999999999</v>
      </c>
      <c r="O10" s="299"/>
      <c r="P10" s="299"/>
      <c r="Q10" s="299"/>
      <c r="R10" s="299"/>
      <c r="S10" s="299"/>
      <c r="T10" s="299"/>
      <c r="U10" s="299"/>
      <c r="V10" s="299"/>
      <c r="W10" s="299"/>
      <c r="X10" s="300"/>
      <c r="Y10" s="300"/>
      <c r="Z10" s="301"/>
      <c r="AA10" s="161"/>
      <c r="AB10" s="302" t="s">
        <v>1450</v>
      </c>
      <c r="AC10" s="303"/>
      <c r="AD10" s="173"/>
      <c r="AE10" s="303"/>
      <c r="AF10" s="304"/>
      <c r="AG10" s="47">
        <f>IF( SUM( AI10:BC10 ) = 0, 0, $AI$9 )</f>
        <v>0</v>
      </c>
      <c r="AH10" s="305"/>
      <c r="AI10" s="48">
        <f xml:space="preserve"> IF( ISNUMBER(F10), 0, 1 )</f>
        <v>0</v>
      </c>
      <c r="AJ10" s="48">
        <f t="shared" ref="AJ10:AP11" si="0" xml:space="preserve"> IF( ISNUMBER(G10), 0, 1 )</f>
        <v>0</v>
      </c>
      <c r="AK10" s="48">
        <f t="shared" si="0"/>
        <v>0</v>
      </c>
      <c r="AL10" s="48">
        <f t="shared" si="0"/>
        <v>0</v>
      </c>
      <c r="AM10" s="48">
        <f t="shared" si="0"/>
        <v>0</v>
      </c>
      <c r="AN10" s="48">
        <f t="shared" si="0"/>
        <v>0</v>
      </c>
      <c r="AO10" s="48">
        <f t="shared" si="0"/>
        <v>0</v>
      </c>
      <c r="AP10" s="48">
        <f t="shared" si="0"/>
        <v>0</v>
      </c>
      <c r="BD10" s="306"/>
      <c r="BF10" s="296" t="s">
        <v>1449</v>
      </c>
      <c r="BG10" s="165" t="s">
        <v>711</v>
      </c>
      <c r="BH10" s="297" t="s">
        <v>1451</v>
      </c>
      <c r="BI10" s="297" t="s">
        <v>1452</v>
      </c>
      <c r="BJ10" s="297" t="s">
        <v>1453</v>
      </c>
      <c r="BK10" s="297" t="s">
        <v>1454</v>
      </c>
      <c r="BL10" s="297" t="s">
        <v>1455</v>
      </c>
      <c r="BM10" s="297" t="s">
        <v>1456</v>
      </c>
      <c r="BN10" s="297" t="s">
        <v>1457</v>
      </c>
      <c r="BO10" s="297" t="s">
        <v>1458</v>
      </c>
      <c r="BP10" s="298" t="s">
        <v>1459</v>
      </c>
      <c r="BQ10" s="299"/>
      <c r="BR10" s="299"/>
      <c r="BS10" s="299"/>
      <c r="BT10" s="299"/>
      <c r="BU10" s="299"/>
      <c r="BV10" s="299"/>
      <c r="BW10" s="299"/>
      <c r="BX10" s="299"/>
      <c r="BY10" s="299"/>
      <c r="BZ10" s="300"/>
      <c r="CA10" s="300"/>
      <c r="CB10" s="301"/>
    </row>
    <row r="11" spans="2:80" s="228" customFormat="1" ht="15.75" customHeight="1">
      <c r="B11" s="307" t="s">
        <v>1449</v>
      </c>
      <c r="C11" s="179" t="s">
        <v>720</v>
      </c>
      <c r="D11" s="180" t="s">
        <v>712</v>
      </c>
      <c r="E11" s="180">
        <v>3</v>
      </c>
      <c r="F11" s="308">
        <v>0</v>
      </c>
      <c r="G11" s="308">
        <v>0</v>
      </c>
      <c r="H11" s="308">
        <v>0</v>
      </c>
      <c r="I11" s="308">
        <v>0</v>
      </c>
      <c r="J11" s="308">
        <v>0</v>
      </c>
      <c r="K11" s="308">
        <v>0</v>
      </c>
      <c r="L11" s="308">
        <v>0</v>
      </c>
      <c r="M11" s="308">
        <v>0</v>
      </c>
      <c r="N11" s="309">
        <f t="shared" ref="N11:N48" si="1">IFERROR(SUM(F11:M11), 0)</f>
        <v>0</v>
      </c>
      <c r="O11" s="310"/>
      <c r="P11" s="310"/>
      <c r="Q11" s="310"/>
      <c r="R11" s="310"/>
      <c r="S11" s="310"/>
      <c r="T11" s="310"/>
      <c r="U11" s="310"/>
      <c r="V11" s="310"/>
      <c r="W11" s="310"/>
      <c r="X11" s="311"/>
      <c r="Y11" s="311"/>
      <c r="Z11" s="312"/>
      <c r="AA11" s="161"/>
      <c r="AB11" s="313" t="s">
        <v>1460</v>
      </c>
      <c r="AC11" s="303"/>
      <c r="AD11" s="187"/>
      <c r="AE11" s="303"/>
      <c r="AF11" s="304"/>
      <c r="AG11" s="47">
        <f t="shared" ref="AG11:AG48" si="2">IF( SUM( AI11:BC11 ) = 0, 0, $AI$9 )</f>
        <v>0</v>
      </c>
      <c r="AH11" s="305"/>
      <c r="AI11" s="48">
        <f t="shared" ref="AI11" si="3" xml:space="preserve"> IF( ISNUMBER(F11), 0, 1 )</f>
        <v>0</v>
      </c>
      <c r="AJ11" s="48">
        <f t="shared" si="0"/>
        <v>0</v>
      </c>
      <c r="AK11" s="48">
        <f t="shared" si="0"/>
        <v>0</v>
      </c>
      <c r="AL11" s="48">
        <f t="shared" si="0"/>
        <v>0</v>
      </c>
      <c r="AM11" s="48">
        <f t="shared" si="0"/>
        <v>0</v>
      </c>
      <c r="AN11" s="48">
        <f t="shared" si="0"/>
        <v>0</v>
      </c>
      <c r="AO11" s="48">
        <f t="shared" si="0"/>
        <v>0</v>
      </c>
      <c r="AP11" s="48">
        <f t="shared" si="0"/>
        <v>0</v>
      </c>
      <c r="BD11" s="306"/>
      <c r="BF11" s="307" t="s">
        <v>1449</v>
      </c>
      <c r="BG11" s="179" t="s">
        <v>720</v>
      </c>
      <c r="BH11" s="308" t="s">
        <v>1461</v>
      </c>
      <c r="BI11" s="308" t="s">
        <v>1462</v>
      </c>
      <c r="BJ11" s="308" t="s">
        <v>1463</v>
      </c>
      <c r="BK11" s="308" t="s">
        <v>1464</v>
      </c>
      <c r="BL11" s="308" t="s">
        <v>1465</v>
      </c>
      <c r="BM11" s="308" t="s">
        <v>1466</v>
      </c>
      <c r="BN11" s="308" t="s">
        <v>1467</v>
      </c>
      <c r="BO11" s="308" t="s">
        <v>1468</v>
      </c>
      <c r="BP11" s="309" t="s">
        <v>1469</v>
      </c>
      <c r="BQ11" s="310"/>
      <c r="BR11" s="310"/>
      <c r="BS11" s="310"/>
      <c r="BT11" s="310"/>
      <c r="BU11" s="310"/>
      <c r="BV11" s="310"/>
      <c r="BW11" s="310"/>
      <c r="BX11" s="310"/>
      <c r="BY11" s="310"/>
      <c r="BZ11" s="311"/>
      <c r="CA11" s="311"/>
      <c r="CB11" s="312"/>
    </row>
    <row r="12" spans="2:80" s="228" customFormat="1" ht="54.75" customHeight="1" thickBot="1">
      <c r="B12" s="307" t="s">
        <v>1449</v>
      </c>
      <c r="C12" s="179" t="s">
        <v>728</v>
      </c>
      <c r="D12" s="180" t="s">
        <v>712</v>
      </c>
      <c r="E12" s="180">
        <v>3</v>
      </c>
      <c r="F12" s="309">
        <f>IFERROR(SUM(F10:F11), 0)</f>
        <v>0</v>
      </c>
      <c r="G12" s="309">
        <f t="shared" ref="G12:M12" si="4">IFERROR(SUM(G10:G11), 0)</f>
        <v>0</v>
      </c>
      <c r="H12" s="309">
        <f t="shared" si="4"/>
        <v>0</v>
      </c>
      <c r="I12" s="309">
        <f t="shared" si="4"/>
        <v>0.23799999999999999</v>
      </c>
      <c r="J12" s="309">
        <f t="shared" si="4"/>
        <v>0</v>
      </c>
      <c r="K12" s="309">
        <f t="shared" si="4"/>
        <v>0</v>
      </c>
      <c r="L12" s="309">
        <f t="shared" si="4"/>
        <v>0</v>
      </c>
      <c r="M12" s="309">
        <f t="shared" si="4"/>
        <v>0</v>
      </c>
      <c r="N12" s="309">
        <f t="shared" si="1"/>
        <v>0.23799999999999999</v>
      </c>
      <c r="O12" s="310"/>
      <c r="P12" s="310"/>
      <c r="Q12" s="310"/>
      <c r="R12" s="310"/>
      <c r="S12" s="310"/>
      <c r="T12" s="310"/>
      <c r="U12" s="310"/>
      <c r="V12" s="310"/>
      <c r="W12" s="310"/>
      <c r="X12" s="308">
        <v>0.32699999999999996</v>
      </c>
      <c r="Y12" s="308">
        <v>1.2230000000000001</v>
      </c>
      <c r="Z12" s="308">
        <v>5.8019999999999996</v>
      </c>
      <c r="AA12" s="161"/>
      <c r="AB12" s="313" t="s">
        <v>1470</v>
      </c>
      <c r="AC12" s="303"/>
      <c r="AD12" s="187"/>
      <c r="AE12" s="303"/>
      <c r="AF12" s="304"/>
      <c r="AG12" s="47">
        <f t="shared" si="2"/>
        <v>0</v>
      </c>
      <c r="AH12" s="305"/>
      <c r="BA12" s="48">
        <f t="shared" ref="BA12:BC12" si="5" xml:space="preserve"> IF( ISNUMBER(X12), 0, 1 )</f>
        <v>0</v>
      </c>
      <c r="BB12" s="48">
        <f t="shared" si="5"/>
        <v>0</v>
      </c>
      <c r="BC12" s="48">
        <f t="shared" si="5"/>
        <v>0</v>
      </c>
      <c r="BD12" s="306"/>
      <c r="BF12" s="307" t="s">
        <v>1449</v>
      </c>
      <c r="BG12" s="179" t="s">
        <v>728</v>
      </c>
      <c r="BH12" s="309" t="s">
        <v>1471</v>
      </c>
      <c r="BI12" s="309" t="s">
        <v>1472</v>
      </c>
      <c r="BJ12" s="309" t="s">
        <v>1473</v>
      </c>
      <c r="BK12" s="309" t="s">
        <v>1474</v>
      </c>
      <c r="BL12" s="309" t="s">
        <v>1475</v>
      </c>
      <c r="BM12" s="309" t="s">
        <v>1476</v>
      </c>
      <c r="BN12" s="309" t="s">
        <v>1477</v>
      </c>
      <c r="BO12" s="309" t="s">
        <v>1478</v>
      </c>
      <c r="BP12" s="309" t="s">
        <v>1479</v>
      </c>
      <c r="BQ12" s="310"/>
      <c r="BR12" s="310"/>
      <c r="BS12" s="310"/>
      <c r="BT12" s="310"/>
      <c r="BU12" s="310"/>
      <c r="BV12" s="310"/>
      <c r="BW12" s="310"/>
      <c r="BX12" s="310"/>
      <c r="BY12" s="310"/>
      <c r="BZ12" s="314" t="s">
        <v>1480</v>
      </c>
      <c r="CA12" s="314" t="s">
        <v>1481</v>
      </c>
      <c r="CB12" s="315" t="s">
        <v>1482</v>
      </c>
    </row>
    <row r="13" spans="2:80" s="228" customFormat="1" ht="33" customHeight="1" thickTop="1">
      <c r="B13" s="307" t="s">
        <v>1483</v>
      </c>
      <c r="C13" s="179" t="s">
        <v>711</v>
      </c>
      <c r="D13" s="180" t="s">
        <v>712</v>
      </c>
      <c r="E13" s="180">
        <v>3</v>
      </c>
      <c r="F13" s="297">
        <v>0.86499999999999999</v>
      </c>
      <c r="G13" s="297">
        <v>0</v>
      </c>
      <c r="H13" s="297">
        <v>0</v>
      </c>
      <c r="I13" s="297">
        <v>0</v>
      </c>
      <c r="J13" s="297">
        <v>0</v>
      </c>
      <c r="K13" s="297">
        <v>0</v>
      </c>
      <c r="L13" s="297">
        <v>0</v>
      </c>
      <c r="M13" s="297">
        <v>0</v>
      </c>
      <c r="N13" s="309">
        <f t="shared" si="1"/>
        <v>0.86499999999999999</v>
      </c>
      <c r="O13" s="310"/>
      <c r="P13" s="310"/>
      <c r="Q13" s="310"/>
      <c r="R13" s="310"/>
      <c r="S13" s="310"/>
      <c r="T13" s="310"/>
      <c r="U13" s="310"/>
      <c r="V13" s="310"/>
      <c r="W13" s="310"/>
      <c r="X13" s="311"/>
      <c r="Y13" s="311"/>
      <c r="Z13" s="312"/>
      <c r="AA13" s="161"/>
      <c r="AB13" s="313" t="s">
        <v>1484</v>
      </c>
      <c r="AC13" s="303"/>
      <c r="AD13" s="187"/>
      <c r="AE13" s="303"/>
      <c r="AF13" s="304"/>
      <c r="AG13" s="47">
        <f t="shared" si="2"/>
        <v>0</v>
      </c>
      <c r="AH13" s="305"/>
      <c r="AI13" s="48">
        <f xml:space="preserve"> IF( ISNUMBER(F13), 0, 1 )</f>
        <v>0</v>
      </c>
      <c r="AJ13" s="48">
        <f t="shared" ref="AJ13:AP14" si="6" xml:space="preserve"> IF( ISNUMBER(G13), 0, 1 )</f>
        <v>0</v>
      </c>
      <c r="AK13" s="48">
        <f t="shared" si="6"/>
        <v>0</v>
      </c>
      <c r="AL13" s="48">
        <f t="shared" si="6"/>
        <v>0</v>
      </c>
      <c r="AM13" s="48">
        <f t="shared" si="6"/>
        <v>0</v>
      </c>
      <c r="AN13" s="48">
        <f t="shared" si="6"/>
        <v>0</v>
      </c>
      <c r="AO13" s="48">
        <f t="shared" si="6"/>
        <v>0</v>
      </c>
      <c r="AP13" s="48">
        <f t="shared" si="6"/>
        <v>0</v>
      </c>
      <c r="BD13" s="306"/>
      <c r="BF13" s="307" t="s">
        <v>1483</v>
      </c>
      <c r="BG13" s="179" t="s">
        <v>711</v>
      </c>
      <c r="BH13" s="308" t="s">
        <v>1485</v>
      </c>
      <c r="BI13" s="308" t="s">
        <v>1486</v>
      </c>
      <c r="BJ13" s="308" t="s">
        <v>1487</v>
      </c>
      <c r="BK13" s="308" t="s">
        <v>1488</v>
      </c>
      <c r="BL13" s="308" t="s">
        <v>1489</v>
      </c>
      <c r="BM13" s="308" t="s">
        <v>1490</v>
      </c>
      <c r="BN13" s="308" t="s">
        <v>1491</v>
      </c>
      <c r="BO13" s="308" t="s">
        <v>1492</v>
      </c>
      <c r="BP13" s="309" t="s">
        <v>1493</v>
      </c>
      <c r="BQ13" s="310"/>
      <c r="BR13" s="310"/>
      <c r="BS13" s="310"/>
      <c r="BT13" s="310"/>
      <c r="BU13" s="310"/>
      <c r="BV13" s="310"/>
      <c r="BW13" s="310"/>
      <c r="BX13" s="310"/>
      <c r="BY13" s="310"/>
      <c r="BZ13" s="311"/>
      <c r="CA13" s="311"/>
      <c r="CB13" s="312"/>
    </row>
    <row r="14" spans="2:80" s="228" customFormat="1" ht="33" customHeight="1">
      <c r="B14" s="307" t="s">
        <v>1483</v>
      </c>
      <c r="C14" s="179" t="s">
        <v>720</v>
      </c>
      <c r="D14" s="180" t="s">
        <v>712</v>
      </c>
      <c r="E14" s="180">
        <v>3</v>
      </c>
      <c r="F14" s="308">
        <v>-1.9E-2</v>
      </c>
      <c r="G14" s="308">
        <v>0</v>
      </c>
      <c r="H14" s="308">
        <v>0</v>
      </c>
      <c r="I14" s="308">
        <v>0</v>
      </c>
      <c r="J14" s="308">
        <v>0</v>
      </c>
      <c r="K14" s="308">
        <v>0</v>
      </c>
      <c r="L14" s="308">
        <v>0</v>
      </c>
      <c r="M14" s="308">
        <v>0</v>
      </c>
      <c r="N14" s="309">
        <f t="shared" si="1"/>
        <v>-1.9E-2</v>
      </c>
      <c r="O14" s="310"/>
      <c r="P14" s="310"/>
      <c r="Q14" s="310"/>
      <c r="R14" s="310"/>
      <c r="S14" s="310"/>
      <c r="T14" s="310"/>
      <c r="U14" s="310"/>
      <c r="V14" s="310"/>
      <c r="W14" s="310"/>
      <c r="X14" s="311"/>
      <c r="Y14" s="311"/>
      <c r="Z14" s="312"/>
      <c r="AA14" s="161"/>
      <c r="AB14" s="313" t="s">
        <v>1494</v>
      </c>
      <c r="AC14" s="303"/>
      <c r="AD14" s="187"/>
      <c r="AE14" s="303"/>
      <c r="AF14" s="304"/>
      <c r="AG14" s="47">
        <f t="shared" si="2"/>
        <v>0</v>
      </c>
      <c r="AH14" s="305"/>
      <c r="AI14" s="48">
        <f t="shared" ref="AI14" si="7" xml:space="preserve"> IF( ISNUMBER(F14), 0, 1 )</f>
        <v>0</v>
      </c>
      <c r="AJ14" s="48">
        <f t="shared" si="6"/>
        <v>0</v>
      </c>
      <c r="AK14" s="48">
        <f t="shared" si="6"/>
        <v>0</v>
      </c>
      <c r="AL14" s="48">
        <f t="shared" si="6"/>
        <v>0</v>
      </c>
      <c r="AM14" s="48">
        <f t="shared" si="6"/>
        <v>0</v>
      </c>
      <c r="AN14" s="48">
        <f t="shared" si="6"/>
        <v>0</v>
      </c>
      <c r="AO14" s="48">
        <f t="shared" si="6"/>
        <v>0</v>
      </c>
      <c r="AP14" s="48">
        <f t="shared" si="6"/>
        <v>0</v>
      </c>
      <c r="BD14" s="306"/>
      <c r="BF14" s="307" t="s">
        <v>1483</v>
      </c>
      <c r="BG14" s="179" t="s">
        <v>720</v>
      </c>
      <c r="BH14" s="308" t="s">
        <v>1495</v>
      </c>
      <c r="BI14" s="308" t="s">
        <v>1496</v>
      </c>
      <c r="BJ14" s="308" t="s">
        <v>1497</v>
      </c>
      <c r="BK14" s="308" t="s">
        <v>1498</v>
      </c>
      <c r="BL14" s="308" t="s">
        <v>1499</v>
      </c>
      <c r="BM14" s="308" t="s">
        <v>1500</v>
      </c>
      <c r="BN14" s="308" t="s">
        <v>1501</v>
      </c>
      <c r="BO14" s="308" t="s">
        <v>1502</v>
      </c>
      <c r="BP14" s="309" t="s">
        <v>1503</v>
      </c>
      <c r="BQ14" s="310"/>
      <c r="BR14" s="310"/>
      <c r="BS14" s="310"/>
      <c r="BT14" s="310"/>
      <c r="BU14" s="310"/>
      <c r="BV14" s="310"/>
      <c r="BW14" s="310"/>
      <c r="BX14" s="310"/>
      <c r="BY14" s="310"/>
      <c r="BZ14" s="311"/>
      <c r="CA14" s="311"/>
      <c r="CB14" s="312"/>
    </row>
    <row r="15" spans="2:80" s="228" customFormat="1" ht="33" customHeight="1" thickBot="1">
      <c r="B15" s="307" t="s">
        <v>1483</v>
      </c>
      <c r="C15" s="179" t="s">
        <v>728</v>
      </c>
      <c r="D15" s="180" t="s">
        <v>712</v>
      </c>
      <c r="E15" s="180">
        <v>3</v>
      </c>
      <c r="F15" s="309">
        <f>IFERROR(SUM(F13:F14), 0)</f>
        <v>0.84599999999999997</v>
      </c>
      <c r="G15" s="309">
        <f t="shared" ref="G15:M15" si="8">IFERROR(SUM(G13:G14), 0)</f>
        <v>0</v>
      </c>
      <c r="H15" s="309">
        <f t="shared" si="8"/>
        <v>0</v>
      </c>
      <c r="I15" s="309">
        <f t="shared" si="8"/>
        <v>0</v>
      </c>
      <c r="J15" s="309">
        <f t="shared" si="8"/>
        <v>0</v>
      </c>
      <c r="K15" s="309">
        <f t="shared" si="8"/>
        <v>0</v>
      </c>
      <c r="L15" s="309">
        <f t="shared" si="8"/>
        <v>0</v>
      </c>
      <c r="M15" s="309">
        <f t="shared" si="8"/>
        <v>0</v>
      </c>
      <c r="N15" s="309">
        <f t="shared" si="1"/>
        <v>0.84599999999999997</v>
      </c>
      <c r="O15" s="310"/>
      <c r="P15" s="310"/>
      <c r="Q15" s="310"/>
      <c r="R15" s="310"/>
      <c r="S15" s="310"/>
      <c r="T15" s="310"/>
      <c r="U15" s="310"/>
      <c r="V15" s="310"/>
      <c r="W15" s="310"/>
      <c r="X15" s="308">
        <v>4.798</v>
      </c>
      <c r="Y15" s="308">
        <v>0.57299999999999995</v>
      </c>
      <c r="Z15" s="316">
        <v>2.718</v>
      </c>
      <c r="AA15" s="161"/>
      <c r="AB15" s="313" t="s">
        <v>1504</v>
      </c>
      <c r="AC15" s="303"/>
      <c r="AD15" s="187"/>
      <c r="AE15" s="303"/>
      <c r="AF15" s="304"/>
      <c r="AG15" s="47">
        <f t="shared" si="2"/>
        <v>0</v>
      </c>
      <c r="AH15" s="305"/>
      <c r="BA15" s="48">
        <f t="shared" ref="BA15:BC15" si="9" xml:space="preserve"> IF( ISNUMBER(X15), 0, 1 )</f>
        <v>0</v>
      </c>
      <c r="BB15" s="48">
        <f t="shared" si="9"/>
        <v>0</v>
      </c>
      <c r="BC15" s="48">
        <f t="shared" si="9"/>
        <v>0</v>
      </c>
      <c r="BD15" s="306"/>
      <c r="BF15" s="307" t="s">
        <v>1483</v>
      </c>
      <c r="BG15" s="179" t="s">
        <v>728</v>
      </c>
      <c r="BH15" s="309" t="s">
        <v>1505</v>
      </c>
      <c r="BI15" s="309" t="s">
        <v>1506</v>
      </c>
      <c r="BJ15" s="309" t="s">
        <v>1507</v>
      </c>
      <c r="BK15" s="309" t="s">
        <v>1508</v>
      </c>
      <c r="BL15" s="309" t="s">
        <v>1509</v>
      </c>
      <c r="BM15" s="309" t="s">
        <v>1510</v>
      </c>
      <c r="BN15" s="309" t="s">
        <v>1511</v>
      </c>
      <c r="BO15" s="309" t="s">
        <v>1512</v>
      </c>
      <c r="BP15" s="309" t="s">
        <v>1513</v>
      </c>
      <c r="BQ15" s="310"/>
      <c r="BR15" s="310"/>
      <c r="BS15" s="310"/>
      <c r="BT15" s="310"/>
      <c r="BU15" s="310"/>
      <c r="BV15" s="310"/>
      <c r="BW15" s="310"/>
      <c r="BX15" s="310"/>
      <c r="BY15" s="310"/>
      <c r="BZ15" s="314" t="s">
        <v>1514</v>
      </c>
      <c r="CA15" s="314" t="s">
        <v>1515</v>
      </c>
      <c r="CB15" s="315" t="s">
        <v>1516</v>
      </c>
    </row>
    <row r="16" spans="2:80" s="228" customFormat="1" ht="15.75" customHeight="1" thickTop="1">
      <c r="B16" s="307" t="s">
        <v>1517</v>
      </c>
      <c r="C16" s="179" t="s">
        <v>711</v>
      </c>
      <c r="D16" s="180" t="s">
        <v>712</v>
      </c>
      <c r="E16" s="180">
        <v>3</v>
      </c>
      <c r="F16" s="297">
        <v>0.23200000000000001</v>
      </c>
      <c r="G16" s="297">
        <v>0</v>
      </c>
      <c r="H16" s="297">
        <v>0</v>
      </c>
      <c r="I16" s="297">
        <v>3.93</v>
      </c>
      <c r="J16" s="297">
        <v>0</v>
      </c>
      <c r="K16" s="297">
        <v>0</v>
      </c>
      <c r="L16" s="297">
        <v>0</v>
      </c>
      <c r="M16" s="297">
        <v>0</v>
      </c>
      <c r="N16" s="309">
        <f t="shared" si="1"/>
        <v>4.1619999999999999</v>
      </c>
      <c r="O16" s="310"/>
      <c r="P16" s="310"/>
      <c r="Q16" s="310"/>
      <c r="R16" s="310"/>
      <c r="S16" s="310"/>
      <c r="T16" s="310"/>
      <c r="U16" s="310"/>
      <c r="V16" s="310"/>
      <c r="W16" s="310"/>
      <c r="X16" s="311"/>
      <c r="Y16" s="311"/>
      <c r="Z16" s="312"/>
      <c r="AA16" s="161"/>
      <c r="AB16" s="313" t="s">
        <v>1518</v>
      </c>
      <c r="AC16" s="303"/>
      <c r="AD16" s="187"/>
      <c r="AE16" s="303"/>
      <c r="AF16" s="304"/>
      <c r="AG16" s="47">
        <f t="shared" si="2"/>
        <v>0</v>
      </c>
      <c r="AH16" s="305"/>
      <c r="AI16" s="48">
        <f xml:space="preserve"> IF( ISNUMBER(F16), 0, 1 )</f>
        <v>0</v>
      </c>
      <c r="AJ16" s="48">
        <f t="shared" ref="AJ16:AP17" si="10" xml:space="preserve"> IF( ISNUMBER(G16), 0, 1 )</f>
        <v>0</v>
      </c>
      <c r="AK16" s="48">
        <f t="shared" si="10"/>
        <v>0</v>
      </c>
      <c r="AL16" s="48">
        <f t="shared" si="10"/>
        <v>0</v>
      </c>
      <c r="AM16" s="48">
        <f t="shared" si="10"/>
        <v>0</v>
      </c>
      <c r="AN16" s="48">
        <f t="shared" si="10"/>
        <v>0</v>
      </c>
      <c r="AO16" s="48">
        <f t="shared" si="10"/>
        <v>0</v>
      </c>
      <c r="AP16" s="48">
        <f t="shared" si="10"/>
        <v>0</v>
      </c>
      <c r="BD16" s="306"/>
      <c r="BF16" s="307" t="s">
        <v>1517</v>
      </c>
      <c r="BG16" s="179" t="s">
        <v>711</v>
      </c>
      <c r="BH16" s="308" t="s">
        <v>1519</v>
      </c>
      <c r="BI16" s="308" t="s">
        <v>1520</v>
      </c>
      <c r="BJ16" s="308" t="s">
        <v>1521</v>
      </c>
      <c r="BK16" s="308" t="s">
        <v>1522</v>
      </c>
      <c r="BL16" s="308" t="s">
        <v>1523</v>
      </c>
      <c r="BM16" s="308" t="s">
        <v>1524</v>
      </c>
      <c r="BN16" s="308" t="s">
        <v>1525</v>
      </c>
      <c r="BO16" s="308" t="s">
        <v>1526</v>
      </c>
      <c r="BP16" s="309" t="s">
        <v>1527</v>
      </c>
      <c r="BQ16" s="310"/>
      <c r="BR16" s="310"/>
      <c r="BS16" s="310"/>
      <c r="BT16" s="310"/>
      <c r="BU16" s="310"/>
      <c r="BV16" s="310"/>
      <c r="BW16" s="310"/>
      <c r="BX16" s="310"/>
      <c r="BY16" s="310"/>
      <c r="BZ16" s="311"/>
      <c r="CA16" s="311"/>
      <c r="CB16" s="312"/>
    </row>
    <row r="17" spans="2:80" s="228" customFormat="1" ht="15.75" customHeight="1">
      <c r="B17" s="307" t="s">
        <v>1517</v>
      </c>
      <c r="C17" s="179" t="s">
        <v>720</v>
      </c>
      <c r="D17" s="180" t="s">
        <v>712</v>
      </c>
      <c r="E17" s="180">
        <v>3</v>
      </c>
      <c r="F17" s="308">
        <v>0</v>
      </c>
      <c r="G17" s="308">
        <v>0</v>
      </c>
      <c r="H17" s="308">
        <v>0</v>
      </c>
      <c r="I17" s="308">
        <v>0</v>
      </c>
      <c r="J17" s="308">
        <v>0</v>
      </c>
      <c r="K17" s="308">
        <v>0</v>
      </c>
      <c r="L17" s="308">
        <v>0</v>
      </c>
      <c r="M17" s="308">
        <v>0</v>
      </c>
      <c r="N17" s="309">
        <f t="shared" si="1"/>
        <v>0</v>
      </c>
      <c r="O17" s="310"/>
      <c r="P17" s="310"/>
      <c r="Q17" s="310"/>
      <c r="R17" s="310"/>
      <c r="S17" s="310"/>
      <c r="T17" s="310"/>
      <c r="U17" s="310"/>
      <c r="V17" s="310"/>
      <c r="W17" s="310"/>
      <c r="X17" s="311"/>
      <c r="Y17" s="311"/>
      <c r="Z17" s="312"/>
      <c r="AA17" s="161"/>
      <c r="AB17" s="313" t="s">
        <v>1528</v>
      </c>
      <c r="AC17" s="303"/>
      <c r="AD17" s="187"/>
      <c r="AE17" s="303"/>
      <c r="AF17" s="304"/>
      <c r="AG17" s="47">
        <f t="shared" si="2"/>
        <v>0</v>
      </c>
      <c r="AH17" s="305"/>
      <c r="AI17" s="48">
        <f t="shared" ref="AI17" si="11" xml:space="preserve"> IF( ISNUMBER(F17), 0, 1 )</f>
        <v>0</v>
      </c>
      <c r="AJ17" s="48">
        <f t="shared" si="10"/>
        <v>0</v>
      </c>
      <c r="AK17" s="48">
        <f t="shared" si="10"/>
        <v>0</v>
      </c>
      <c r="AL17" s="48">
        <f t="shared" si="10"/>
        <v>0</v>
      </c>
      <c r="AM17" s="48">
        <f t="shared" si="10"/>
        <v>0</v>
      </c>
      <c r="AN17" s="48">
        <f t="shared" si="10"/>
        <v>0</v>
      </c>
      <c r="AO17" s="48">
        <f t="shared" si="10"/>
        <v>0</v>
      </c>
      <c r="AP17" s="48">
        <f t="shared" si="10"/>
        <v>0</v>
      </c>
      <c r="BD17" s="306"/>
      <c r="BF17" s="307" t="s">
        <v>1517</v>
      </c>
      <c r="BG17" s="179" t="s">
        <v>720</v>
      </c>
      <c r="BH17" s="308" t="s">
        <v>1529</v>
      </c>
      <c r="BI17" s="308" t="s">
        <v>1530</v>
      </c>
      <c r="BJ17" s="308" t="s">
        <v>1531</v>
      </c>
      <c r="BK17" s="308" t="s">
        <v>1532</v>
      </c>
      <c r="BL17" s="308" t="s">
        <v>1533</v>
      </c>
      <c r="BM17" s="308" t="s">
        <v>1534</v>
      </c>
      <c r="BN17" s="308" t="s">
        <v>1535</v>
      </c>
      <c r="BO17" s="308" t="s">
        <v>1536</v>
      </c>
      <c r="BP17" s="309" t="s">
        <v>1537</v>
      </c>
      <c r="BQ17" s="310"/>
      <c r="BR17" s="310"/>
      <c r="BS17" s="310"/>
      <c r="BT17" s="310"/>
      <c r="BU17" s="310"/>
      <c r="BV17" s="310"/>
      <c r="BW17" s="310"/>
      <c r="BX17" s="310"/>
      <c r="BY17" s="310"/>
      <c r="BZ17" s="311"/>
      <c r="CA17" s="311"/>
      <c r="CB17" s="312"/>
    </row>
    <row r="18" spans="2:80" s="228" customFormat="1" ht="15.75" customHeight="1" thickBot="1">
      <c r="B18" s="307" t="s">
        <v>1517</v>
      </c>
      <c r="C18" s="179" t="s">
        <v>728</v>
      </c>
      <c r="D18" s="180" t="s">
        <v>712</v>
      </c>
      <c r="E18" s="180">
        <v>3</v>
      </c>
      <c r="F18" s="309">
        <f>IFERROR(SUM(F16:F17), 0)</f>
        <v>0.23200000000000001</v>
      </c>
      <c r="G18" s="309">
        <f t="shared" ref="G18:M18" si="12">IFERROR(SUM(G16:G17), 0)</f>
        <v>0</v>
      </c>
      <c r="H18" s="309">
        <f t="shared" si="12"/>
        <v>0</v>
      </c>
      <c r="I18" s="309">
        <f t="shared" si="12"/>
        <v>3.93</v>
      </c>
      <c r="J18" s="309">
        <f t="shared" si="12"/>
        <v>0</v>
      </c>
      <c r="K18" s="309">
        <f t="shared" si="12"/>
        <v>0</v>
      </c>
      <c r="L18" s="309">
        <f t="shared" si="12"/>
        <v>0</v>
      </c>
      <c r="M18" s="309">
        <f t="shared" si="12"/>
        <v>0</v>
      </c>
      <c r="N18" s="309">
        <f t="shared" si="1"/>
        <v>4.1619999999999999</v>
      </c>
      <c r="O18" s="310"/>
      <c r="P18" s="310"/>
      <c r="Q18" s="310"/>
      <c r="R18" s="310"/>
      <c r="S18" s="310"/>
      <c r="T18" s="310"/>
      <c r="U18" s="310"/>
      <c r="V18" s="310"/>
      <c r="W18" s="310"/>
      <c r="X18" s="308">
        <v>8.3449999999999989</v>
      </c>
      <c r="Y18" s="308">
        <v>2.7930000000000001</v>
      </c>
      <c r="Z18" s="316">
        <v>13.250999999999999</v>
      </c>
      <c r="AA18" s="161"/>
      <c r="AB18" s="313" t="s">
        <v>1538</v>
      </c>
      <c r="AC18" s="303"/>
      <c r="AD18" s="187"/>
      <c r="AE18" s="303"/>
      <c r="AF18" s="304"/>
      <c r="AG18" s="47">
        <f t="shared" si="2"/>
        <v>0</v>
      </c>
      <c r="AH18" s="305"/>
      <c r="BA18" s="48">
        <f t="shared" ref="BA18:BC18" si="13" xml:space="preserve"> IF( ISNUMBER(X18), 0, 1 )</f>
        <v>0</v>
      </c>
      <c r="BB18" s="48">
        <f t="shared" si="13"/>
        <v>0</v>
      </c>
      <c r="BC18" s="48">
        <f t="shared" si="13"/>
        <v>0</v>
      </c>
      <c r="BD18" s="306"/>
      <c r="BF18" s="307" t="s">
        <v>1517</v>
      </c>
      <c r="BG18" s="179" t="s">
        <v>728</v>
      </c>
      <c r="BH18" s="309" t="s">
        <v>1539</v>
      </c>
      <c r="BI18" s="309" t="s">
        <v>1540</v>
      </c>
      <c r="BJ18" s="309" t="s">
        <v>1541</v>
      </c>
      <c r="BK18" s="309" t="s">
        <v>1542</v>
      </c>
      <c r="BL18" s="309" t="s">
        <v>1543</v>
      </c>
      <c r="BM18" s="309" t="s">
        <v>1544</v>
      </c>
      <c r="BN18" s="309" t="s">
        <v>1545</v>
      </c>
      <c r="BO18" s="309" t="s">
        <v>1546</v>
      </c>
      <c r="BP18" s="309" t="s">
        <v>1547</v>
      </c>
      <c r="BQ18" s="310"/>
      <c r="BR18" s="310"/>
      <c r="BS18" s="310"/>
      <c r="BT18" s="310"/>
      <c r="BU18" s="310"/>
      <c r="BV18" s="310"/>
      <c r="BW18" s="310"/>
      <c r="BX18" s="310"/>
      <c r="BY18" s="310"/>
      <c r="BZ18" s="314" t="s">
        <v>1548</v>
      </c>
      <c r="CA18" s="314" t="s">
        <v>1549</v>
      </c>
      <c r="CB18" s="315" t="s">
        <v>1550</v>
      </c>
    </row>
    <row r="19" spans="2:80" s="228" customFormat="1" ht="15.75" customHeight="1" thickTop="1">
      <c r="B19" s="307" t="s">
        <v>1551</v>
      </c>
      <c r="C19" s="179" t="s">
        <v>711</v>
      </c>
      <c r="D19" s="180" t="s">
        <v>712</v>
      </c>
      <c r="E19" s="180">
        <v>3</v>
      </c>
      <c r="F19" s="297">
        <v>0</v>
      </c>
      <c r="G19" s="297">
        <v>0</v>
      </c>
      <c r="H19" s="297">
        <v>0</v>
      </c>
      <c r="I19" s="297">
        <v>9.1219999999999999</v>
      </c>
      <c r="J19" s="297">
        <v>0</v>
      </c>
      <c r="K19" s="297">
        <v>0</v>
      </c>
      <c r="L19" s="297">
        <v>0</v>
      </c>
      <c r="M19" s="297">
        <v>0</v>
      </c>
      <c r="N19" s="309">
        <f t="shared" si="1"/>
        <v>9.1219999999999999</v>
      </c>
      <c r="O19" s="308">
        <v>0</v>
      </c>
      <c r="P19" s="308">
        <v>0</v>
      </c>
      <c r="Q19" s="308">
        <v>0</v>
      </c>
      <c r="R19" s="308">
        <v>0</v>
      </c>
      <c r="S19" s="308">
        <v>0</v>
      </c>
      <c r="T19" s="308">
        <v>0</v>
      </c>
      <c r="U19" s="308">
        <v>0</v>
      </c>
      <c r="V19" s="308">
        <v>0</v>
      </c>
      <c r="W19" s="309">
        <f>IFERROR(SUM(O19:V19), 0)</f>
        <v>0</v>
      </c>
      <c r="X19" s="311"/>
      <c r="Y19" s="311"/>
      <c r="Z19" s="312"/>
      <c r="AA19" s="161"/>
      <c r="AB19" s="313" t="s">
        <v>1552</v>
      </c>
      <c r="AC19" s="303"/>
      <c r="AD19" s="187"/>
      <c r="AE19" s="303"/>
      <c r="AF19" s="304"/>
      <c r="AG19" s="47">
        <f t="shared" si="2"/>
        <v>0</v>
      </c>
      <c r="AH19" s="305"/>
      <c r="AI19" s="48">
        <f xml:space="preserve"> IF( ISNUMBER(F19), 0, 1 )</f>
        <v>0</v>
      </c>
      <c r="AJ19" s="48">
        <f t="shared" ref="AJ19:AP20" si="14" xml:space="preserve"> IF( ISNUMBER(G19), 0, 1 )</f>
        <v>0</v>
      </c>
      <c r="AK19" s="48">
        <f t="shared" si="14"/>
        <v>0</v>
      </c>
      <c r="AL19" s="48">
        <f t="shared" si="14"/>
        <v>0</v>
      </c>
      <c r="AM19" s="48">
        <f t="shared" si="14"/>
        <v>0</v>
      </c>
      <c r="AN19" s="48">
        <f t="shared" si="14"/>
        <v>0</v>
      </c>
      <c r="AO19" s="48">
        <f t="shared" si="14"/>
        <v>0</v>
      </c>
      <c r="AP19" s="48">
        <f t="shared" si="14"/>
        <v>0</v>
      </c>
      <c r="AR19" s="48">
        <f xml:space="preserve"> IF( ISNUMBER(O19), 0, 1 )</f>
        <v>0</v>
      </c>
      <c r="AS19" s="48">
        <f t="shared" ref="AS19:AY20" si="15" xml:space="preserve"> IF( ISNUMBER(P19), 0, 1 )</f>
        <v>0</v>
      </c>
      <c r="AT19" s="48">
        <f t="shared" si="15"/>
        <v>0</v>
      </c>
      <c r="AU19" s="48">
        <f t="shared" si="15"/>
        <v>0</v>
      </c>
      <c r="AV19" s="48">
        <f t="shared" si="15"/>
        <v>0</v>
      </c>
      <c r="AW19" s="48">
        <f t="shared" si="15"/>
        <v>0</v>
      </c>
      <c r="AX19" s="48">
        <f t="shared" si="15"/>
        <v>0</v>
      </c>
      <c r="AY19" s="48">
        <f t="shared" si="15"/>
        <v>0</v>
      </c>
      <c r="BD19" s="306"/>
      <c r="BF19" s="307" t="s">
        <v>1551</v>
      </c>
      <c r="BG19" s="179" t="s">
        <v>711</v>
      </c>
      <c r="BH19" s="308" t="s">
        <v>1553</v>
      </c>
      <c r="BI19" s="308" t="s">
        <v>1554</v>
      </c>
      <c r="BJ19" s="308" t="s">
        <v>1555</v>
      </c>
      <c r="BK19" s="308" t="s">
        <v>1556</v>
      </c>
      <c r="BL19" s="308" t="s">
        <v>1557</v>
      </c>
      <c r="BM19" s="308" t="s">
        <v>1558</v>
      </c>
      <c r="BN19" s="308" t="s">
        <v>1559</v>
      </c>
      <c r="BO19" s="308" t="s">
        <v>1560</v>
      </c>
      <c r="BP19" s="309" t="s">
        <v>1561</v>
      </c>
      <c r="BQ19" s="308" t="s">
        <v>1562</v>
      </c>
      <c r="BR19" s="308" t="s">
        <v>1563</v>
      </c>
      <c r="BS19" s="308" t="s">
        <v>1564</v>
      </c>
      <c r="BT19" s="308" t="s">
        <v>1565</v>
      </c>
      <c r="BU19" s="308" t="s">
        <v>1566</v>
      </c>
      <c r="BV19" s="308" t="s">
        <v>1567</v>
      </c>
      <c r="BW19" s="308" t="s">
        <v>1568</v>
      </c>
      <c r="BX19" s="308" t="s">
        <v>1569</v>
      </c>
      <c r="BY19" s="309" t="s">
        <v>1570</v>
      </c>
      <c r="BZ19" s="311"/>
      <c r="CA19" s="311"/>
      <c r="CB19" s="312"/>
    </row>
    <row r="20" spans="2:80" s="27" customFormat="1" ht="15.75" customHeight="1">
      <c r="B20" s="307" t="s">
        <v>1551</v>
      </c>
      <c r="C20" s="179" t="s">
        <v>720</v>
      </c>
      <c r="D20" s="180" t="s">
        <v>712</v>
      </c>
      <c r="E20" s="180">
        <v>3</v>
      </c>
      <c r="F20" s="308">
        <v>0</v>
      </c>
      <c r="G20" s="308">
        <v>0</v>
      </c>
      <c r="H20" s="308">
        <v>0</v>
      </c>
      <c r="I20" s="308">
        <v>5.0000000000000001E-3</v>
      </c>
      <c r="J20" s="308">
        <v>0</v>
      </c>
      <c r="K20" s="308">
        <v>0</v>
      </c>
      <c r="L20" s="308">
        <v>0</v>
      </c>
      <c r="M20" s="308">
        <v>0</v>
      </c>
      <c r="N20" s="309">
        <f t="shared" si="1"/>
        <v>5.0000000000000001E-3</v>
      </c>
      <c r="O20" s="308">
        <v>0</v>
      </c>
      <c r="P20" s="308">
        <v>0</v>
      </c>
      <c r="Q20" s="308">
        <v>0</v>
      </c>
      <c r="R20" s="308">
        <v>0</v>
      </c>
      <c r="S20" s="308">
        <v>0</v>
      </c>
      <c r="T20" s="308">
        <v>0</v>
      </c>
      <c r="U20" s="308">
        <v>0</v>
      </c>
      <c r="V20" s="308">
        <v>0</v>
      </c>
      <c r="W20" s="309">
        <f t="shared" ref="W20:W30" si="16">IFERROR(SUM(O20:V20), 0)</f>
        <v>0</v>
      </c>
      <c r="X20" s="311"/>
      <c r="Y20" s="311"/>
      <c r="Z20" s="312"/>
      <c r="AA20" s="161"/>
      <c r="AB20" s="313" t="s">
        <v>1571</v>
      </c>
      <c r="AC20" s="317"/>
      <c r="AD20" s="187"/>
      <c r="AE20" s="317"/>
      <c r="AF20" s="304"/>
      <c r="AG20" s="47">
        <f t="shared" si="2"/>
        <v>0</v>
      </c>
      <c r="AH20" s="154"/>
      <c r="AI20" s="48">
        <f t="shared" ref="AI20" si="17" xml:space="preserve"> IF( ISNUMBER(F20), 0, 1 )</f>
        <v>0</v>
      </c>
      <c r="AJ20" s="48">
        <f t="shared" si="14"/>
        <v>0</v>
      </c>
      <c r="AK20" s="48">
        <f t="shared" si="14"/>
        <v>0</v>
      </c>
      <c r="AL20" s="48">
        <f t="shared" si="14"/>
        <v>0</v>
      </c>
      <c r="AM20" s="48">
        <f t="shared" si="14"/>
        <v>0</v>
      </c>
      <c r="AN20" s="48">
        <f t="shared" si="14"/>
        <v>0</v>
      </c>
      <c r="AO20" s="48">
        <f t="shared" si="14"/>
        <v>0</v>
      </c>
      <c r="AP20" s="48">
        <f t="shared" si="14"/>
        <v>0</v>
      </c>
      <c r="AQ20" s="228"/>
      <c r="AR20" s="48">
        <f t="shared" ref="AR20" si="18" xml:space="preserve"> IF( ISNUMBER(O20), 0, 1 )</f>
        <v>0</v>
      </c>
      <c r="AS20" s="48">
        <f t="shared" si="15"/>
        <v>0</v>
      </c>
      <c r="AT20" s="48">
        <f t="shared" si="15"/>
        <v>0</v>
      </c>
      <c r="AU20" s="48">
        <f t="shared" si="15"/>
        <v>0</v>
      </c>
      <c r="AV20" s="48">
        <f t="shared" si="15"/>
        <v>0</v>
      </c>
      <c r="AW20" s="48">
        <f t="shared" si="15"/>
        <v>0</v>
      </c>
      <c r="AX20" s="48">
        <f t="shared" si="15"/>
        <v>0</v>
      </c>
      <c r="AY20" s="48">
        <f t="shared" si="15"/>
        <v>0</v>
      </c>
      <c r="AZ20" s="228"/>
      <c r="BA20" s="228"/>
      <c r="BB20" s="228"/>
      <c r="BC20" s="228"/>
      <c r="BD20" s="155"/>
      <c r="BF20" s="307" t="s">
        <v>1551</v>
      </c>
      <c r="BG20" s="179" t="s">
        <v>720</v>
      </c>
      <c r="BH20" s="308" t="s">
        <v>1572</v>
      </c>
      <c r="BI20" s="308" t="s">
        <v>1573</v>
      </c>
      <c r="BJ20" s="308" t="s">
        <v>1574</v>
      </c>
      <c r="BK20" s="308" t="s">
        <v>1575</v>
      </c>
      <c r="BL20" s="308" t="s">
        <v>1576</v>
      </c>
      <c r="BM20" s="308" t="s">
        <v>1577</v>
      </c>
      <c r="BN20" s="308" t="s">
        <v>1578</v>
      </c>
      <c r="BO20" s="308" t="s">
        <v>1579</v>
      </c>
      <c r="BP20" s="309" t="s">
        <v>1580</v>
      </c>
      <c r="BQ20" s="308" t="s">
        <v>1581</v>
      </c>
      <c r="BR20" s="308" t="s">
        <v>1582</v>
      </c>
      <c r="BS20" s="308" t="s">
        <v>1583</v>
      </c>
      <c r="BT20" s="308" t="s">
        <v>1584</v>
      </c>
      <c r="BU20" s="308" t="s">
        <v>1585</v>
      </c>
      <c r="BV20" s="308" t="s">
        <v>1586</v>
      </c>
      <c r="BW20" s="308" t="s">
        <v>1587</v>
      </c>
      <c r="BX20" s="308" t="s">
        <v>1588</v>
      </c>
      <c r="BY20" s="309" t="s">
        <v>1589</v>
      </c>
      <c r="BZ20" s="311"/>
      <c r="CA20" s="311"/>
      <c r="CB20" s="312"/>
    </row>
    <row r="21" spans="2:80" s="27" customFormat="1" ht="15.75" customHeight="1" thickBot="1">
      <c r="B21" s="307" t="s">
        <v>1551</v>
      </c>
      <c r="C21" s="179" t="s">
        <v>728</v>
      </c>
      <c r="D21" s="180" t="s">
        <v>712</v>
      </c>
      <c r="E21" s="180">
        <v>3</v>
      </c>
      <c r="F21" s="309">
        <f>IFERROR(SUM(F19:F20), 0)</f>
        <v>0</v>
      </c>
      <c r="G21" s="309">
        <f t="shared" ref="G21:M21" si="19">IFERROR(SUM(G19:G20), 0)</f>
        <v>0</v>
      </c>
      <c r="H21" s="309">
        <f t="shared" si="19"/>
        <v>0</v>
      </c>
      <c r="I21" s="309">
        <f t="shared" si="19"/>
        <v>9.1270000000000007</v>
      </c>
      <c r="J21" s="309">
        <f t="shared" si="19"/>
        <v>0</v>
      </c>
      <c r="K21" s="309">
        <f t="shared" si="19"/>
        <v>0</v>
      </c>
      <c r="L21" s="309">
        <f t="shared" si="19"/>
        <v>0</v>
      </c>
      <c r="M21" s="309">
        <f t="shared" si="19"/>
        <v>0</v>
      </c>
      <c r="N21" s="309">
        <f t="shared" si="1"/>
        <v>9.1270000000000007</v>
      </c>
      <c r="O21" s="309">
        <f>IFERROR(SUM(O19:O20), 0)</f>
        <v>0</v>
      </c>
      <c r="P21" s="309">
        <f t="shared" ref="P21:V21" si="20">IFERROR(SUM(P19:P20), 0)</f>
        <v>0</v>
      </c>
      <c r="Q21" s="309">
        <f t="shared" si="20"/>
        <v>0</v>
      </c>
      <c r="R21" s="309">
        <f t="shared" si="20"/>
        <v>0</v>
      </c>
      <c r="S21" s="309">
        <f t="shared" si="20"/>
        <v>0</v>
      </c>
      <c r="T21" s="309">
        <f t="shared" si="20"/>
        <v>0</v>
      </c>
      <c r="U21" s="309">
        <f t="shared" si="20"/>
        <v>0</v>
      </c>
      <c r="V21" s="309">
        <f t="shared" si="20"/>
        <v>0</v>
      </c>
      <c r="W21" s="309">
        <f t="shared" si="16"/>
        <v>0</v>
      </c>
      <c r="X21" s="308">
        <v>9.3870000000000005</v>
      </c>
      <c r="Y21" s="308">
        <v>0</v>
      </c>
      <c r="Z21" s="316">
        <v>0</v>
      </c>
      <c r="AA21" s="161"/>
      <c r="AB21" s="313" t="s">
        <v>1590</v>
      </c>
      <c r="AC21" s="317"/>
      <c r="AD21" s="187"/>
      <c r="AE21" s="317"/>
      <c r="AF21" s="304"/>
      <c r="AG21" s="47">
        <f t="shared" si="2"/>
        <v>0</v>
      </c>
      <c r="AH21" s="305"/>
      <c r="AI21" s="228"/>
      <c r="AJ21" s="228"/>
      <c r="AK21" s="228"/>
      <c r="AL21" s="228"/>
      <c r="AM21" s="228"/>
      <c r="AN21" s="228"/>
      <c r="AO21" s="228"/>
      <c r="AP21" s="228"/>
      <c r="AQ21" s="228"/>
      <c r="AR21" s="228"/>
      <c r="AS21" s="228"/>
      <c r="AT21" s="228"/>
      <c r="AU21" s="228"/>
      <c r="AV21" s="228"/>
      <c r="AW21" s="228"/>
      <c r="AX21" s="228"/>
      <c r="AY21" s="228"/>
      <c r="AZ21" s="228"/>
      <c r="BA21" s="48">
        <f t="shared" ref="BA21:BC21" si="21" xml:space="preserve"> IF( ISNUMBER(X21), 0, 1 )</f>
        <v>0</v>
      </c>
      <c r="BB21" s="48">
        <f t="shared" si="21"/>
        <v>0</v>
      </c>
      <c r="BC21" s="48">
        <f t="shared" si="21"/>
        <v>0</v>
      </c>
      <c r="BD21" s="155"/>
      <c r="BF21" s="307" t="s">
        <v>1551</v>
      </c>
      <c r="BG21" s="179" t="s">
        <v>728</v>
      </c>
      <c r="BH21" s="309" t="s">
        <v>1591</v>
      </c>
      <c r="BI21" s="309" t="s">
        <v>1592</v>
      </c>
      <c r="BJ21" s="309" t="s">
        <v>1593</v>
      </c>
      <c r="BK21" s="309" t="s">
        <v>1594</v>
      </c>
      <c r="BL21" s="309" t="s">
        <v>1595</v>
      </c>
      <c r="BM21" s="309" t="s">
        <v>1596</v>
      </c>
      <c r="BN21" s="309" t="s">
        <v>1597</v>
      </c>
      <c r="BO21" s="309" t="s">
        <v>1598</v>
      </c>
      <c r="BP21" s="309" t="s">
        <v>1599</v>
      </c>
      <c r="BQ21" s="309" t="s">
        <v>1600</v>
      </c>
      <c r="BR21" s="309" t="s">
        <v>1601</v>
      </c>
      <c r="BS21" s="309" t="s">
        <v>1602</v>
      </c>
      <c r="BT21" s="309" t="s">
        <v>1603</v>
      </c>
      <c r="BU21" s="309" t="s">
        <v>1604</v>
      </c>
      <c r="BV21" s="309" t="s">
        <v>1605</v>
      </c>
      <c r="BW21" s="309" t="s">
        <v>1606</v>
      </c>
      <c r="BX21" s="309" t="s">
        <v>1607</v>
      </c>
      <c r="BY21" s="309" t="s">
        <v>1608</v>
      </c>
      <c r="BZ21" s="314" t="s">
        <v>1609</v>
      </c>
      <c r="CA21" s="314" t="s">
        <v>1610</v>
      </c>
      <c r="CB21" s="315" t="s">
        <v>1611</v>
      </c>
    </row>
    <row r="22" spans="2:80" s="27" customFormat="1" ht="15.75" customHeight="1" thickTop="1">
      <c r="B22" s="307" t="s">
        <v>1612</v>
      </c>
      <c r="C22" s="179" t="s">
        <v>711</v>
      </c>
      <c r="D22" s="180" t="s">
        <v>712</v>
      </c>
      <c r="E22" s="180">
        <v>3</v>
      </c>
      <c r="F22" s="297">
        <v>0</v>
      </c>
      <c r="G22" s="297">
        <v>0</v>
      </c>
      <c r="H22" s="297">
        <v>0</v>
      </c>
      <c r="I22" s="297">
        <v>3.544</v>
      </c>
      <c r="J22" s="297">
        <v>0</v>
      </c>
      <c r="K22" s="297">
        <v>0</v>
      </c>
      <c r="L22" s="297">
        <v>0</v>
      </c>
      <c r="M22" s="297">
        <v>0</v>
      </c>
      <c r="N22" s="309">
        <f t="shared" si="1"/>
        <v>3.544</v>
      </c>
      <c r="O22" s="308">
        <v>0</v>
      </c>
      <c r="P22" s="308">
        <v>0</v>
      </c>
      <c r="Q22" s="308">
        <v>0</v>
      </c>
      <c r="R22" s="308">
        <v>0</v>
      </c>
      <c r="S22" s="308">
        <v>0</v>
      </c>
      <c r="T22" s="308">
        <v>0</v>
      </c>
      <c r="U22" s="308">
        <v>0</v>
      </c>
      <c r="V22" s="308">
        <v>0</v>
      </c>
      <c r="W22" s="309">
        <f t="shared" si="16"/>
        <v>0</v>
      </c>
      <c r="X22" s="311"/>
      <c r="Y22" s="311"/>
      <c r="Z22" s="312"/>
      <c r="AA22" s="161"/>
      <c r="AB22" s="313" t="s">
        <v>1613</v>
      </c>
      <c r="AC22" s="317"/>
      <c r="AD22" s="187"/>
      <c r="AE22" s="317"/>
      <c r="AF22" s="304"/>
      <c r="AG22" s="47">
        <f t="shared" si="2"/>
        <v>0</v>
      </c>
      <c r="AH22" s="305"/>
      <c r="AI22" s="48">
        <f xml:space="preserve"> IF( ISNUMBER(F22), 0, 1 )</f>
        <v>0</v>
      </c>
      <c r="AJ22" s="48">
        <f t="shared" ref="AJ22:AP23" si="22" xml:space="preserve"> IF( ISNUMBER(G22), 0, 1 )</f>
        <v>0</v>
      </c>
      <c r="AK22" s="48">
        <f t="shared" si="22"/>
        <v>0</v>
      </c>
      <c r="AL22" s="48">
        <f t="shared" si="22"/>
        <v>0</v>
      </c>
      <c r="AM22" s="48">
        <f t="shared" si="22"/>
        <v>0</v>
      </c>
      <c r="AN22" s="48">
        <f t="shared" si="22"/>
        <v>0</v>
      </c>
      <c r="AO22" s="48">
        <f t="shared" si="22"/>
        <v>0</v>
      </c>
      <c r="AP22" s="48">
        <f t="shared" si="22"/>
        <v>0</v>
      </c>
      <c r="AQ22" s="228"/>
      <c r="AR22" s="48">
        <f xml:space="preserve"> IF( ISNUMBER(O22), 0, 1 )</f>
        <v>0</v>
      </c>
      <c r="AS22" s="48">
        <f t="shared" ref="AS22:AY23" si="23" xml:space="preserve"> IF( ISNUMBER(P22), 0, 1 )</f>
        <v>0</v>
      </c>
      <c r="AT22" s="48">
        <f t="shared" si="23"/>
        <v>0</v>
      </c>
      <c r="AU22" s="48">
        <f t="shared" si="23"/>
        <v>0</v>
      </c>
      <c r="AV22" s="48">
        <f t="shared" si="23"/>
        <v>0</v>
      </c>
      <c r="AW22" s="48">
        <f t="shared" si="23"/>
        <v>0</v>
      </c>
      <c r="AX22" s="48">
        <f t="shared" si="23"/>
        <v>0</v>
      </c>
      <c r="AY22" s="48">
        <f t="shared" si="23"/>
        <v>0</v>
      </c>
      <c r="AZ22" s="228"/>
      <c r="BA22" s="228"/>
      <c r="BB22" s="228"/>
      <c r="BC22" s="228"/>
      <c r="BD22" s="155"/>
      <c r="BF22" s="307" t="s">
        <v>1612</v>
      </c>
      <c r="BG22" s="179" t="s">
        <v>711</v>
      </c>
      <c r="BH22" s="308" t="s">
        <v>1614</v>
      </c>
      <c r="BI22" s="308" t="s">
        <v>1615</v>
      </c>
      <c r="BJ22" s="308" t="s">
        <v>1616</v>
      </c>
      <c r="BK22" s="308" t="s">
        <v>1617</v>
      </c>
      <c r="BL22" s="308" t="s">
        <v>1618</v>
      </c>
      <c r="BM22" s="308" t="s">
        <v>1619</v>
      </c>
      <c r="BN22" s="308" t="s">
        <v>1620</v>
      </c>
      <c r="BO22" s="308" t="s">
        <v>1621</v>
      </c>
      <c r="BP22" s="309" t="s">
        <v>1622</v>
      </c>
      <c r="BQ22" s="308" t="s">
        <v>1623</v>
      </c>
      <c r="BR22" s="308" t="s">
        <v>1624</v>
      </c>
      <c r="BS22" s="308" t="s">
        <v>1625</v>
      </c>
      <c r="BT22" s="308" t="s">
        <v>1626</v>
      </c>
      <c r="BU22" s="308" t="s">
        <v>1627</v>
      </c>
      <c r="BV22" s="308" t="s">
        <v>1628</v>
      </c>
      <c r="BW22" s="308" t="s">
        <v>1629</v>
      </c>
      <c r="BX22" s="308" t="s">
        <v>1630</v>
      </c>
      <c r="BY22" s="309" t="s">
        <v>1631</v>
      </c>
      <c r="BZ22" s="311"/>
      <c r="CA22" s="311"/>
      <c r="CB22" s="312"/>
    </row>
    <row r="23" spans="2:80" s="27" customFormat="1" ht="15.75" customHeight="1">
      <c r="B23" s="307" t="s">
        <v>1612</v>
      </c>
      <c r="C23" s="179" t="s">
        <v>720</v>
      </c>
      <c r="D23" s="180" t="s">
        <v>712</v>
      </c>
      <c r="E23" s="180">
        <v>3</v>
      </c>
      <c r="F23" s="308">
        <v>0</v>
      </c>
      <c r="G23" s="308">
        <v>0</v>
      </c>
      <c r="H23" s="308">
        <v>0</v>
      </c>
      <c r="I23" s="308">
        <v>0</v>
      </c>
      <c r="J23" s="308">
        <v>0</v>
      </c>
      <c r="K23" s="308">
        <v>0</v>
      </c>
      <c r="L23" s="308">
        <v>0</v>
      </c>
      <c r="M23" s="308">
        <v>0</v>
      </c>
      <c r="N23" s="309">
        <f t="shared" si="1"/>
        <v>0</v>
      </c>
      <c r="O23" s="308">
        <v>0</v>
      </c>
      <c r="P23" s="308">
        <v>0</v>
      </c>
      <c r="Q23" s="308">
        <v>0</v>
      </c>
      <c r="R23" s="308">
        <v>0</v>
      </c>
      <c r="S23" s="308">
        <v>0</v>
      </c>
      <c r="T23" s="308">
        <v>0</v>
      </c>
      <c r="U23" s="308">
        <v>0</v>
      </c>
      <c r="V23" s="308">
        <v>0</v>
      </c>
      <c r="W23" s="309">
        <f t="shared" si="16"/>
        <v>0</v>
      </c>
      <c r="X23" s="311"/>
      <c r="Y23" s="311"/>
      <c r="Z23" s="312"/>
      <c r="AA23" s="161"/>
      <c r="AB23" s="313" t="s">
        <v>1632</v>
      </c>
      <c r="AC23" s="317"/>
      <c r="AD23" s="187"/>
      <c r="AE23" s="317"/>
      <c r="AF23" s="304"/>
      <c r="AG23" s="47">
        <f t="shared" si="2"/>
        <v>0</v>
      </c>
      <c r="AH23" s="154"/>
      <c r="AI23" s="48">
        <f t="shared" ref="AI23" si="24" xml:space="preserve"> IF( ISNUMBER(F23), 0, 1 )</f>
        <v>0</v>
      </c>
      <c r="AJ23" s="48">
        <f t="shared" si="22"/>
        <v>0</v>
      </c>
      <c r="AK23" s="48">
        <f t="shared" si="22"/>
        <v>0</v>
      </c>
      <c r="AL23" s="48">
        <f t="shared" si="22"/>
        <v>0</v>
      </c>
      <c r="AM23" s="48">
        <f t="shared" si="22"/>
        <v>0</v>
      </c>
      <c r="AN23" s="48">
        <f t="shared" si="22"/>
        <v>0</v>
      </c>
      <c r="AO23" s="48">
        <f t="shared" si="22"/>
        <v>0</v>
      </c>
      <c r="AP23" s="48">
        <f t="shared" si="22"/>
        <v>0</v>
      </c>
      <c r="AQ23" s="228"/>
      <c r="AR23" s="48">
        <f t="shared" ref="AR23" si="25" xml:space="preserve"> IF( ISNUMBER(O23), 0, 1 )</f>
        <v>0</v>
      </c>
      <c r="AS23" s="48">
        <f t="shared" si="23"/>
        <v>0</v>
      </c>
      <c r="AT23" s="48">
        <f t="shared" si="23"/>
        <v>0</v>
      </c>
      <c r="AU23" s="48">
        <f t="shared" si="23"/>
        <v>0</v>
      </c>
      <c r="AV23" s="48">
        <f t="shared" si="23"/>
        <v>0</v>
      </c>
      <c r="AW23" s="48">
        <f t="shared" si="23"/>
        <v>0</v>
      </c>
      <c r="AX23" s="48">
        <f t="shared" si="23"/>
        <v>0</v>
      </c>
      <c r="AY23" s="48">
        <f t="shared" si="23"/>
        <v>0</v>
      </c>
      <c r="AZ23" s="228"/>
      <c r="BA23" s="228"/>
      <c r="BB23" s="228"/>
      <c r="BC23" s="228"/>
      <c r="BD23" s="155"/>
      <c r="BF23" s="307" t="s">
        <v>1612</v>
      </c>
      <c r="BG23" s="179" t="s">
        <v>720</v>
      </c>
      <c r="BH23" s="308" t="s">
        <v>1633</v>
      </c>
      <c r="BI23" s="308" t="s">
        <v>1634</v>
      </c>
      <c r="BJ23" s="308" t="s">
        <v>1635</v>
      </c>
      <c r="BK23" s="308" t="s">
        <v>1636</v>
      </c>
      <c r="BL23" s="308" t="s">
        <v>1637</v>
      </c>
      <c r="BM23" s="308" t="s">
        <v>1638</v>
      </c>
      <c r="BN23" s="308" t="s">
        <v>1639</v>
      </c>
      <c r="BO23" s="308" t="s">
        <v>1640</v>
      </c>
      <c r="BP23" s="309" t="s">
        <v>1641</v>
      </c>
      <c r="BQ23" s="308" t="s">
        <v>1642</v>
      </c>
      <c r="BR23" s="308" t="s">
        <v>1643</v>
      </c>
      <c r="BS23" s="308" t="s">
        <v>1644</v>
      </c>
      <c r="BT23" s="308" t="s">
        <v>1645</v>
      </c>
      <c r="BU23" s="308" t="s">
        <v>1646</v>
      </c>
      <c r="BV23" s="308" t="s">
        <v>1647</v>
      </c>
      <c r="BW23" s="308" t="s">
        <v>1648</v>
      </c>
      <c r="BX23" s="308" t="s">
        <v>1649</v>
      </c>
      <c r="BY23" s="309" t="s">
        <v>1650</v>
      </c>
      <c r="BZ23" s="311"/>
      <c r="CA23" s="311"/>
      <c r="CB23" s="312"/>
    </row>
    <row r="24" spans="2:80" s="27" customFormat="1" ht="15.75" customHeight="1" thickBot="1">
      <c r="B24" s="307" t="s">
        <v>1612</v>
      </c>
      <c r="C24" s="179" t="s">
        <v>728</v>
      </c>
      <c r="D24" s="180" t="s">
        <v>712</v>
      </c>
      <c r="E24" s="180">
        <v>3</v>
      </c>
      <c r="F24" s="309">
        <f>IFERROR(SUM(F22:F23), 0)</f>
        <v>0</v>
      </c>
      <c r="G24" s="309">
        <f t="shared" ref="G24:M24" si="26">IFERROR(SUM(G22:G23), 0)</f>
        <v>0</v>
      </c>
      <c r="H24" s="309">
        <f t="shared" si="26"/>
        <v>0</v>
      </c>
      <c r="I24" s="309">
        <f t="shared" si="26"/>
        <v>3.544</v>
      </c>
      <c r="J24" s="309">
        <f t="shared" si="26"/>
        <v>0</v>
      </c>
      <c r="K24" s="309">
        <f t="shared" si="26"/>
        <v>0</v>
      </c>
      <c r="L24" s="309">
        <f t="shared" si="26"/>
        <v>0</v>
      </c>
      <c r="M24" s="309">
        <f t="shared" si="26"/>
        <v>0</v>
      </c>
      <c r="N24" s="309">
        <f t="shared" si="1"/>
        <v>3.544</v>
      </c>
      <c r="O24" s="309">
        <f>IFERROR(SUM(O22:O23), 0)</f>
        <v>0</v>
      </c>
      <c r="P24" s="309">
        <f t="shared" ref="P24:V24" si="27">IFERROR(SUM(P22:P23), 0)</f>
        <v>0</v>
      </c>
      <c r="Q24" s="309">
        <f t="shared" si="27"/>
        <v>0</v>
      </c>
      <c r="R24" s="309">
        <f t="shared" si="27"/>
        <v>0</v>
      </c>
      <c r="S24" s="309">
        <f t="shared" si="27"/>
        <v>0</v>
      </c>
      <c r="T24" s="309">
        <f t="shared" si="27"/>
        <v>0</v>
      </c>
      <c r="U24" s="309">
        <f t="shared" si="27"/>
        <v>0</v>
      </c>
      <c r="V24" s="309">
        <f t="shared" si="27"/>
        <v>0</v>
      </c>
      <c r="W24" s="309">
        <f t="shared" si="16"/>
        <v>0</v>
      </c>
      <c r="X24" s="308">
        <v>3.669</v>
      </c>
      <c r="Y24" s="308">
        <v>0</v>
      </c>
      <c r="Z24" s="316">
        <v>0</v>
      </c>
      <c r="AA24" s="161"/>
      <c r="AB24" s="313" t="s">
        <v>1651</v>
      </c>
      <c r="AC24" s="317"/>
      <c r="AD24" s="187"/>
      <c r="AE24" s="317"/>
      <c r="AF24" s="304"/>
      <c r="AG24" s="47">
        <f t="shared" si="2"/>
        <v>0</v>
      </c>
      <c r="AH24" s="305"/>
      <c r="AI24" s="228"/>
      <c r="AJ24" s="228"/>
      <c r="AK24" s="228"/>
      <c r="AL24" s="228"/>
      <c r="AM24" s="228"/>
      <c r="AN24" s="228"/>
      <c r="AO24" s="228"/>
      <c r="AP24" s="228"/>
      <c r="AQ24" s="228"/>
      <c r="AR24" s="228"/>
      <c r="AS24" s="228"/>
      <c r="AT24" s="228"/>
      <c r="AU24" s="228"/>
      <c r="AV24" s="228"/>
      <c r="AW24" s="228"/>
      <c r="AX24" s="228"/>
      <c r="AY24" s="228"/>
      <c r="AZ24" s="228"/>
      <c r="BA24" s="48">
        <f t="shared" ref="BA24:BC24" si="28" xml:space="preserve"> IF( ISNUMBER(X24), 0, 1 )</f>
        <v>0</v>
      </c>
      <c r="BB24" s="48">
        <f t="shared" si="28"/>
        <v>0</v>
      </c>
      <c r="BC24" s="48">
        <f t="shared" si="28"/>
        <v>0</v>
      </c>
      <c r="BD24" s="155"/>
      <c r="BF24" s="307" t="s">
        <v>1612</v>
      </c>
      <c r="BG24" s="179" t="s">
        <v>728</v>
      </c>
      <c r="BH24" s="309" t="s">
        <v>1652</v>
      </c>
      <c r="BI24" s="309" t="s">
        <v>1653</v>
      </c>
      <c r="BJ24" s="309" t="s">
        <v>1654</v>
      </c>
      <c r="BK24" s="309" t="s">
        <v>1655</v>
      </c>
      <c r="BL24" s="309" t="s">
        <v>1656</v>
      </c>
      <c r="BM24" s="309" t="s">
        <v>1657</v>
      </c>
      <c r="BN24" s="309" t="s">
        <v>1658</v>
      </c>
      <c r="BO24" s="309" t="s">
        <v>1659</v>
      </c>
      <c r="BP24" s="309" t="s">
        <v>1660</v>
      </c>
      <c r="BQ24" s="309" t="s">
        <v>1661</v>
      </c>
      <c r="BR24" s="309" t="s">
        <v>1662</v>
      </c>
      <c r="BS24" s="309" t="s">
        <v>1663</v>
      </c>
      <c r="BT24" s="309" t="s">
        <v>1664</v>
      </c>
      <c r="BU24" s="309" t="s">
        <v>1665</v>
      </c>
      <c r="BV24" s="309" t="s">
        <v>1666</v>
      </c>
      <c r="BW24" s="309" t="s">
        <v>1667</v>
      </c>
      <c r="BX24" s="309" t="s">
        <v>1668</v>
      </c>
      <c r="BY24" s="309" t="s">
        <v>1669</v>
      </c>
      <c r="BZ24" s="314" t="s">
        <v>1670</v>
      </c>
      <c r="CA24" s="314" t="s">
        <v>1671</v>
      </c>
      <c r="CB24" s="315" t="s">
        <v>1672</v>
      </c>
    </row>
    <row r="25" spans="2:80" s="27" customFormat="1" ht="33" customHeight="1" thickTop="1">
      <c r="B25" s="307" t="s">
        <v>1673</v>
      </c>
      <c r="C25" s="179" t="s">
        <v>711</v>
      </c>
      <c r="D25" s="180" t="s">
        <v>712</v>
      </c>
      <c r="E25" s="180">
        <v>3</v>
      </c>
      <c r="F25" s="297">
        <v>0</v>
      </c>
      <c r="G25" s="297">
        <v>0</v>
      </c>
      <c r="H25" s="297">
        <v>0</v>
      </c>
      <c r="I25" s="297">
        <v>0</v>
      </c>
      <c r="J25" s="297">
        <v>0</v>
      </c>
      <c r="K25" s="297">
        <v>0</v>
      </c>
      <c r="L25" s="297">
        <v>0</v>
      </c>
      <c r="M25" s="297">
        <v>0</v>
      </c>
      <c r="N25" s="309">
        <f t="shared" si="1"/>
        <v>0</v>
      </c>
      <c r="O25" s="308">
        <v>0</v>
      </c>
      <c r="P25" s="308">
        <v>0</v>
      </c>
      <c r="Q25" s="308">
        <v>0</v>
      </c>
      <c r="R25" s="308">
        <v>0</v>
      </c>
      <c r="S25" s="308">
        <v>0</v>
      </c>
      <c r="T25" s="308">
        <v>0</v>
      </c>
      <c r="U25" s="308">
        <v>0</v>
      </c>
      <c r="V25" s="308">
        <v>0</v>
      </c>
      <c r="W25" s="309">
        <f t="shared" si="16"/>
        <v>0</v>
      </c>
      <c r="X25" s="311"/>
      <c r="Y25" s="311"/>
      <c r="Z25" s="312"/>
      <c r="AA25" s="161"/>
      <c r="AB25" s="313" t="s">
        <v>1674</v>
      </c>
      <c r="AC25" s="317"/>
      <c r="AD25" s="187"/>
      <c r="AE25" s="317"/>
      <c r="AF25" s="304"/>
      <c r="AG25" s="47">
        <f t="shared" si="2"/>
        <v>0</v>
      </c>
      <c r="AH25" s="305"/>
      <c r="AI25" s="48">
        <f xml:space="preserve"> IF( ISNUMBER(F25), 0, 1 )</f>
        <v>0</v>
      </c>
      <c r="AJ25" s="48">
        <f t="shared" ref="AJ25:AP26" si="29" xml:space="preserve"> IF( ISNUMBER(G25), 0, 1 )</f>
        <v>0</v>
      </c>
      <c r="AK25" s="48">
        <f t="shared" si="29"/>
        <v>0</v>
      </c>
      <c r="AL25" s="48">
        <f t="shared" si="29"/>
        <v>0</v>
      </c>
      <c r="AM25" s="48">
        <f t="shared" si="29"/>
        <v>0</v>
      </c>
      <c r="AN25" s="48">
        <f t="shared" si="29"/>
        <v>0</v>
      </c>
      <c r="AO25" s="48">
        <f t="shared" si="29"/>
        <v>0</v>
      </c>
      <c r="AP25" s="48">
        <f t="shared" si="29"/>
        <v>0</v>
      </c>
      <c r="AQ25" s="228"/>
      <c r="AR25" s="48">
        <f xml:space="preserve"> IF( ISNUMBER(O25), 0, 1 )</f>
        <v>0</v>
      </c>
      <c r="AS25" s="48">
        <f t="shared" ref="AS25:AY26" si="30" xml:space="preserve"> IF( ISNUMBER(P25), 0, 1 )</f>
        <v>0</v>
      </c>
      <c r="AT25" s="48">
        <f t="shared" si="30"/>
        <v>0</v>
      </c>
      <c r="AU25" s="48">
        <f t="shared" si="30"/>
        <v>0</v>
      </c>
      <c r="AV25" s="48">
        <f t="shared" si="30"/>
        <v>0</v>
      </c>
      <c r="AW25" s="48">
        <f t="shared" si="30"/>
        <v>0</v>
      </c>
      <c r="AX25" s="48">
        <f t="shared" si="30"/>
        <v>0</v>
      </c>
      <c r="AY25" s="48">
        <f t="shared" si="30"/>
        <v>0</v>
      </c>
      <c r="AZ25" s="228"/>
      <c r="BA25" s="228"/>
      <c r="BB25" s="228"/>
      <c r="BC25" s="228"/>
      <c r="BD25" s="155"/>
      <c r="BF25" s="307" t="s">
        <v>1673</v>
      </c>
      <c r="BG25" s="179" t="s">
        <v>711</v>
      </c>
      <c r="BH25" s="308" t="s">
        <v>1675</v>
      </c>
      <c r="BI25" s="308" t="s">
        <v>1676</v>
      </c>
      <c r="BJ25" s="308" t="s">
        <v>1677</v>
      </c>
      <c r="BK25" s="308" t="s">
        <v>1678</v>
      </c>
      <c r="BL25" s="308" t="s">
        <v>1679</v>
      </c>
      <c r="BM25" s="308" t="s">
        <v>1680</v>
      </c>
      <c r="BN25" s="308" t="s">
        <v>1681</v>
      </c>
      <c r="BO25" s="308" t="s">
        <v>1682</v>
      </c>
      <c r="BP25" s="309" t="s">
        <v>1683</v>
      </c>
      <c r="BQ25" s="308" t="s">
        <v>1684</v>
      </c>
      <c r="BR25" s="308" t="s">
        <v>1685</v>
      </c>
      <c r="BS25" s="308" t="s">
        <v>1686</v>
      </c>
      <c r="BT25" s="308" t="s">
        <v>1687</v>
      </c>
      <c r="BU25" s="308" t="s">
        <v>1688</v>
      </c>
      <c r="BV25" s="308" t="s">
        <v>1689</v>
      </c>
      <c r="BW25" s="308" t="s">
        <v>1690</v>
      </c>
      <c r="BX25" s="308" t="s">
        <v>1691</v>
      </c>
      <c r="BY25" s="309" t="s">
        <v>1692</v>
      </c>
      <c r="BZ25" s="311"/>
      <c r="CA25" s="311"/>
      <c r="CB25" s="312"/>
    </row>
    <row r="26" spans="2:80" s="27" customFormat="1" ht="33" customHeight="1">
      <c r="B26" s="307" t="s">
        <v>1673</v>
      </c>
      <c r="C26" s="179" t="s">
        <v>720</v>
      </c>
      <c r="D26" s="180" t="s">
        <v>712</v>
      </c>
      <c r="E26" s="180">
        <v>3</v>
      </c>
      <c r="F26" s="308">
        <v>0</v>
      </c>
      <c r="G26" s="308">
        <v>0</v>
      </c>
      <c r="H26" s="308">
        <v>0</v>
      </c>
      <c r="I26" s="308">
        <v>0</v>
      </c>
      <c r="J26" s="308">
        <v>0</v>
      </c>
      <c r="K26" s="308">
        <v>0</v>
      </c>
      <c r="L26" s="308">
        <v>0</v>
      </c>
      <c r="M26" s="308">
        <v>0</v>
      </c>
      <c r="N26" s="309">
        <f t="shared" si="1"/>
        <v>0</v>
      </c>
      <c r="O26" s="308">
        <v>0</v>
      </c>
      <c r="P26" s="308">
        <v>0</v>
      </c>
      <c r="Q26" s="308">
        <v>0</v>
      </c>
      <c r="R26" s="308">
        <v>0</v>
      </c>
      <c r="S26" s="308">
        <v>0</v>
      </c>
      <c r="T26" s="308">
        <v>0</v>
      </c>
      <c r="U26" s="308">
        <v>0</v>
      </c>
      <c r="V26" s="308">
        <v>0</v>
      </c>
      <c r="W26" s="309">
        <f t="shared" si="16"/>
        <v>0</v>
      </c>
      <c r="X26" s="311"/>
      <c r="Y26" s="311"/>
      <c r="Z26" s="312"/>
      <c r="AA26" s="161"/>
      <c r="AB26" s="313" t="s">
        <v>1693</v>
      </c>
      <c r="AC26" s="317"/>
      <c r="AD26" s="187"/>
      <c r="AE26" s="317"/>
      <c r="AF26" s="304"/>
      <c r="AG26" s="47">
        <f t="shared" si="2"/>
        <v>0</v>
      </c>
      <c r="AH26" s="154"/>
      <c r="AI26" s="48">
        <f t="shared" ref="AI26" si="31" xml:space="preserve"> IF( ISNUMBER(F26), 0, 1 )</f>
        <v>0</v>
      </c>
      <c r="AJ26" s="48">
        <f t="shared" si="29"/>
        <v>0</v>
      </c>
      <c r="AK26" s="48">
        <f t="shared" si="29"/>
        <v>0</v>
      </c>
      <c r="AL26" s="48">
        <f t="shared" si="29"/>
        <v>0</v>
      </c>
      <c r="AM26" s="48">
        <f t="shared" si="29"/>
        <v>0</v>
      </c>
      <c r="AN26" s="48">
        <f t="shared" si="29"/>
        <v>0</v>
      </c>
      <c r="AO26" s="48">
        <f t="shared" si="29"/>
        <v>0</v>
      </c>
      <c r="AP26" s="48">
        <f t="shared" si="29"/>
        <v>0</v>
      </c>
      <c r="AQ26" s="228"/>
      <c r="AR26" s="48">
        <f t="shared" ref="AR26" si="32" xml:space="preserve"> IF( ISNUMBER(O26), 0, 1 )</f>
        <v>0</v>
      </c>
      <c r="AS26" s="48">
        <f t="shared" si="30"/>
        <v>0</v>
      </c>
      <c r="AT26" s="48">
        <f t="shared" si="30"/>
        <v>0</v>
      </c>
      <c r="AU26" s="48">
        <f t="shared" si="30"/>
        <v>0</v>
      </c>
      <c r="AV26" s="48">
        <f t="shared" si="30"/>
        <v>0</v>
      </c>
      <c r="AW26" s="48">
        <f t="shared" si="30"/>
        <v>0</v>
      </c>
      <c r="AX26" s="48">
        <f t="shared" si="30"/>
        <v>0</v>
      </c>
      <c r="AY26" s="48">
        <f t="shared" si="30"/>
        <v>0</v>
      </c>
      <c r="AZ26" s="228"/>
      <c r="BA26" s="228"/>
      <c r="BB26" s="228"/>
      <c r="BC26" s="228"/>
      <c r="BD26" s="155"/>
      <c r="BF26" s="307" t="s">
        <v>1673</v>
      </c>
      <c r="BG26" s="179" t="s">
        <v>720</v>
      </c>
      <c r="BH26" s="308" t="s">
        <v>1694</v>
      </c>
      <c r="BI26" s="308" t="s">
        <v>1695</v>
      </c>
      <c r="BJ26" s="308" t="s">
        <v>1696</v>
      </c>
      <c r="BK26" s="308" t="s">
        <v>1697</v>
      </c>
      <c r="BL26" s="308" t="s">
        <v>1698</v>
      </c>
      <c r="BM26" s="308" t="s">
        <v>1699</v>
      </c>
      <c r="BN26" s="308" t="s">
        <v>1700</v>
      </c>
      <c r="BO26" s="308" t="s">
        <v>1701</v>
      </c>
      <c r="BP26" s="309" t="s">
        <v>1702</v>
      </c>
      <c r="BQ26" s="308" t="s">
        <v>1703</v>
      </c>
      <c r="BR26" s="308" t="s">
        <v>1704</v>
      </c>
      <c r="BS26" s="308" t="s">
        <v>1705</v>
      </c>
      <c r="BT26" s="308" t="s">
        <v>1706</v>
      </c>
      <c r="BU26" s="308" t="s">
        <v>1707</v>
      </c>
      <c r="BV26" s="308" t="s">
        <v>1708</v>
      </c>
      <c r="BW26" s="308" t="s">
        <v>1709</v>
      </c>
      <c r="BX26" s="308" t="s">
        <v>1710</v>
      </c>
      <c r="BY26" s="309" t="s">
        <v>1711</v>
      </c>
      <c r="BZ26" s="311"/>
      <c r="CA26" s="311"/>
      <c r="CB26" s="312"/>
    </row>
    <row r="27" spans="2:80" s="27" customFormat="1" ht="33" customHeight="1" thickBot="1">
      <c r="B27" s="307" t="s">
        <v>1673</v>
      </c>
      <c r="C27" s="179" t="s">
        <v>728</v>
      </c>
      <c r="D27" s="180" t="s">
        <v>712</v>
      </c>
      <c r="E27" s="180">
        <v>3</v>
      </c>
      <c r="F27" s="309">
        <f>IFERROR(SUM(F25:F26), 0)</f>
        <v>0</v>
      </c>
      <c r="G27" s="309">
        <f t="shared" ref="G27:M27" si="33">IFERROR(SUM(G25:G26), 0)</f>
        <v>0</v>
      </c>
      <c r="H27" s="309">
        <f t="shared" si="33"/>
        <v>0</v>
      </c>
      <c r="I27" s="309">
        <f t="shared" si="33"/>
        <v>0</v>
      </c>
      <c r="J27" s="309">
        <f t="shared" si="33"/>
        <v>0</v>
      </c>
      <c r="K27" s="309">
        <f t="shared" si="33"/>
        <v>0</v>
      </c>
      <c r="L27" s="309">
        <f t="shared" si="33"/>
        <v>0</v>
      </c>
      <c r="M27" s="309">
        <f t="shared" si="33"/>
        <v>0</v>
      </c>
      <c r="N27" s="309">
        <f t="shared" si="1"/>
        <v>0</v>
      </c>
      <c r="O27" s="309">
        <f>IFERROR(SUM(O25:O26), 0)</f>
        <v>0</v>
      </c>
      <c r="P27" s="309">
        <f t="shared" ref="P27:V27" si="34">IFERROR(SUM(P25:P26), 0)</f>
        <v>0</v>
      </c>
      <c r="Q27" s="309">
        <f t="shared" si="34"/>
        <v>0</v>
      </c>
      <c r="R27" s="309">
        <f t="shared" si="34"/>
        <v>0</v>
      </c>
      <c r="S27" s="309">
        <f t="shared" si="34"/>
        <v>0</v>
      </c>
      <c r="T27" s="309">
        <f t="shared" si="34"/>
        <v>0</v>
      </c>
      <c r="U27" s="309">
        <f t="shared" si="34"/>
        <v>0</v>
      </c>
      <c r="V27" s="309">
        <f t="shared" si="34"/>
        <v>0</v>
      </c>
      <c r="W27" s="309">
        <f t="shared" si="16"/>
        <v>0</v>
      </c>
      <c r="X27" s="308">
        <v>0</v>
      </c>
      <c r="Y27" s="308">
        <v>10.775</v>
      </c>
      <c r="Z27" s="316">
        <v>51.128</v>
      </c>
      <c r="AA27" s="161"/>
      <c r="AB27" s="313" t="s">
        <v>1712</v>
      </c>
      <c r="AC27" s="317"/>
      <c r="AD27" s="187"/>
      <c r="AE27" s="317"/>
      <c r="AF27" s="304"/>
      <c r="AG27" s="47">
        <f t="shared" si="2"/>
        <v>0</v>
      </c>
      <c r="AH27" s="305"/>
      <c r="AI27" s="228"/>
      <c r="AJ27" s="228"/>
      <c r="AK27" s="228"/>
      <c r="AL27" s="228"/>
      <c r="AM27" s="228"/>
      <c r="AN27" s="228"/>
      <c r="AO27" s="228"/>
      <c r="AP27" s="228"/>
      <c r="AQ27" s="228"/>
      <c r="AR27" s="228"/>
      <c r="AS27" s="228"/>
      <c r="AT27" s="228"/>
      <c r="AU27" s="228"/>
      <c r="AV27" s="228"/>
      <c r="AW27" s="228"/>
      <c r="AX27" s="228"/>
      <c r="AY27" s="228"/>
      <c r="AZ27" s="228"/>
      <c r="BA27" s="48">
        <f t="shared" ref="BA27:BC27" si="35" xml:space="preserve"> IF( ISNUMBER(X27), 0, 1 )</f>
        <v>0</v>
      </c>
      <c r="BB27" s="48">
        <f t="shared" si="35"/>
        <v>0</v>
      </c>
      <c r="BC27" s="48">
        <f t="shared" si="35"/>
        <v>0</v>
      </c>
      <c r="BD27" s="155"/>
      <c r="BF27" s="307" t="s">
        <v>1673</v>
      </c>
      <c r="BG27" s="179" t="s">
        <v>728</v>
      </c>
      <c r="BH27" s="309" t="s">
        <v>1713</v>
      </c>
      <c r="BI27" s="309" t="s">
        <v>1714</v>
      </c>
      <c r="BJ27" s="309" t="s">
        <v>1715</v>
      </c>
      <c r="BK27" s="309" t="s">
        <v>1716</v>
      </c>
      <c r="BL27" s="309" t="s">
        <v>1717</v>
      </c>
      <c r="BM27" s="309" t="s">
        <v>1718</v>
      </c>
      <c r="BN27" s="309" t="s">
        <v>1719</v>
      </c>
      <c r="BO27" s="309" t="s">
        <v>1720</v>
      </c>
      <c r="BP27" s="309" t="s">
        <v>1721</v>
      </c>
      <c r="BQ27" s="309" t="s">
        <v>1722</v>
      </c>
      <c r="BR27" s="309" t="s">
        <v>1723</v>
      </c>
      <c r="BS27" s="309" t="s">
        <v>1724</v>
      </c>
      <c r="BT27" s="309" t="s">
        <v>1725</v>
      </c>
      <c r="BU27" s="309" t="s">
        <v>1726</v>
      </c>
      <c r="BV27" s="309" t="s">
        <v>1727</v>
      </c>
      <c r="BW27" s="309" t="s">
        <v>1728</v>
      </c>
      <c r="BX27" s="309" t="s">
        <v>1729</v>
      </c>
      <c r="BY27" s="309" t="s">
        <v>1730</v>
      </c>
      <c r="BZ27" s="314" t="s">
        <v>1731</v>
      </c>
      <c r="CA27" s="314" t="s">
        <v>1732</v>
      </c>
      <c r="CB27" s="315" t="s">
        <v>1733</v>
      </c>
    </row>
    <row r="28" spans="2:80" s="27" customFormat="1" ht="15.75" customHeight="1" thickTop="1">
      <c r="B28" s="307" t="s">
        <v>1734</v>
      </c>
      <c r="C28" s="179" t="s">
        <v>711</v>
      </c>
      <c r="D28" s="180" t="s">
        <v>712</v>
      </c>
      <c r="E28" s="180">
        <v>3</v>
      </c>
      <c r="F28" s="297">
        <v>0</v>
      </c>
      <c r="G28" s="297">
        <v>0</v>
      </c>
      <c r="H28" s="297">
        <v>0</v>
      </c>
      <c r="I28" s="297">
        <v>0</v>
      </c>
      <c r="J28" s="297">
        <v>0</v>
      </c>
      <c r="K28" s="297">
        <v>0</v>
      </c>
      <c r="L28" s="297">
        <v>0</v>
      </c>
      <c r="M28" s="297">
        <v>0</v>
      </c>
      <c r="N28" s="309">
        <f t="shared" si="1"/>
        <v>0</v>
      </c>
      <c r="O28" s="308">
        <v>0</v>
      </c>
      <c r="P28" s="308">
        <v>0</v>
      </c>
      <c r="Q28" s="308">
        <v>0</v>
      </c>
      <c r="R28" s="308">
        <v>0</v>
      </c>
      <c r="S28" s="308">
        <v>0</v>
      </c>
      <c r="T28" s="308">
        <v>0</v>
      </c>
      <c r="U28" s="308">
        <v>0</v>
      </c>
      <c r="V28" s="308">
        <v>0</v>
      </c>
      <c r="W28" s="309">
        <f t="shared" si="16"/>
        <v>0</v>
      </c>
      <c r="X28" s="311"/>
      <c r="Y28" s="311"/>
      <c r="Z28" s="312"/>
      <c r="AA28" s="161"/>
      <c r="AB28" s="313" t="s">
        <v>1735</v>
      </c>
      <c r="AC28" s="317"/>
      <c r="AD28" s="187"/>
      <c r="AE28" s="317"/>
      <c r="AF28" s="304"/>
      <c r="AG28" s="47">
        <f t="shared" si="2"/>
        <v>0</v>
      </c>
      <c r="AH28" s="305"/>
      <c r="AI28" s="48">
        <f xml:space="preserve"> IF( ISNUMBER(F28), 0, 1 )</f>
        <v>0</v>
      </c>
      <c r="AJ28" s="48">
        <f t="shared" ref="AJ28:AP29" si="36" xml:space="preserve"> IF( ISNUMBER(G28), 0, 1 )</f>
        <v>0</v>
      </c>
      <c r="AK28" s="48">
        <f t="shared" si="36"/>
        <v>0</v>
      </c>
      <c r="AL28" s="48">
        <f t="shared" si="36"/>
        <v>0</v>
      </c>
      <c r="AM28" s="48">
        <f t="shared" si="36"/>
        <v>0</v>
      </c>
      <c r="AN28" s="48">
        <f t="shared" si="36"/>
        <v>0</v>
      </c>
      <c r="AO28" s="48">
        <f t="shared" si="36"/>
        <v>0</v>
      </c>
      <c r="AP28" s="48">
        <f t="shared" si="36"/>
        <v>0</v>
      </c>
      <c r="AQ28" s="228"/>
      <c r="AR28" s="48">
        <f xml:space="preserve"> IF( ISNUMBER(O28), 0, 1 )</f>
        <v>0</v>
      </c>
      <c r="AS28" s="48">
        <f t="shared" ref="AS28:AY29" si="37" xml:space="preserve"> IF( ISNUMBER(P28), 0, 1 )</f>
        <v>0</v>
      </c>
      <c r="AT28" s="48">
        <f t="shared" si="37"/>
        <v>0</v>
      </c>
      <c r="AU28" s="48">
        <f t="shared" si="37"/>
        <v>0</v>
      </c>
      <c r="AV28" s="48">
        <f t="shared" si="37"/>
        <v>0</v>
      </c>
      <c r="AW28" s="48">
        <f t="shared" si="37"/>
        <v>0</v>
      </c>
      <c r="AX28" s="48">
        <f t="shared" si="37"/>
        <v>0</v>
      </c>
      <c r="AY28" s="48">
        <f t="shared" si="37"/>
        <v>0</v>
      </c>
      <c r="AZ28" s="228"/>
      <c r="BA28" s="228"/>
      <c r="BB28" s="228"/>
      <c r="BC28" s="228"/>
      <c r="BD28" s="155"/>
      <c r="BF28" s="307" t="s">
        <v>1734</v>
      </c>
      <c r="BG28" s="179" t="s">
        <v>711</v>
      </c>
      <c r="BH28" s="308" t="s">
        <v>1736</v>
      </c>
      <c r="BI28" s="308" t="s">
        <v>1737</v>
      </c>
      <c r="BJ28" s="308" t="s">
        <v>1738</v>
      </c>
      <c r="BK28" s="308" t="s">
        <v>1739</v>
      </c>
      <c r="BL28" s="308" t="s">
        <v>1740</v>
      </c>
      <c r="BM28" s="308" t="s">
        <v>1741</v>
      </c>
      <c r="BN28" s="308" t="s">
        <v>1742</v>
      </c>
      <c r="BO28" s="308" t="s">
        <v>1743</v>
      </c>
      <c r="BP28" s="309" t="s">
        <v>1744</v>
      </c>
      <c r="BQ28" s="308" t="s">
        <v>1745</v>
      </c>
      <c r="BR28" s="308" t="s">
        <v>1746</v>
      </c>
      <c r="BS28" s="308" t="s">
        <v>1747</v>
      </c>
      <c r="BT28" s="308" t="s">
        <v>1748</v>
      </c>
      <c r="BU28" s="308" t="s">
        <v>1749</v>
      </c>
      <c r="BV28" s="308" t="s">
        <v>1750</v>
      </c>
      <c r="BW28" s="308" t="s">
        <v>1751</v>
      </c>
      <c r="BX28" s="308" t="s">
        <v>1752</v>
      </c>
      <c r="BY28" s="309" t="s">
        <v>1753</v>
      </c>
      <c r="BZ28" s="311"/>
      <c r="CA28" s="311"/>
      <c r="CB28" s="312"/>
    </row>
    <row r="29" spans="2:80" s="228" customFormat="1" ht="15.75" customHeight="1">
      <c r="B29" s="307" t="s">
        <v>1734</v>
      </c>
      <c r="C29" s="179" t="s">
        <v>720</v>
      </c>
      <c r="D29" s="180" t="s">
        <v>712</v>
      </c>
      <c r="E29" s="180">
        <v>3</v>
      </c>
      <c r="F29" s="308">
        <v>0</v>
      </c>
      <c r="G29" s="308">
        <v>0</v>
      </c>
      <c r="H29" s="308">
        <v>0</v>
      </c>
      <c r="I29" s="308">
        <v>2E-3</v>
      </c>
      <c r="J29" s="308">
        <v>0</v>
      </c>
      <c r="K29" s="308">
        <v>0</v>
      </c>
      <c r="L29" s="308">
        <v>0</v>
      </c>
      <c r="M29" s="308">
        <v>0</v>
      </c>
      <c r="N29" s="309">
        <f t="shared" si="1"/>
        <v>2E-3</v>
      </c>
      <c r="O29" s="308">
        <v>0</v>
      </c>
      <c r="P29" s="308">
        <v>0</v>
      </c>
      <c r="Q29" s="308">
        <v>0</v>
      </c>
      <c r="R29" s="308">
        <v>0</v>
      </c>
      <c r="S29" s="308">
        <v>0</v>
      </c>
      <c r="T29" s="308">
        <v>0</v>
      </c>
      <c r="U29" s="308">
        <v>0</v>
      </c>
      <c r="V29" s="308">
        <v>0</v>
      </c>
      <c r="W29" s="309">
        <f t="shared" si="16"/>
        <v>0</v>
      </c>
      <c r="X29" s="311"/>
      <c r="Y29" s="311"/>
      <c r="Z29" s="312"/>
      <c r="AA29" s="161"/>
      <c r="AB29" s="313" t="s">
        <v>1754</v>
      </c>
      <c r="AC29" s="317"/>
      <c r="AD29" s="187"/>
      <c r="AE29" s="317"/>
      <c r="AF29" s="304"/>
      <c r="AG29" s="47">
        <f t="shared" si="2"/>
        <v>0</v>
      </c>
      <c r="AH29" s="154"/>
      <c r="AI29" s="48">
        <f t="shared" ref="AI29" si="38" xml:space="preserve"> IF( ISNUMBER(F29), 0, 1 )</f>
        <v>0</v>
      </c>
      <c r="AJ29" s="48">
        <f t="shared" si="36"/>
        <v>0</v>
      </c>
      <c r="AK29" s="48">
        <f t="shared" si="36"/>
        <v>0</v>
      </c>
      <c r="AL29" s="48">
        <f t="shared" si="36"/>
        <v>0</v>
      </c>
      <c r="AM29" s="48">
        <f t="shared" si="36"/>
        <v>0</v>
      </c>
      <c r="AN29" s="48">
        <f t="shared" si="36"/>
        <v>0</v>
      </c>
      <c r="AO29" s="48">
        <f t="shared" si="36"/>
        <v>0</v>
      </c>
      <c r="AP29" s="48">
        <f t="shared" si="36"/>
        <v>0</v>
      </c>
      <c r="AR29" s="48">
        <f t="shared" ref="AR29" si="39" xml:space="preserve"> IF( ISNUMBER(O29), 0, 1 )</f>
        <v>0</v>
      </c>
      <c r="AS29" s="48">
        <f t="shared" si="37"/>
        <v>0</v>
      </c>
      <c r="AT29" s="48">
        <f t="shared" si="37"/>
        <v>0</v>
      </c>
      <c r="AU29" s="48">
        <f t="shared" si="37"/>
        <v>0</v>
      </c>
      <c r="AV29" s="48">
        <f t="shared" si="37"/>
        <v>0</v>
      </c>
      <c r="AW29" s="48">
        <f t="shared" si="37"/>
        <v>0</v>
      </c>
      <c r="AX29" s="48">
        <f t="shared" si="37"/>
        <v>0</v>
      </c>
      <c r="AY29" s="48">
        <f t="shared" si="37"/>
        <v>0</v>
      </c>
      <c r="BD29" s="306"/>
      <c r="BF29" s="307" t="s">
        <v>1734</v>
      </c>
      <c r="BG29" s="179" t="s">
        <v>720</v>
      </c>
      <c r="BH29" s="308" t="s">
        <v>1755</v>
      </c>
      <c r="BI29" s="308" t="s">
        <v>1756</v>
      </c>
      <c r="BJ29" s="308" t="s">
        <v>1757</v>
      </c>
      <c r="BK29" s="308" t="s">
        <v>1758</v>
      </c>
      <c r="BL29" s="308" t="s">
        <v>1759</v>
      </c>
      <c r="BM29" s="308" t="s">
        <v>1760</v>
      </c>
      <c r="BN29" s="308" t="s">
        <v>1761</v>
      </c>
      <c r="BO29" s="308" t="s">
        <v>1762</v>
      </c>
      <c r="BP29" s="309" t="s">
        <v>1763</v>
      </c>
      <c r="BQ29" s="308" t="s">
        <v>1764</v>
      </c>
      <c r="BR29" s="308" t="s">
        <v>1765</v>
      </c>
      <c r="BS29" s="308" t="s">
        <v>1766</v>
      </c>
      <c r="BT29" s="308" t="s">
        <v>1767</v>
      </c>
      <c r="BU29" s="308" t="s">
        <v>1768</v>
      </c>
      <c r="BV29" s="308" t="s">
        <v>1769</v>
      </c>
      <c r="BW29" s="308" t="s">
        <v>1770</v>
      </c>
      <c r="BX29" s="308" t="s">
        <v>1771</v>
      </c>
      <c r="BY29" s="309" t="s">
        <v>1772</v>
      </c>
      <c r="BZ29" s="311"/>
      <c r="CA29" s="311"/>
      <c r="CB29" s="312"/>
    </row>
    <row r="30" spans="2:80" s="228" customFormat="1" ht="15.75" customHeight="1" thickBot="1">
      <c r="B30" s="307" t="s">
        <v>1734</v>
      </c>
      <c r="C30" s="179" t="s">
        <v>728</v>
      </c>
      <c r="D30" s="180" t="s">
        <v>712</v>
      </c>
      <c r="E30" s="180">
        <v>3</v>
      </c>
      <c r="F30" s="309">
        <f>IFERROR(SUM(F28:F29), 0)</f>
        <v>0</v>
      </c>
      <c r="G30" s="309">
        <f t="shared" ref="G30:M30" si="40">IFERROR(SUM(G28:G29), 0)</f>
        <v>0</v>
      </c>
      <c r="H30" s="309">
        <f t="shared" si="40"/>
        <v>0</v>
      </c>
      <c r="I30" s="309">
        <f t="shared" si="40"/>
        <v>2E-3</v>
      </c>
      <c r="J30" s="309">
        <f t="shared" si="40"/>
        <v>0</v>
      </c>
      <c r="K30" s="309">
        <f t="shared" si="40"/>
        <v>0</v>
      </c>
      <c r="L30" s="309">
        <f t="shared" si="40"/>
        <v>0</v>
      </c>
      <c r="M30" s="309">
        <f t="shared" si="40"/>
        <v>0</v>
      </c>
      <c r="N30" s="309">
        <f t="shared" si="1"/>
        <v>2E-3</v>
      </c>
      <c r="O30" s="309">
        <f>IFERROR(SUM(O28:O29), 0)</f>
        <v>0</v>
      </c>
      <c r="P30" s="309">
        <f t="shared" ref="P30:V30" si="41">IFERROR(SUM(P28:P29), 0)</f>
        <v>0</v>
      </c>
      <c r="Q30" s="309">
        <f t="shared" si="41"/>
        <v>0</v>
      </c>
      <c r="R30" s="309">
        <f t="shared" si="41"/>
        <v>0</v>
      </c>
      <c r="S30" s="309">
        <f t="shared" si="41"/>
        <v>0</v>
      </c>
      <c r="T30" s="309">
        <f t="shared" si="41"/>
        <v>0</v>
      </c>
      <c r="U30" s="309">
        <f t="shared" si="41"/>
        <v>0</v>
      </c>
      <c r="V30" s="309">
        <f t="shared" si="41"/>
        <v>0</v>
      </c>
      <c r="W30" s="309">
        <f t="shared" si="16"/>
        <v>0</v>
      </c>
      <c r="X30" s="308">
        <v>4.0000000000000001E-3</v>
      </c>
      <c r="Y30" s="308">
        <v>1.794</v>
      </c>
      <c r="Z30" s="316">
        <v>8.5109999999999992</v>
      </c>
      <c r="AA30" s="161"/>
      <c r="AB30" s="313" t="s">
        <v>1773</v>
      </c>
      <c r="AC30" s="317"/>
      <c r="AD30" s="187"/>
      <c r="AE30" s="317"/>
      <c r="AF30" s="304"/>
      <c r="AG30" s="47">
        <f t="shared" si="2"/>
        <v>0</v>
      </c>
      <c r="AH30" s="305"/>
      <c r="BA30" s="48">
        <f t="shared" ref="BA30:BC30" si="42" xml:space="preserve"> IF( ISNUMBER(X30), 0, 1 )</f>
        <v>0</v>
      </c>
      <c r="BB30" s="48">
        <f t="shared" si="42"/>
        <v>0</v>
      </c>
      <c r="BC30" s="48">
        <f t="shared" si="42"/>
        <v>0</v>
      </c>
      <c r="BD30" s="306"/>
      <c r="BF30" s="307" t="s">
        <v>1734</v>
      </c>
      <c r="BG30" s="179" t="s">
        <v>728</v>
      </c>
      <c r="BH30" s="309" t="s">
        <v>1774</v>
      </c>
      <c r="BI30" s="309" t="s">
        <v>1775</v>
      </c>
      <c r="BJ30" s="309" t="s">
        <v>1776</v>
      </c>
      <c r="BK30" s="309" t="s">
        <v>1777</v>
      </c>
      <c r="BL30" s="309" t="s">
        <v>1778</v>
      </c>
      <c r="BM30" s="309" t="s">
        <v>1779</v>
      </c>
      <c r="BN30" s="309" t="s">
        <v>1780</v>
      </c>
      <c r="BO30" s="309" t="s">
        <v>1781</v>
      </c>
      <c r="BP30" s="309" t="s">
        <v>1782</v>
      </c>
      <c r="BQ30" s="309" t="s">
        <v>1783</v>
      </c>
      <c r="BR30" s="309" t="s">
        <v>1784</v>
      </c>
      <c r="BS30" s="309" t="s">
        <v>1785</v>
      </c>
      <c r="BT30" s="309" t="s">
        <v>1786</v>
      </c>
      <c r="BU30" s="309" t="s">
        <v>1787</v>
      </c>
      <c r="BV30" s="309" t="s">
        <v>1788</v>
      </c>
      <c r="BW30" s="309" t="s">
        <v>1789</v>
      </c>
      <c r="BX30" s="309" t="s">
        <v>1790</v>
      </c>
      <c r="BY30" s="309" t="s">
        <v>1791</v>
      </c>
      <c r="BZ30" s="314" t="s">
        <v>1792</v>
      </c>
      <c r="CA30" s="314" t="s">
        <v>1793</v>
      </c>
      <c r="CB30" s="315" t="s">
        <v>1794</v>
      </c>
    </row>
    <row r="31" spans="2:80" s="228" customFormat="1" ht="33" customHeight="1" thickTop="1">
      <c r="B31" s="307" t="s">
        <v>1795</v>
      </c>
      <c r="C31" s="179" t="s">
        <v>711</v>
      </c>
      <c r="D31" s="180" t="s">
        <v>712</v>
      </c>
      <c r="E31" s="180">
        <v>3</v>
      </c>
      <c r="F31" s="297">
        <v>0</v>
      </c>
      <c r="G31" s="297">
        <v>0</v>
      </c>
      <c r="H31" s="297">
        <v>0</v>
      </c>
      <c r="I31" s="297">
        <v>0.376</v>
      </c>
      <c r="J31" s="297">
        <v>0</v>
      </c>
      <c r="K31" s="297">
        <v>0</v>
      </c>
      <c r="L31" s="297">
        <v>0</v>
      </c>
      <c r="M31" s="297">
        <v>0</v>
      </c>
      <c r="N31" s="309">
        <f t="shared" si="1"/>
        <v>0.376</v>
      </c>
      <c r="O31" s="310"/>
      <c r="P31" s="310"/>
      <c r="Q31" s="310"/>
      <c r="R31" s="310"/>
      <c r="S31" s="310"/>
      <c r="T31" s="310"/>
      <c r="U31" s="310"/>
      <c r="V31" s="310"/>
      <c r="W31" s="310"/>
      <c r="X31" s="311"/>
      <c r="Y31" s="311"/>
      <c r="Z31" s="312"/>
      <c r="AA31" s="161"/>
      <c r="AB31" s="313" t="s">
        <v>1796</v>
      </c>
      <c r="AC31" s="317"/>
      <c r="AD31" s="187"/>
      <c r="AE31" s="317"/>
      <c r="AF31" s="304"/>
      <c r="AG31" s="47">
        <f t="shared" si="2"/>
        <v>0</v>
      </c>
      <c r="AH31" s="305"/>
      <c r="AI31" s="48">
        <f xml:space="preserve"> IF( ISNUMBER(F31), 0, 1 )</f>
        <v>0</v>
      </c>
      <c r="AJ31" s="48">
        <f t="shared" ref="AJ31:AP32" si="43" xml:space="preserve"> IF( ISNUMBER(G31), 0, 1 )</f>
        <v>0</v>
      </c>
      <c r="AK31" s="48">
        <f t="shared" si="43"/>
        <v>0</v>
      </c>
      <c r="AL31" s="48">
        <f t="shared" si="43"/>
        <v>0</v>
      </c>
      <c r="AM31" s="48">
        <f t="shared" si="43"/>
        <v>0</v>
      </c>
      <c r="AN31" s="48">
        <f t="shared" si="43"/>
        <v>0</v>
      </c>
      <c r="AO31" s="48">
        <f t="shared" si="43"/>
        <v>0</v>
      </c>
      <c r="AP31" s="48">
        <f t="shared" si="43"/>
        <v>0</v>
      </c>
      <c r="BD31" s="306"/>
      <c r="BF31" s="307" t="s">
        <v>1795</v>
      </c>
      <c r="BG31" s="179" t="s">
        <v>711</v>
      </c>
      <c r="BH31" s="308" t="s">
        <v>1797</v>
      </c>
      <c r="BI31" s="308" t="s">
        <v>1798</v>
      </c>
      <c r="BJ31" s="308" t="s">
        <v>1799</v>
      </c>
      <c r="BK31" s="308" t="s">
        <v>1800</v>
      </c>
      <c r="BL31" s="308" t="s">
        <v>1801</v>
      </c>
      <c r="BM31" s="308" t="s">
        <v>1802</v>
      </c>
      <c r="BN31" s="308" t="s">
        <v>1803</v>
      </c>
      <c r="BO31" s="308" t="s">
        <v>1804</v>
      </c>
      <c r="BP31" s="309" t="s">
        <v>1805</v>
      </c>
      <c r="BQ31" s="310"/>
      <c r="BR31" s="310"/>
      <c r="BS31" s="310"/>
      <c r="BT31" s="310"/>
      <c r="BU31" s="310"/>
      <c r="BV31" s="310"/>
      <c r="BW31" s="310"/>
      <c r="BX31" s="310"/>
      <c r="BY31" s="310"/>
      <c r="BZ31" s="311"/>
      <c r="CA31" s="311"/>
      <c r="CB31" s="312"/>
    </row>
    <row r="32" spans="2:80" s="27" customFormat="1" ht="33" customHeight="1">
      <c r="B32" s="307" t="s">
        <v>1795</v>
      </c>
      <c r="C32" s="179" t="s">
        <v>720</v>
      </c>
      <c r="D32" s="180" t="s">
        <v>712</v>
      </c>
      <c r="E32" s="180">
        <v>3</v>
      </c>
      <c r="F32" s="308">
        <v>0</v>
      </c>
      <c r="G32" s="308">
        <v>0</v>
      </c>
      <c r="H32" s="308">
        <v>0</v>
      </c>
      <c r="I32" s="308">
        <v>-5.0000000000000001E-3</v>
      </c>
      <c r="J32" s="308">
        <v>0</v>
      </c>
      <c r="K32" s="308">
        <v>0</v>
      </c>
      <c r="L32" s="308">
        <v>0</v>
      </c>
      <c r="M32" s="308">
        <v>0</v>
      </c>
      <c r="N32" s="309">
        <f t="shared" si="1"/>
        <v>-5.0000000000000001E-3</v>
      </c>
      <c r="O32" s="310"/>
      <c r="P32" s="310"/>
      <c r="Q32" s="310"/>
      <c r="R32" s="310"/>
      <c r="S32" s="310"/>
      <c r="T32" s="310"/>
      <c r="U32" s="310"/>
      <c r="V32" s="310"/>
      <c r="W32" s="310"/>
      <c r="X32" s="311"/>
      <c r="Y32" s="311"/>
      <c r="Z32" s="312"/>
      <c r="AA32" s="161"/>
      <c r="AB32" s="313" t="s">
        <v>1806</v>
      </c>
      <c r="AC32" s="317"/>
      <c r="AD32" s="187"/>
      <c r="AE32" s="317"/>
      <c r="AF32" s="304"/>
      <c r="AG32" s="47">
        <f t="shared" si="2"/>
        <v>0</v>
      </c>
      <c r="AH32" s="154"/>
      <c r="AI32" s="48">
        <f t="shared" ref="AI32" si="44" xml:space="preserve"> IF( ISNUMBER(F32), 0, 1 )</f>
        <v>0</v>
      </c>
      <c r="AJ32" s="48">
        <f t="shared" si="43"/>
        <v>0</v>
      </c>
      <c r="AK32" s="48">
        <f t="shared" si="43"/>
        <v>0</v>
      </c>
      <c r="AL32" s="48">
        <f t="shared" si="43"/>
        <v>0</v>
      </c>
      <c r="AM32" s="48">
        <f t="shared" si="43"/>
        <v>0</v>
      </c>
      <c r="AN32" s="48">
        <f t="shared" si="43"/>
        <v>0</v>
      </c>
      <c r="AO32" s="48">
        <f t="shared" si="43"/>
        <v>0</v>
      </c>
      <c r="AP32" s="48">
        <f t="shared" si="43"/>
        <v>0</v>
      </c>
      <c r="AQ32" s="228"/>
      <c r="AR32" s="228"/>
      <c r="AS32" s="228"/>
      <c r="AT32" s="228"/>
      <c r="AU32" s="228"/>
      <c r="AV32" s="228"/>
      <c r="AW32" s="228"/>
      <c r="AX32" s="228"/>
      <c r="AY32" s="228"/>
      <c r="AZ32" s="228"/>
      <c r="BA32" s="228"/>
      <c r="BB32" s="228"/>
      <c r="BC32" s="228"/>
      <c r="BD32" s="155"/>
      <c r="BF32" s="307" t="s">
        <v>1795</v>
      </c>
      <c r="BG32" s="179" t="s">
        <v>720</v>
      </c>
      <c r="BH32" s="308" t="s">
        <v>1807</v>
      </c>
      <c r="BI32" s="308" t="s">
        <v>1808</v>
      </c>
      <c r="BJ32" s="308" t="s">
        <v>1809</v>
      </c>
      <c r="BK32" s="308" t="s">
        <v>1810</v>
      </c>
      <c r="BL32" s="308" t="s">
        <v>1811</v>
      </c>
      <c r="BM32" s="308" t="s">
        <v>1812</v>
      </c>
      <c r="BN32" s="308" t="s">
        <v>1813</v>
      </c>
      <c r="BO32" s="308" t="s">
        <v>1814</v>
      </c>
      <c r="BP32" s="309" t="s">
        <v>1815</v>
      </c>
      <c r="BQ32" s="310"/>
      <c r="BR32" s="310"/>
      <c r="BS32" s="310"/>
      <c r="BT32" s="310"/>
      <c r="BU32" s="310"/>
      <c r="BV32" s="310"/>
      <c r="BW32" s="310"/>
      <c r="BX32" s="310"/>
      <c r="BY32" s="310"/>
      <c r="BZ32" s="311"/>
      <c r="CA32" s="311"/>
      <c r="CB32" s="312"/>
    </row>
    <row r="33" spans="1:80" s="27" customFormat="1" ht="33" customHeight="1" thickBot="1">
      <c r="B33" s="307" t="s">
        <v>1795</v>
      </c>
      <c r="C33" s="179" t="s">
        <v>728</v>
      </c>
      <c r="D33" s="180" t="s">
        <v>712</v>
      </c>
      <c r="E33" s="180">
        <v>3</v>
      </c>
      <c r="F33" s="309">
        <f>IFERROR(SUM(F31:F32), 0)</f>
        <v>0</v>
      </c>
      <c r="G33" s="309">
        <f t="shared" ref="G33:M33" si="45">IFERROR(SUM(G31:G32), 0)</f>
        <v>0</v>
      </c>
      <c r="H33" s="309">
        <f t="shared" si="45"/>
        <v>0</v>
      </c>
      <c r="I33" s="309">
        <f t="shared" si="45"/>
        <v>0.371</v>
      </c>
      <c r="J33" s="309">
        <f t="shared" si="45"/>
        <v>0</v>
      </c>
      <c r="K33" s="309">
        <f t="shared" si="45"/>
        <v>0</v>
      </c>
      <c r="L33" s="309">
        <f t="shared" si="45"/>
        <v>0</v>
      </c>
      <c r="M33" s="309">
        <f t="shared" si="45"/>
        <v>0</v>
      </c>
      <c r="N33" s="309">
        <f t="shared" si="1"/>
        <v>0.371</v>
      </c>
      <c r="O33" s="310"/>
      <c r="P33" s="310"/>
      <c r="Q33" s="310"/>
      <c r="R33" s="310"/>
      <c r="S33" s="310"/>
      <c r="T33" s="310"/>
      <c r="U33" s="310"/>
      <c r="V33" s="310"/>
      <c r="W33" s="310"/>
      <c r="X33" s="308">
        <v>0.94199999999999995</v>
      </c>
      <c r="Y33" s="308">
        <v>0.84099999999999997</v>
      </c>
      <c r="Z33" s="316">
        <v>3.99</v>
      </c>
      <c r="AA33" s="161"/>
      <c r="AB33" s="313" t="s">
        <v>1816</v>
      </c>
      <c r="AC33" s="317"/>
      <c r="AD33" s="187"/>
      <c r="AE33" s="317"/>
      <c r="AF33" s="304"/>
      <c r="AG33" s="47">
        <f t="shared" si="2"/>
        <v>0</v>
      </c>
      <c r="AH33" s="305"/>
      <c r="AI33" s="228"/>
      <c r="AJ33" s="228"/>
      <c r="AK33" s="228"/>
      <c r="AL33" s="228"/>
      <c r="AM33" s="228"/>
      <c r="AN33" s="228"/>
      <c r="AO33" s="228"/>
      <c r="AP33" s="228"/>
      <c r="AQ33" s="228"/>
      <c r="AR33" s="228"/>
      <c r="AS33" s="228"/>
      <c r="AT33" s="228"/>
      <c r="AU33" s="228"/>
      <c r="AV33" s="228"/>
      <c r="AW33" s="228"/>
      <c r="AX33" s="228"/>
      <c r="AY33" s="228"/>
      <c r="AZ33" s="228"/>
      <c r="BA33" s="48">
        <f t="shared" ref="BA33:BC33" si="46" xml:space="preserve"> IF( ISNUMBER(X33), 0, 1 )</f>
        <v>0</v>
      </c>
      <c r="BB33" s="48">
        <f t="shared" si="46"/>
        <v>0</v>
      </c>
      <c r="BC33" s="48">
        <f t="shared" si="46"/>
        <v>0</v>
      </c>
      <c r="BD33" s="155"/>
      <c r="BF33" s="307" t="s">
        <v>1795</v>
      </c>
      <c r="BG33" s="179" t="s">
        <v>728</v>
      </c>
      <c r="BH33" s="309" t="s">
        <v>1817</v>
      </c>
      <c r="BI33" s="309" t="s">
        <v>1818</v>
      </c>
      <c r="BJ33" s="309" t="s">
        <v>1819</v>
      </c>
      <c r="BK33" s="309" t="s">
        <v>1820</v>
      </c>
      <c r="BL33" s="309" t="s">
        <v>1821</v>
      </c>
      <c r="BM33" s="309" t="s">
        <v>1822</v>
      </c>
      <c r="BN33" s="309" t="s">
        <v>1823</v>
      </c>
      <c r="BO33" s="309" t="s">
        <v>1824</v>
      </c>
      <c r="BP33" s="309" t="s">
        <v>1825</v>
      </c>
      <c r="BQ33" s="310"/>
      <c r="BR33" s="310"/>
      <c r="BS33" s="310"/>
      <c r="BT33" s="310"/>
      <c r="BU33" s="310"/>
      <c r="BV33" s="310"/>
      <c r="BW33" s="310"/>
      <c r="BX33" s="310"/>
      <c r="BY33" s="310"/>
      <c r="BZ33" s="314" t="s">
        <v>1826</v>
      </c>
      <c r="CA33" s="314" t="s">
        <v>1827</v>
      </c>
      <c r="CB33" s="315" t="s">
        <v>1828</v>
      </c>
    </row>
    <row r="34" spans="1:80" ht="15.75" customHeight="1" thickTop="1">
      <c r="A34" s="27"/>
      <c r="B34" s="307" t="s">
        <v>1829</v>
      </c>
      <c r="C34" s="179" t="s">
        <v>711</v>
      </c>
      <c r="D34" s="180" t="s">
        <v>712</v>
      </c>
      <c r="E34" s="180">
        <v>3</v>
      </c>
      <c r="F34" s="297">
        <v>0</v>
      </c>
      <c r="G34" s="297">
        <v>0</v>
      </c>
      <c r="H34" s="297">
        <v>0</v>
      </c>
      <c r="I34" s="297">
        <v>-2.7</v>
      </c>
      <c r="J34" s="297">
        <v>0</v>
      </c>
      <c r="K34" s="297">
        <v>0</v>
      </c>
      <c r="L34" s="297">
        <v>0</v>
      </c>
      <c r="M34" s="297">
        <v>0</v>
      </c>
      <c r="N34" s="309">
        <f t="shared" si="1"/>
        <v>-2.7</v>
      </c>
      <c r="O34" s="310"/>
      <c r="P34" s="310"/>
      <c r="Q34" s="310"/>
      <c r="R34" s="310"/>
      <c r="S34" s="310"/>
      <c r="T34" s="310"/>
      <c r="U34" s="310"/>
      <c r="V34" s="310"/>
      <c r="W34" s="310"/>
      <c r="X34" s="311"/>
      <c r="Y34" s="311"/>
      <c r="Z34" s="312"/>
      <c r="AA34" s="161"/>
      <c r="AB34" s="313" t="s">
        <v>1830</v>
      </c>
      <c r="AC34" s="285"/>
      <c r="AD34" s="187"/>
      <c r="AE34" s="285"/>
      <c r="AF34" s="621"/>
      <c r="AG34" s="47">
        <f t="shared" si="2"/>
        <v>0</v>
      </c>
      <c r="AH34" s="621"/>
      <c r="AI34" s="48">
        <f xml:space="preserve"> IF( ISNUMBER(F34), 0, 1 )</f>
        <v>0</v>
      </c>
      <c r="AJ34" s="48">
        <f t="shared" ref="AJ34:AP35" si="47" xml:space="preserve"> IF( ISNUMBER(G34), 0, 1 )</f>
        <v>0</v>
      </c>
      <c r="AK34" s="48">
        <f t="shared" si="47"/>
        <v>0</v>
      </c>
      <c r="AL34" s="48">
        <f t="shared" si="47"/>
        <v>0</v>
      </c>
      <c r="AM34" s="48">
        <f t="shared" si="47"/>
        <v>0</v>
      </c>
      <c r="AN34" s="48">
        <f t="shared" si="47"/>
        <v>0</v>
      </c>
      <c r="AO34" s="48">
        <f t="shared" si="47"/>
        <v>0</v>
      </c>
      <c r="AP34" s="48">
        <f t="shared" si="47"/>
        <v>0</v>
      </c>
      <c r="AQ34" s="228"/>
      <c r="AR34" s="228"/>
      <c r="AS34" s="228"/>
      <c r="AT34" s="228"/>
      <c r="AU34" s="228"/>
      <c r="AV34" s="228"/>
      <c r="AW34" s="228"/>
      <c r="AX34" s="228"/>
      <c r="AY34" s="228"/>
      <c r="AZ34" s="228"/>
      <c r="BA34" s="228"/>
      <c r="BB34" s="228"/>
      <c r="BC34" s="228"/>
      <c r="BD34" s="614"/>
      <c r="BE34" s="613"/>
      <c r="BF34" s="307" t="s">
        <v>1829</v>
      </c>
      <c r="BG34" s="179" t="s">
        <v>711</v>
      </c>
      <c r="BH34" s="308" t="s">
        <v>1831</v>
      </c>
      <c r="BI34" s="308" t="s">
        <v>1832</v>
      </c>
      <c r="BJ34" s="308" t="s">
        <v>1833</v>
      </c>
      <c r="BK34" s="308" t="s">
        <v>1834</v>
      </c>
      <c r="BL34" s="308" t="s">
        <v>1835</v>
      </c>
      <c r="BM34" s="308" t="s">
        <v>1836</v>
      </c>
      <c r="BN34" s="308" t="s">
        <v>1837</v>
      </c>
      <c r="BO34" s="308" t="s">
        <v>1838</v>
      </c>
      <c r="BP34" s="309" t="s">
        <v>1839</v>
      </c>
      <c r="BQ34" s="310"/>
      <c r="BR34" s="310"/>
      <c r="BS34" s="310"/>
      <c r="BT34" s="310"/>
      <c r="BU34" s="310"/>
      <c r="BV34" s="310"/>
      <c r="BW34" s="310"/>
      <c r="BX34" s="310"/>
      <c r="BY34" s="310"/>
      <c r="BZ34" s="311"/>
      <c r="CA34" s="311"/>
      <c r="CB34" s="312"/>
    </row>
    <row r="35" spans="1:80" s="27" customFormat="1" ht="15.75" customHeight="1">
      <c r="B35" s="307" t="s">
        <v>1829</v>
      </c>
      <c r="C35" s="179" t="s">
        <v>720</v>
      </c>
      <c r="D35" s="180" t="s">
        <v>712</v>
      </c>
      <c r="E35" s="180">
        <v>3</v>
      </c>
      <c r="F35" s="308">
        <v>0</v>
      </c>
      <c r="G35" s="308">
        <v>0</v>
      </c>
      <c r="H35" s="308">
        <v>0</v>
      </c>
      <c r="I35" s="308">
        <v>0</v>
      </c>
      <c r="J35" s="308">
        <v>0</v>
      </c>
      <c r="K35" s="308">
        <v>0</v>
      </c>
      <c r="L35" s="308">
        <v>0</v>
      </c>
      <c r="M35" s="308">
        <v>0</v>
      </c>
      <c r="N35" s="309">
        <f t="shared" si="1"/>
        <v>0</v>
      </c>
      <c r="O35" s="310"/>
      <c r="P35" s="310"/>
      <c r="Q35" s="310"/>
      <c r="R35" s="310"/>
      <c r="S35" s="310"/>
      <c r="T35" s="310"/>
      <c r="U35" s="310"/>
      <c r="V35" s="310"/>
      <c r="W35" s="310"/>
      <c r="X35" s="311"/>
      <c r="Y35" s="311"/>
      <c r="Z35" s="312"/>
      <c r="AA35" s="161"/>
      <c r="AB35" s="313" t="s">
        <v>1840</v>
      </c>
      <c r="AC35" s="303"/>
      <c r="AD35" s="187"/>
      <c r="AE35" s="303"/>
      <c r="AF35" s="304"/>
      <c r="AG35" s="47">
        <f t="shared" si="2"/>
        <v>0</v>
      </c>
      <c r="AH35" s="154"/>
      <c r="AI35" s="48">
        <f t="shared" ref="AI35" si="48" xml:space="preserve"> IF( ISNUMBER(F35), 0, 1 )</f>
        <v>0</v>
      </c>
      <c r="AJ35" s="48">
        <f t="shared" si="47"/>
        <v>0</v>
      </c>
      <c r="AK35" s="48">
        <f t="shared" si="47"/>
        <v>0</v>
      </c>
      <c r="AL35" s="48">
        <f t="shared" si="47"/>
        <v>0</v>
      </c>
      <c r="AM35" s="48">
        <f t="shared" si="47"/>
        <v>0</v>
      </c>
      <c r="AN35" s="48">
        <f t="shared" si="47"/>
        <v>0</v>
      </c>
      <c r="AO35" s="48">
        <f t="shared" si="47"/>
        <v>0</v>
      </c>
      <c r="AP35" s="48">
        <f t="shared" si="47"/>
        <v>0</v>
      </c>
      <c r="AQ35" s="228"/>
      <c r="AR35" s="228"/>
      <c r="AS35" s="228"/>
      <c r="AT35" s="228"/>
      <c r="AU35" s="228"/>
      <c r="AV35" s="228"/>
      <c r="AW35" s="228"/>
      <c r="AX35" s="228"/>
      <c r="AY35" s="228"/>
      <c r="AZ35" s="228"/>
      <c r="BA35" s="228"/>
      <c r="BB35" s="228"/>
      <c r="BC35" s="228"/>
      <c r="BD35" s="155"/>
      <c r="BF35" s="307" t="s">
        <v>1829</v>
      </c>
      <c r="BG35" s="179" t="s">
        <v>720</v>
      </c>
      <c r="BH35" s="308" t="s">
        <v>1841</v>
      </c>
      <c r="BI35" s="308" t="s">
        <v>1842</v>
      </c>
      <c r="BJ35" s="308" t="s">
        <v>1843</v>
      </c>
      <c r="BK35" s="308" t="s">
        <v>1844</v>
      </c>
      <c r="BL35" s="308" t="s">
        <v>1845</v>
      </c>
      <c r="BM35" s="308" t="s">
        <v>1846</v>
      </c>
      <c r="BN35" s="308" t="s">
        <v>1847</v>
      </c>
      <c r="BO35" s="308" t="s">
        <v>1848</v>
      </c>
      <c r="BP35" s="309" t="s">
        <v>1849</v>
      </c>
      <c r="BQ35" s="310"/>
      <c r="BR35" s="310"/>
      <c r="BS35" s="310"/>
      <c r="BT35" s="310"/>
      <c r="BU35" s="310"/>
      <c r="BV35" s="310"/>
      <c r="BW35" s="310"/>
      <c r="BX35" s="310"/>
      <c r="BY35" s="310"/>
      <c r="BZ35" s="311"/>
      <c r="CA35" s="311"/>
      <c r="CB35" s="312"/>
    </row>
    <row r="36" spans="1:80" ht="15.75" customHeight="1" thickBot="1">
      <c r="A36" s="27"/>
      <c r="B36" s="307" t="s">
        <v>1829</v>
      </c>
      <c r="C36" s="179" t="s">
        <v>728</v>
      </c>
      <c r="D36" s="180" t="s">
        <v>712</v>
      </c>
      <c r="E36" s="180">
        <v>3</v>
      </c>
      <c r="F36" s="309">
        <f>IFERROR(SUM(F34:F35), 0)</f>
        <v>0</v>
      </c>
      <c r="G36" s="309">
        <f t="shared" ref="G36:M36" si="49">IFERROR(SUM(G34:G35), 0)</f>
        <v>0</v>
      </c>
      <c r="H36" s="309">
        <f t="shared" si="49"/>
        <v>0</v>
      </c>
      <c r="I36" s="309">
        <f t="shared" si="49"/>
        <v>-2.7</v>
      </c>
      <c r="J36" s="309">
        <f t="shared" si="49"/>
        <v>0</v>
      </c>
      <c r="K36" s="309">
        <f t="shared" si="49"/>
        <v>0</v>
      </c>
      <c r="L36" s="309">
        <f t="shared" si="49"/>
        <v>0</v>
      </c>
      <c r="M36" s="309">
        <f t="shared" si="49"/>
        <v>0</v>
      </c>
      <c r="N36" s="309">
        <f t="shared" si="1"/>
        <v>-2.7</v>
      </c>
      <c r="O36" s="310"/>
      <c r="P36" s="310"/>
      <c r="Q36" s="310"/>
      <c r="R36" s="310"/>
      <c r="S36" s="310"/>
      <c r="T36" s="310"/>
      <c r="U36" s="310"/>
      <c r="V36" s="310"/>
      <c r="W36" s="310"/>
      <c r="X36" s="308">
        <v>2.8979999999999997</v>
      </c>
      <c r="Y36" s="308">
        <v>0</v>
      </c>
      <c r="Z36" s="316">
        <v>0</v>
      </c>
      <c r="AA36" s="161"/>
      <c r="AB36" s="313" t="s">
        <v>1850</v>
      </c>
      <c r="AC36" s="27"/>
      <c r="AD36" s="187"/>
      <c r="AE36" s="27"/>
      <c r="AF36" s="621"/>
      <c r="AG36" s="47">
        <f t="shared" si="2"/>
        <v>0</v>
      </c>
      <c r="AH36" s="305"/>
      <c r="AI36" s="228"/>
      <c r="AJ36" s="228"/>
      <c r="AK36" s="228"/>
      <c r="AL36" s="228"/>
      <c r="AM36" s="228"/>
      <c r="AN36" s="228"/>
      <c r="AO36" s="228"/>
      <c r="AP36" s="228"/>
      <c r="AQ36" s="228"/>
      <c r="AR36" s="228"/>
      <c r="AS36" s="228"/>
      <c r="AT36" s="228"/>
      <c r="AU36" s="228"/>
      <c r="AV36" s="228"/>
      <c r="AW36" s="228"/>
      <c r="AX36" s="228"/>
      <c r="AY36" s="228"/>
      <c r="AZ36" s="228"/>
      <c r="BA36" s="48">
        <f t="shared" ref="BA36:BC36" si="50" xml:space="preserve"> IF( ISNUMBER(X36), 0, 1 )</f>
        <v>0</v>
      </c>
      <c r="BB36" s="48">
        <f t="shared" si="50"/>
        <v>0</v>
      </c>
      <c r="BC36" s="48">
        <f t="shared" si="50"/>
        <v>0</v>
      </c>
      <c r="BD36" s="614"/>
      <c r="BE36" s="613"/>
      <c r="BF36" s="307" t="s">
        <v>1829</v>
      </c>
      <c r="BG36" s="179" t="s">
        <v>728</v>
      </c>
      <c r="BH36" s="309" t="s">
        <v>1851</v>
      </c>
      <c r="BI36" s="309" t="s">
        <v>1852</v>
      </c>
      <c r="BJ36" s="309" t="s">
        <v>1853</v>
      </c>
      <c r="BK36" s="309" t="s">
        <v>1854</v>
      </c>
      <c r="BL36" s="309" t="s">
        <v>1855</v>
      </c>
      <c r="BM36" s="309" t="s">
        <v>1856</v>
      </c>
      <c r="BN36" s="309" t="s">
        <v>1857</v>
      </c>
      <c r="BO36" s="309" t="s">
        <v>1858</v>
      </c>
      <c r="BP36" s="309" t="s">
        <v>1859</v>
      </c>
      <c r="BQ36" s="310"/>
      <c r="BR36" s="310"/>
      <c r="BS36" s="310"/>
      <c r="BT36" s="310"/>
      <c r="BU36" s="310"/>
      <c r="BV36" s="310"/>
      <c r="BW36" s="310"/>
      <c r="BX36" s="310"/>
      <c r="BY36" s="310"/>
      <c r="BZ36" s="314" t="s">
        <v>1860</v>
      </c>
      <c r="CA36" s="314" t="s">
        <v>1861</v>
      </c>
      <c r="CB36" s="315" t="s">
        <v>1862</v>
      </c>
    </row>
    <row r="37" spans="1:80" ht="15.75" customHeight="1" thickTop="1">
      <c r="A37" s="27"/>
      <c r="B37" s="307" t="s">
        <v>1863</v>
      </c>
      <c r="C37" s="179" t="s">
        <v>711</v>
      </c>
      <c r="D37" s="180" t="s">
        <v>712</v>
      </c>
      <c r="E37" s="180">
        <v>3</v>
      </c>
      <c r="F37" s="297">
        <v>0</v>
      </c>
      <c r="G37" s="297">
        <v>0</v>
      </c>
      <c r="H37" s="297">
        <v>0</v>
      </c>
      <c r="I37" s="297">
        <v>5.2480000000000002</v>
      </c>
      <c r="J37" s="297">
        <v>0</v>
      </c>
      <c r="K37" s="297">
        <v>0</v>
      </c>
      <c r="L37" s="297">
        <v>0</v>
      </c>
      <c r="M37" s="297">
        <v>0</v>
      </c>
      <c r="N37" s="309">
        <f t="shared" si="1"/>
        <v>5.2480000000000002</v>
      </c>
      <c r="O37" s="297">
        <v>0</v>
      </c>
      <c r="P37" s="297">
        <v>0</v>
      </c>
      <c r="Q37" s="297">
        <v>0</v>
      </c>
      <c r="R37" s="297">
        <v>-2.5379999999999998</v>
      </c>
      <c r="S37" s="297">
        <v>0</v>
      </c>
      <c r="T37" s="297">
        <v>0</v>
      </c>
      <c r="U37" s="297">
        <v>0</v>
      </c>
      <c r="V37" s="297">
        <v>0</v>
      </c>
      <c r="W37" s="309">
        <f>IFERROR(SUM(O37:V37), 0)</f>
        <v>-2.5379999999999998</v>
      </c>
      <c r="X37" s="311"/>
      <c r="Y37" s="311"/>
      <c r="Z37" s="312"/>
      <c r="AA37" s="161"/>
      <c r="AB37" s="313" t="s">
        <v>1864</v>
      </c>
      <c r="AC37" s="27"/>
      <c r="AD37" s="187"/>
      <c r="AE37" s="27"/>
      <c r="AF37" s="621"/>
      <c r="AG37" s="47">
        <f t="shared" si="2"/>
        <v>0</v>
      </c>
      <c r="AH37" s="305"/>
      <c r="AI37" s="48">
        <f xml:space="preserve"> IF( ISNUMBER(F37), 0, 1 )</f>
        <v>0</v>
      </c>
      <c r="AJ37" s="48">
        <f t="shared" ref="AJ37:AP38" si="51" xml:space="preserve"> IF( ISNUMBER(G37), 0, 1 )</f>
        <v>0</v>
      </c>
      <c r="AK37" s="48">
        <f t="shared" si="51"/>
        <v>0</v>
      </c>
      <c r="AL37" s="48">
        <f t="shared" si="51"/>
        <v>0</v>
      </c>
      <c r="AM37" s="48">
        <f t="shared" si="51"/>
        <v>0</v>
      </c>
      <c r="AN37" s="48">
        <f t="shared" si="51"/>
        <v>0</v>
      </c>
      <c r="AO37" s="48">
        <f t="shared" si="51"/>
        <v>0</v>
      </c>
      <c r="AP37" s="48">
        <f t="shared" si="51"/>
        <v>0</v>
      </c>
      <c r="AQ37" s="228"/>
      <c r="AR37" s="48">
        <f xml:space="preserve"> IF( ISNUMBER(O37), 0, 1 )</f>
        <v>0</v>
      </c>
      <c r="AS37" s="48">
        <f t="shared" ref="AS37:AY38" si="52" xml:space="preserve"> IF( ISNUMBER(P37), 0, 1 )</f>
        <v>0</v>
      </c>
      <c r="AT37" s="48">
        <f t="shared" si="52"/>
        <v>0</v>
      </c>
      <c r="AU37" s="48">
        <f t="shared" si="52"/>
        <v>0</v>
      </c>
      <c r="AV37" s="48">
        <f t="shared" si="52"/>
        <v>0</v>
      </c>
      <c r="AW37" s="48">
        <f t="shared" si="52"/>
        <v>0</v>
      </c>
      <c r="AX37" s="48">
        <f t="shared" si="52"/>
        <v>0</v>
      </c>
      <c r="AY37" s="48">
        <f t="shared" si="52"/>
        <v>0</v>
      </c>
      <c r="AZ37" s="228"/>
      <c r="BA37" s="228"/>
      <c r="BB37" s="228"/>
      <c r="BC37" s="228"/>
      <c r="BD37" s="614"/>
      <c r="BE37" s="613"/>
      <c r="BF37" s="307" t="s">
        <v>1863</v>
      </c>
      <c r="BG37" s="179" t="s">
        <v>711</v>
      </c>
      <c r="BH37" s="308" t="s">
        <v>1865</v>
      </c>
      <c r="BI37" s="308" t="s">
        <v>1866</v>
      </c>
      <c r="BJ37" s="308" t="s">
        <v>1867</v>
      </c>
      <c r="BK37" s="308" t="s">
        <v>1868</v>
      </c>
      <c r="BL37" s="308" t="s">
        <v>1869</v>
      </c>
      <c r="BM37" s="308" t="s">
        <v>1870</v>
      </c>
      <c r="BN37" s="308" t="s">
        <v>1871</v>
      </c>
      <c r="BO37" s="308" t="s">
        <v>1872</v>
      </c>
      <c r="BP37" s="309" t="s">
        <v>1873</v>
      </c>
      <c r="BQ37" s="308" t="s">
        <v>1874</v>
      </c>
      <c r="BR37" s="308" t="s">
        <v>1875</v>
      </c>
      <c r="BS37" s="308" t="s">
        <v>1876</v>
      </c>
      <c r="BT37" s="308" t="s">
        <v>1877</v>
      </c>
      <c r="BU37" s="308" t="s">
        <v>1878</v>
      </c>
      <c r="BV37" s="308" t="s">
        <v>1879</v>
      </c>
      <c r="BW37" s="308" t="s">
        <v>1880</v>
      </c>
      <c r="BX37" s="308" t="s">
        <v>1881</v>
      </c>
      <c r="BY37" s="309" t="s">
        <v>1882</v>
      </c>
      <c r="BZ37" s="311"/>
      <c r="CA37" s="311"/>
      <c r="CB37" s="312"/>
    </row>
    <row r="38" spans="1:80" ht="15.75" customHeight="1">
      <c r="A38" s="27"/>
      <c r="B38" s="307" t="s">
        <v>1863</v>
      </c>
      <c r="C38" s="179" t="s">
        <v>720</v>
      </c>
      <c r="D38" s="180" t="s">
        <v>712</v>
      </c>
      <c r="E38" s="180">
        <v>3</v>
      </c>
      <c r="F38" s="308">
        <v>0</v>
      </c>
      <c r="G38" s="308">
        <v>0</v>
      </c>
      <c r="H38" s="308">
        <v>0</v>
      </c>
      <c r="I38" s="308">
        <v>8.9999999999999993E-3</v>
      </c>
      <c r="J38" s="308">
        <v>0</v>
      </c>
      <c r="K38" s="308">
        <v>0</v>
      </c>
      <c r="L38" s="308">
        <v>0</v>
      </c>
      <c r="M38" s="308">
        <v>0</v>
      </c>
      <c r="N38" s="309">
        <f t="shared" si="1"/>
        <v>8.9999999999999993E-3</v>
      </c>
      <c r="O38" s="308">
        <v>0</v>
      </c>
      <c r="P38" s="308">
        <v>0</v>
      </c>
      <c r="Q38" s="308">
        <v>0</v>
      </c>
      <c r="R38" s="308">
        <v>0</v>
      </c>
      <c r="S38" s="308">
        <v>0</v>
      </c>
      <c r="T38" s="308">
        <v>0</v>
      </c>
      <c r="U38" s="308">
        <v>0</v>
      </c>
      <c r="V38" s="308">
        <v>0</v>
      </c>
      <c r="W38" s="309">
        <f t="shared" ref="W38:W44" si="53">IFERROR(SUM(O38:V38), 0)</f>
        <v>0</v>
      </c>
      <c r="X38" s="311"/>
      <c r="Y38" s="311"/>
      <c r="Z38" s="312"/>
      <c r="AA38" s="161"/>
      <c r="AB38" s="313" t="s">
        <v>1883</v>
      </c>
      <c r="AC38" s="27"/>
      <c r="AD38" s="187"/>
      <c r="AE38" s="27"/>
      <c r="AF38" s="621"/>
      <c r="AG38" s="47">
        <f t="shared" si="2"/>
        <v>0</v>
      </c>
      <c r="AH38" s="154"/>
      <c r="AI38" s="48">
        <f t="shared" ref="AI38" si="54" xml:space="preserve"> IF( ISNUMBER(F38), 0, 1 )</f>
        <v>0</v>
      </c>
      <c r="AJ38" s="48">
        <f t="shared" si="51"/>
        <v>0</v>
      </c>
      <c r="AK38" s="48">
        <f t="shared" si="51"/>
        <v>0</v>
      </c>
      <c r="AL38" s="48">
        <f t="shared" si="51"/>
        <v>0</v>
      </c>
      <c r="AM38" s="48">
        <f t="shared" si="51"/>
        <v>0</v>
      </c>
      <c r="AN38" s="48">
        <f t="shared" si="51"/>
        <v>0</v>
      </c>
      <c r="AO38" s="48">
        <f t="shared" si="51"/>
        <v>0</v>
      </c>
      <c r="AP38" s="48">
        <f t="shared" si="51"/>
        <v>0</v>
      </c>
      <c r="AQ38" s="228"/>
      <c r="AR38" s="48">
        <f t="shared" ref="AR38" si="55" xml:space="preserve"> IF( ISNUMBER(O38), 0, 1 )</f>
        <v>0</v>
      </c>
      <c r="AS38" s="48">
        <f t="shared" si="52"/>
        <v>0</v>
      </c>
      <c r="AT38" s="48">
        <f t="shared" si="52"/>
        <v>0</v>
      </c>
      <c r="AU38" s="48">
        <f t="shared" si="52"/>
        <v>0</v>
      </c>
      <c r="AV38" s="48">
        <f t="shared" si="52"/>
        <v>0</v>
      </c>
      <c r="AW38" s="48">
        <f t="shared" si="52"/>
        <v>0</v>
      </c>
      <c r="AX38" s="48">
        <f t="shared" si="52"/>
        <v>0</v>
      </c>
      <c r="AY38" s="48">
        <f t="shared" si="52"/>
        <v>0</v>
      </c>
      <c r="AZ38" s="228"/>
      <c r="BA38" s="228"/>
      <c r="BB38" s="228"/>
      <c r="BC38" s="228"/>
      <c r="BD38" s="614"/>
      <c r="BE38" s="613"/>
      <c r="BF38" s="307" t="s">
        <v>1863</v>
      </c>
      <c r="BG38" s="179" t="s">
        <v>720</v>
      </c>
      <c r="BH38" s="308" t="s">
        <v>1884</v>
      </c>
      <c r="BI38" s="308" t="s">
        <v>1885</v>
      </c>
      <c r="BJ38" s="308" t="s">
        <v>1886</v>
      </c>
      <c r="BK38" s="308" t="s">
        <v>1887</v>
      </c>
      <c r="BL38" s="308" t="s">
        <v>1888</v>
      </c>
      <c r="BM38" s="308" t="s">
        <v>1889</v>
      </c>
      <c r="BN38" s="308" t="s">
        <v>1890</v>
      </c>
      <c r="BO38" s="308" t="s">
        <v>1891</v>
      </c>
      <c r="BP38" s="309" t="s">
        <v>1892</v>
      </c>
      <c r="BQ38" s="308" t="s">
        <v>1893</v>
      </c>
      <c r="BR38" s="308" t="s">
        <v>1894</v>
      </c>
      <c r="BS38" s="308" t="s">
        <v>1895</v>
      </c>
      <c r="BT38" s="308" t="s">
        <v>1896</v>
      </c>
      <c r="BU38" s="308" t="s">
        <v>1897</v>
      </c>
      <c r="BV38" s="308" t="s">
        <v>1898</v>
      </c>
      <c r="BW38" s="308" t="s">
        <v>1899</v>
      </c>
      <c r="BX38" s="308" t="s">
        <v>1900</v>
      </c>
      <c r="BY38" s="309" t="s">
        <v>1901</v>
      </c>
      <c r="BZ38" s="311"/>
      <c r="CA38" s="311"/>
      <c r="CB38" s="312"/>
    </row>
    <row r="39" spans="1:80" ht="15.75" customHeight="1" thickBot="1">
      <c r="A39" s="27"/>
      <c r="B39" s="307" t="s">
        <v>1863</v>
      </c>
      <c r="C39" s="179" t="s">
        <v>728</v>
      </c>
      <c r="D39" s="180" t="s">
        <v>712</v>
      </c>
      <c r="E39" s="180">
        <v>3</v>
      </c>
      <c r="F39" s="309">
        <f>IFERROR(SUM(F37:F38), 0)</f>
        <v>0</v>
      </c>
      <c r="G39" s="309">
        <f t="shared" ref="G39:M39" si="56">IFERROR(SUM(G37:G38), 0)</f>
        <v>0</v>
      </c>
      <c r="H39" s="309">
        <f t="shared" si="56"/>
        <v>0</v>
      </c>
      <c r="I39" s="309">
        <f t="shared" si="56"/>
        <v>5.2570000000000006</v>
      </c>
      <c r="J39" s="309">
        <f t="shared" si="56"/>
        <v>0</v>
      </c>
      <c r="K39" s="309">
        <f t="shared" si="56"/>
        <v>0</v>
      </c>
      <c r="L39" s="309">
        <f t="shared" si="56"/>
        <v>0</v>
      </c>
      <c r="M39" s="309">
        <f t="shared" si="56"/>
        <v>0</v>
      </c>
      <c r="N39" s="309">
        <f t="shared" si="1"/>
        <v>5.2570000000000006</v>
      </c>
      <c r="O39" s="309">
        <f>IFERROR(SUM(O37:O38), 0)</f>
        <v>0</v>
      </c>
      <c r="P39" s="309">
        <f t="shared" ref="P39:V39" si="57">IFERROR(SUM(P37:P38), 0)</f>
        <v>0</v>
      </c>
      <c r="Q39" s="309">
        <f t="shared" si="57"/>
        <v>0</v>
      </c>
      <c r="R39" s="309">
        <f t="shared" si="57"/>
        <v>-2.5379999999999998</v>
      </c>
      <c r="S39" s="309">
        <f t="shared" si="57"/>
        <v>0</v>
      </c>
      <c r="T39" s="309">
        <f t="shared" si="57"/>
        <v>0</v>
      </c>
      <c r="U39" s="309">
        <f t="shared" si="57"/>
        <v>0</v>
      </c>
      <c r="V39" s="309">
        <f t="shared" si="57"/>
        <v>0</v>
      </c>
      <c r="W39" s="309">
        <f t="shared" si="53"/>
        <v>-2.5379999999999998</v>
      </c>
      <c r="X39" s="308">
        <v>9.6780000000000008</v>
      </c>
      <c r="Y39" s="308">
        <v>72.864999999999995</v>
      </c>
      <c r="Z39" s="316">
        <v>345.74400000000003</v>
      </c>
      <c r="AA39" s="161"/>
      <c r="AB39" s="313" t="s">
        <v>1902</v>
      </c>
      <c r="AC39" s="27"/>
      <c r="AD39" s="187"/>
      <c r="AE39" s="27"/>
      <c r="AF39" s="621"/>
      <c r="AG39" s="47">
        <f t="shared" si="2"/>
        <v>0</v>
      </c>
      <c r="AH39" s="305"/>
      <c r="AI39" s="228"/>
      <c r="AJ39" s="228"/>
      <c r="AK39" s="228"/>
      <c r="AL39" s="228"/>
      <c r="AM39" s="228"/>
      <c r="AN39" s="228"/>
      <c r="AO39" s="228"/>
      <c r="AP39" s="228"/>
      <c r="AQ39" s="228"/>
      <c r="AR39" s="228"/>
      <c r="AS39" s="228"/>
      <c r="AT39" s="228"/>
      <c r="AU39" s="228"/>
      <c r="AV39" s="228"/>
      <c r="AW39" s="228"/>
      <c r="AX39" s="228"/>
      <c r="AY39" s="228"/>
      <c r="AZ39" s="228"/>
      <c r="BA39" s="48">
        <f t="shared" ref="BA39:BC39" si="58" xml:space="preserve"> IF( ISNUMBER(X39), 0, 1 )</f>
        <v>0</v>
      </c>
      <c r="BB39" s="48">
        <f t="shared" si="58"/>
        <v>0</v>
      </c>
      <c r="BC39" s="48">
        <f t="shared" si="58"/>
        <v>0</v>
      </c>
      <c r="BD39" s="614"/>
      <c r="BE39" s="613"/>
      <c r="BF39" s="307" t="s">
        <v>1863</v>
      </c>
      <c r="BG39" s="179" t="s">
        <v>728</v>
      </c>
      <c r="BH39" s="309" t="s">
        <v>1903</v>
      </c>
      <c r="BI39" s="309" t="s">
        <v>1904</v>
      </c>
      <c r="BJ39" s="309" t="s">
        <v>1905</v>
      </c>
      <c r="BK39" s="309" t="s">
        <v>1906</v>
      </c>
      <c r="BL39" s="309" t="s">
        <v>1907</v>
      </c>
      <c r="BM39" s="309" t="s">
        <v>1908</v>
      </c>
      <c r="BN39" s="309" t="s">
        <v>1909</v>
      </c>
      <c r="BO39" s="309" t="s">
        <v>1910</v>
      </c>
      <c r="BP39" s="309" t="s">
        <v>1911</v>
      </c>
      <c r="BQ39" s="309" t="s">
        <v>1912</v>
      </c>
      <c r="BR39" s="309" t="s">
        <v>1913</v>
      </c>
      <c r="BS39" s="309" t="s">
        <v>1914</v>
      </c>
      <c r="BT39" s="309" t="s">
        <v>1915</v>
      </c>
      <c r="BU39" s="309" t="s">
        <v>1916</v>
      </c>
      <c r="BV39" s="309" t="s">
        <v>1917</v>
      </c>
      <c r="BW39" s="309" t="s">
        <v>1918</v>
      </c>
      <c r="BX39" s="309" t="s">
        <v>1919</v>
      </c>
      <c r="BY39" s="309" t="s">
        <v>1920</v>
      </c>
      <c r="BZ39" s="314" t="s">
        <v>1921</v>
      </c>
      <c r="CA39" s="314" t="s">
        <v>1922</v>
      </c>
      <c r="CB39" s="315" t="s">
        <v>1923</v>
      </c>
    </row>
    <row r="40" spans="1:80" ht="15.75" customHeight="1" thickTop="1">
      <c r="A40" s="27"/>
      <c r="B40" s="307" t="s">
        <v>1924</v>
      </c>
      <c r="C40" s="179" t="s">
        <v>711</v>
      </c>
      <c r="D40" s="180" t="s">
        <v>712</v>
      </c>
      <c r="E40" s="180">
        <v>3</v>
      </c>
      <c r="F40" s="297">
        <v>0</v>
      </c>
      <c r="G40" s="297">
        <v>0</v>
      </c>
      <c r="H40" s="297">
        <v>0</v>
      </c>
      <c r="I40" s="297">
        <v>2.9670000000000001</v>
      </c>
      <c r="J40" s="297">
        <v>0</v>
      </c>
      <c r="K40" s="297">
        <v>0</v>
      </c>
      <c r="L40" s="297">
        <v>0</v>
      </c>
      <c r="M40" s="297">
        <v>0</v>
      </c>
      <c r="N40" s="309">
        <f t="shared" si="1"/>
        <v>2.9670000000000001</v>
      </c>
      <c r="O40" s="297">
        <v>0</v>
      </c>
      <c r="P40" s="297">
        <v>0</v>
      </c>
      <c r="Q40" s="297">
        <v>0</v>
      </c>
      <c r="R40" s="297">
        <v>6.4340000000000002</v>
      </c>
      <c r="S40" s="297">
        <v>0</v>
      </c>
      <c r="T40" s="297">
        <v>0</v>
      </c>
      <c r="U40" s="297">
        <v>0</v>
      </c>
      <c r="V40" s="297">
        <v>0</v>
      </c>
      <c r="W40" s="309">
        <f t="shared" si="53"/>
        <v>6.4340000000000002</v>
      </c>
      <c r="X40" s="311"/>
      <c r="Y40" s="311"/>
      <c r="Z40" s="312"/>
      <c r="AA40" s="161"/>
      <c r="AB40" s="313" t="s">
        <v>1925</v>
      </c>
      <c r="AC40" s="27"/>
      <c r="AD40" s="187"/>
      <c r="AE40" s="27"/>
      <c r="AF40" s="621"/>
      <c r="AG40" s="47">
        <f t="shared" si="2"/>
        <v>0</v>
      </c>
      <c r="AH40" s="305"/>
      <c r="AI40" s="48">
        <f xml:space="preserve"> IF( ISNUMBER(F40), 0, 1 )</f>
        <v>0</v>
      </c>
      <c r="AJ40" s="48">
        <f t="shared" ref="AJ40:AP41" si="59" xml:space="preserve"> IF( ISNUMBER(G40), 0, 1 )</f>
        <v>0</v>
      </c>
      <c r="AK40" s="48">
        <f t="shared" si="59"/>
        <v>0</v>
      </c>
      <c r="AL40" s="48">
        <f t="shared" si="59"/>
        <v>0</v>
      </c>
      <c r="AM40" s="48">
        <f t="shared" si="59"/>
        <v>0</v>
      </c>
      <c r="AN40" s="48">
        <f t="shared" si="59"/>
        <v>0</v>
      </c>
      <c r="AO40" s="48">
        <f t="shared" si="59"/>
        <v>0</v>
      </c>
      <c r="AP40" s="48">
        <f t="shared" si="59"/>
        <v>0</v>
      </c>
      <c r="AQ40" s="228"/>
      <c r="AR40" s="48">
        <f xml:space="preserve"> IF( ISNUMBER(O40), 0, 1 )</f>
        <v>0</v>
      </c>
      <c r="AS40" s="48">
        <f t="shared" ref="AS40:AY41" si="60" xml:space="preserve"> IF( ISNUMBER(P40), 0, 1 )</f>
        <v>0</v>
      </c>
      <c r="AT40" s="48">
        <f t="shared" si="60"/>
        <v>0</v>
      </c>
      <c r="AU40" s="48">
        <f t="shared" si="60"/>
        <v>0</v>
      </c>
      <c r="AV40" s="48">
        <f t="shared" si="60"/>
        <v>0</v>
      </c>
      <c r="AW40" s="48">
        <f t="shared" si="60"/>
        <v>0</v>
      </c>
      <c r="AX40" s="48">
        <f t="shared" si="60"/>
        <v>0</v>
      </c>
      <c r="AY40" s="48">
        <f t="shared" si="60"/>
        <v>0</v>
      </c>
      <c r="AZ40" s="228"/>
      <c r="BA40" s="228"/>
      <c r="BB40" s="228"/>
      <c r="BC40" s="228"/>
      <c r="BD40" s="614"/>
      <c r="BE40" s="613"/>
      <c r="BF40" s="307" t="s">
        <v>1924</v>
      </c>
      <c r="BG40" s="179" t="s">
        <v>711</v>
      </c>
      <c r="BH40" s="308" t="s">
        <v>1926</v>
      </c>
      <c r="BI40" s="308" t="s">
        <v>1927</v>
      </c>
      <c r="BJ40" s="308" t="s">
        <v>1928</v>
      </c>
      <c r="BK40" s="308" t="s">
        <v>1929</v>
      </c>
      <c r="BL40" s="308" t="s">
        <v>1930</v>
      </c>
      <c r="BM40" s="308" t="s">
        <v>1931</v>
      </c>
      <c r="BN40" s="308" t="s">
        <v>1932</v>
      </c>
      <c r="BO40" s="308" t="s">
        <v>1933</v>
      </c>
      <c r="BP40" s="309" t="s">
        <v>1934</v>
      </c>
      <c r="BQ40" s="308" t="s">
        <v>1935</v>
      </c>
      <c r="BR40" s="308" t="s">
        <v>1936</v>
      </c>
      <c r="BS40" s="308" t="s">
        <v>1937</v>
      </c>
      <c r="BT40" s="308" t="s">
        <v>1938</v>
      </c>
      <c r="BU40" s="308" t="s">
        <v>1939</v>
      </c>
      <c r="BV40" s="308" t="s">
        <v>1940</v>
      </c>
      <c r="BW40" s="308" t="s">
        <v>1941</v>
      </c>
      <c r="BX40" s="308" t="s">
        <v>1942</v>
      </c>
      <c r="BY40" s="309" t="s">
        <v>1943</v>
      </c>
      <c r="BZ40" s="311"/>
      <c r="CA40" s="311"/>
      <c r="CB40" s="312"/>
    </row>
    <row r="41" spans="1:80" s="282" customFormat="1" ht="15.75" customHeight="1">
      <c r="A41" s="285"/>
      <c r="B41" s="307" t="s">
        <v>1924</v>
      </c>
      <c r="C41" s="179" t="s">
        <v>720</v>
      </c>
      <c r="D41" s="180" t="s">
        <v>712</v>
      </c>
      <c r="E41" s="180">
        <v>3</v>
      </c>
      <c r="F41" s="308">
        <v>0</v>
      </c>
      <c r="G41" s="308">
        <v>0</v>
      </c>
      <c r="H41" s="308">
        <v>0</v>
      </c>
      <c r="I41" s="308">
        <v>-8.0000000000000002E-3</v>
      </c>
      <c r="J41" s="308">
        <v>0</v>
      </c>
      <c r="K41" s="308">
        <v>0</v>
      </c>
      <c r="L41" s="308">
        <v>0</v>
      </c>
      <c r="M41" s="308">
        <v>0</v>
      </c>
      <c r="N41" s="309">
        <f t="shared" si="1"/>
        <v>-8.0000000000000002E-3</v>
      </c>
      <c r="O41" s="308">
        <v>0</v>
      </c>
      <c r="P41" s="308">
        <v>0</v>
      </c>
      <c r="Q41" s="308">
        <v>0</v>
      </c>
      <c r="R41" s="308">
        <v>0</v>
      </c>
      <c r="S41" s="308">
        <v>0</v>
      </c>
      <c r="T41" s="308">
        <v>0</v>
      </c>
      <c r="U41" s="308">
        <v>0</v>
      </c>
      <c r="V41" s="308">
        <v>0</v>
      </c>
      <c r="W41" s="309">
        <f t="shared" si="53"/>
        <v>0</v>
      </c>
      <c r="X41" s="311"/>
      <c r="Y41" s="311"/>
      <c r="Z41" s="312"/>
      <c r="AA41" s="318"/>
      <c r="AB41" s="313" t="s">
        <v>1944</v>
      </c>
      <c r="AC41" s="27"/>
      <c r="AD41" s="187"/>
      <c r="AE41" s="27"/>
      <c r="AF41" s="621"/>
      <c r="AG41" s="47">
        <f t="shared" si="2"/>
        <v>0</v>
      </c>
      <c r="AH41" s="154"/>
      <c r="AI41" s="48">
        <f t="shared" ref="AI41" si="61" xml:space="preserve"> IF( ISNUMBER(F41), 0, 1 )</f>
        <v>0</v>
      </c>
      <c r="AJ41" s="48">
        <f t="shared" si="59"/>
        <v>0</v>
      </c>
      <c r="AK41" s="48">
        <f t="shared" si="59"/>
        <v>0</v>
      </c>
      <c r="AL41" s="48">
        <f t="shared" si="59"/>
        <v>0</v>
      </c>
      <c r="AM41" s="48">
        <f t="shared" si="59"/>
        <v>0</v>
      </c>
      <c r="AN41" s="48">
        <f t="shared" si="59"/>
        <v>0</v>
      </c>
      <c r="AO41" s="48">
        <f t="shared" si="59"/>
        <v>0</v>
      </c>
      <c r="AP41" s="48">
        <f t="shared" si="59"/>
        <v>0</v>
      </c>
      <c r="AQ41" s="228"/>
      <c r="AR41" s="48">
        <f t="shared" ref="AR41" si="62" xml:space="preserve"> IF( ISNUMBER(O41), 0, 1 )</f>
        <v>0</v>
      </c>
      <c r="AS41" s="48">
        <f t="shared" si="60"/>
        <v>0</v>
      </c>
      <c r="AT41" s="48">
        <f t="shared" si="60"/>
        <v>0</v>
      </c>
      <c r="AU41" s="48">
        <f t="shared" si="60"/>
        <v>0</v>
      </c>
      <c r="AV41" s="48">
        <f t="shared" si="60"/>
        <v>0</v>
      </c>
      <c r="AW41" s="48">
        <f t="shared" si="60"/>
        <v>0</v>
      </c>
      <c r="AX41" s="48">
        <f t="shared" si="60"/>
        <v>0</v>
      </c>
      <c r="AY41" s="48">
        <f t="shared" si="60"/>
        <v>0</v>
      </c>
      <c r="AZ41" s="228"/>
      <c r="BA41" s="228"/>
      <c r="BB41" s="228"/>
      <c r="BC41" s="228"/>
      <c r="BD41" s="614"/>
      <c r="BE41" s="626"/>
      <c r="BF41" s="307" t="s">
        <v>1924</v>
      </c>
      <c r="BG41" s="179" t="s">
        <v>720</v>
      </c>
      <c r="BH41" s="308" t="s">
        <v>1945</v>
      </c>
      <c r="BI41" s="308" t="s">
        <v>1946</v>
      </c>
      <c r="BJ41" s="308" t="s">
        <v>1947</v>
      </c>
      <c r="BK41" s="308" t="s">
        <v>1948</v>
      </c>
      <c r="BL41" s="308" t="s">
        <v>1949</v>
      </c>
      <c r="BM41" s="308" t="s">
        <v>1950</v>
      </c>
      <c r="BN41" s="308" t="s">
        <v>1951</v>
      </c>
      <c r="BO41" s="308" t="s">
        <v>1952</v>
      </c>
      <c r="BP41" s="309" t="s">
        <v>1953</v>
      </c>
      <c r="BQ41" s="308" t="s">
        <v>1954</v>
      </c>
      <c r="BR41" s="308" t="s">
        <v>1955</v>
      </c>
      <c r="BS41" s="308" t="s">
        <v>1956</v>
      </c>
      <c r="BT41" s="308" t="s">
        <v>1957</v>
      </c>
      <c r="BU41" s="308" t="s">
        <v>1958</v>
      </c>
      <c r="BV41" s="308" t="s">
        <v>1959</v>
      </c>
      <c r="BW41" s="308" t="s">
        <v>1960</v>
      </c>
      <c r="BX41" s="308" t="s">
        <v>1961</v>
      </c>
      <c r="BY41" s="309" t="s">
        <v>1962</v>
      </c>
      <c r="BZ41" s="311"/>
      <c r="CA41" s="311"/>
      <c r="CB41" s="312"/>
    </row>
    <row r="42" spans="1:80" s="282" customFormat="1" ht="15.75" customHeight="1" thickBot="1">
      <c r="A42" s="285"/>
      <c r="B42" s="307" t="s">
        <v>1924</v>
      </c>
      <c r="C42" s="179" t="s">
        <v>728</v>
      </c>
      <c r="D42" s="180" t="s">
        <v>712</v>
      </c>
      <c r="E42" s="180">
        <v>3</v>
      </c>
      <c r="F42" s="309">
        <f>IFERROR(SUM(F40:F41), 0)</f>
        <v>0</v>
      </c>
      <c r="G42" s="309">
        <f t="shared" ref="G42:M42" si="63">IFERROR(SUM(G40:G41), 0)</f>
        <v>0</v>
      </c>
      <c r="H42" s="309">
        <f t="shared" si="63"/>
        <v>0</v>
      </c>
      <c r="I42" s="309">
        <f t="shared" si="63"/>
        <v>2.9590000000000001</v>
      </c>
      <c r="J42" s="309">
        <f t="shared" si="63"/>
        <v>0</v>
      </c>
      <c r="K42" s="309">
        <f t="shared" si="63"/>
        <v>0</v>
      </c>
      <c r="L42" s="309">
        <f t="shared" si="63"/>
        <v>0</v>
      </c>
      <c r="M42" s="309">
        <f t="shared" si="63"/>
        <v>0</v>
      </c>
      <c r="N42" s="309">
        <f t="shared" si="1"/>
        <v>2.9590000000000001</v>
      </c>
      <c r="O42" s="309">
        <f>IFERROR(SUM(O40:O41), 0)</f>
        <v>0</v>
      </c>
      <c r="P42" s="309">
        <f t="shared" ref="P42:V42" si="64">IFERROR(SUM(P40:P41), 0)</f>
        <v>0</v>
      </c>
      <c r="Q42" s="309">
        <f t="shared" si="64"/>
        <v>0</v>
      </c>
      <c r="R42" s="309">
        <f t="shared" si="64"/>
        <v>6.4340000000000002</v>
      </c>
      <c r="S42" s="309">
        <f t="shared" si="64"/>
        <v>0</v>
      </c>
      <c r="T42" s="309">
        <f t="shared" si="64"/>
        <v>0</v>
      </c>
      <c r="U42" s="309">
        <f t="shared" si="64"/>
        <v>0</v>
      </c>
      <c r="V42" s="309">
        <f t="shared" si="64"/>
        <v>0</v>
      </c>
      <c r="W42" s="309">
        <f t="shared" si="53"/>
        <v>6.4340000000000002</v>
      </c>
      <c r="X42" s="308">
        <v>13.965999999999999</v>
      </c>
      <c r="Y42" s="308">
        <v>13.507</v>
      </c>
      <c r="Z42" s="316">
        <v>64.091999999999999</v>
      </c>
      <c r="AA42" s="318"/>
      <c r="AB42" s="313" t="s">
        <v>1963</v>
      </c>
      <c r="AC42" s="27"/>
      <c r="AD42" s="187"/>
      <c r="AE42" s="27"/>
      <c r="AF42" s="621"/>
      <c r="AG42" s="47">
        <f t="shared" si="2"/>
        <v>0</v>
      </c>
      <c r="AH42" s="305"/>
      <c r="AI42" s="228"/>
      <c r="AJ42" s="228"/>
      <c r="AK42" s="228"/>
      <c r="AL42" s="228"/>
      <c r="AM42" s="228"/>
      <c r="AN42" s="228"/>
      <c r="AO42" s="228"/>
      <c r="AP42" s="228"/>
      <c r="AQ42" s="228"/>
      <c r="AR42" s="228"/>
      <c r="AS42" s="228"/>
      <c r="AT42" s="228"/>
      <c r="AU42" s="228"/>
      <c r="AV42" s="228"/>
      <c r="AW42" s="228"/>
      <c r="AX42" s="228"/>
      <c r="AY42" s="228"/>
      <c r="AZ42" s="228"/>
      <c r="BA42" s="48">
        <f t="shared" ref="BA42:BC42" si="65" xml:space="preserve"> IF( ISNUMBER(X42), 0, 1 )</f>
        <v>0</v>
      </c>
      <c r="BB42" s="48">
        <f t="shared" si="65"/>
        <v>0</v>
      </c>
      <c r="BC42" s="48">
        <f t="shared" si="65"/>
        <v>0</v>
      </c>
      <c r="BD42" s="614"/>
      <c r="BE42" s="626"/>
      <c r="BF42" s="307" t="s">
        <v>1924</v>
      </c>
      <c r="BG42" s="179" t="s">
        <v>728</v>
      </c>
      <c r="BH42" s="309" t="s">
        <v>1964</v>
      </c>
      <c r="BI42" s="309" t="s">
        <v>1965</v>
      </c>
      <c r="BJ42" s="309" t="s">
        <v>1966</v>
      </c>
      <c r="BK42" s="309" t="s">
        <v>1967</v>
      </c>
      <c r="BL42" s="309" t="s">
        <v>1968</v>
      </c>
      <c r="BM42" s="309" t="s">
        <v>1969</v>
      </c>
      <c r="BN42" s="309" t="s">
        <v>1970</v>
      </c>
      <c r="BO42" s="309" t="s">
        <v>1971</v>
      </c>
      <c r="BP42" s="309" t="s">
        <v>1972</v>
      </c>
      <c r="BQ42" s="309" t="s">
        <v>1973</v>
      </c>
      <c r="BR42" s="309" t="s">
        <v>1974</v>
      </c>
      <c r="BS42" s="309" t="s">
        <v>1975</v>
      </c>
      <c r="BT42" s="309" t="s">
        <v>1976</v>
      </c>
      <c r="BU42" s="309" t="s">
        <v>1977</v>
      </c>
      <c r="BV42" s="309" t="s">
        <v>1978</v>
      </c>
      <c r="BW42" s="309" t="s">
        <v>1979</v>
      </c>
      <c r="BX42" s="309" t="s">
        <v>1980</v>
      </c>
      <c r="BY42" s="309" t="s">
        <v>1981</v>
      </c>
      <c r="BZ42" s="314" t="s">
        <v>1982</v>
      </c>
      <c r="CA42" s="314" t="s">
        <v>1983</v>
      </c>
      <c r="CB42" s="315" t="s">
        <v>1984</v>
      </c>
    </row>
    <row r="43" spans="1:80" s="282" customFormat="1" ht="15.75" customHeight="1" thickTop="1">
      <c r="A43" s="285"/>
      <c r="B43" s="307" t="s">
        <v>1985</v>
      </c>
      <c r="C43" s="179" t="s">
        <v>711</v>
      </c>
      <c r="D43" s="180" t="s">
        <v>712</v>
      </c>
      <c r="E43" s="180">
        <v>3</v>
      </c>
      <c r="F43" s="297">
        <v>0</v>
      </c>
      <c r="G43" s="297">
        <v>0</v>
      </c>
      <c r="H43" s="297">
        <v>0</v>
      </c>
      <c r="I43" s="297">
        <v>0</v>
      </c>
      <c r="J43" s="297">
        <v>0</v>
      </c>
      <c r="K43" s="297">
        <v>0</v>
      </c>
      <c r="L43" s="297">
        <v>0</v>
      </c>
      <c r="M43" s="297">
        <v>0</v>
      </c>
      <c r="N43" s="309">
        <f t="shared" si="1"/>
        <v>0</v>
      </c>
      <c r="O43" s="308">
        <v>0</v>
      </c>
      <c r="P43" s="308">
        <v>0</v>
      </c>
      <c r="Q43" s="308">
        <v>0</v>
      </c>
      <c r="R43" s="308">
        <v>0</v>
      </c>
      <c r="S43" s="308">
        <v>0</v>
      </c>
      <c r="T43" s="308">
        <v>0</v>
      </c>
      <c r="U43" s="308">
        <v>0</v>
      </c>
      <c r="V43" s="308">
        <v>0</v>
      </c>
      <c r="W43" s="309">
        <f t="shared" si="53"/>
        <v>0</v>
      </c>
      <c r="X43" s="311"/>
      <c r="Y43" s="311"/>
      <c r="Z43" s="312"/>
      <c r="AA43" s="318"/>
      <c r="AB43" s="313" t="s">
        <v>1986</v>
      </c>
      <c r="AC43" s="27"/>
      <c r="AD43" s="187"/>
      <c r="AE43" s="27"/>
      <c r="AF43" s="621"/>
      <c r="AG43" s="47">
        <f t="shared" si="2"/>
        <v>0</v>
      </c>
      <c r="AH43" s="305"/>
      <c r="AI43" s="48">
        <f xml:space="preserve"> IF( ISNUMBER(F43), 0, 1 )</f>
        <v>0</v>
      </c>
      <c r="AJ43" s="48">
        <f t="shared" ref="AJ43:AP44" si="66" xml:space="preserve"> IF( ISNUMBER(G43), 0, 1 )</f>
        <v>0</v>
      </c>
      <c r="AK43" s="48">
        <f t="shared" si="66"/>
        <v>0</v>
      </c>
      <c r="AL43" s="48">
        <f t="shared" si="66"/>
        <v>0</v>
      </c>
      <c r="AM43" s="48">
        <f t="shared" si="66"/>
        <v>0</v>
      </c>
      <c r="AN43" s="48">
        <f t="shared" si="66"/>
        <v>0</v>
      </c>
      <c r="AO43" s="48">
        <f t="shared" si="66"/>
        <v>0</v>
      </c>
      <c r="AP43" s="48">
        <f t="shared" si="66"/>
        <v>0</v>
      </c>
      <c r="AQ43" s="228"/>
      <c r="AR43" s="48">
        <f xml:space="preserve"> IF( ISNUMBER(O43), 0, 1 )</f>
        <v>0</v>
      </c>
      <c r="AS43" s="48">
        <f t="shared" ref="AS43:AY44" si="67" xml:space="preserve"> IF( ISNUMBER(P43), 0, 1 )</f>
        <v>0</v>
      </c>
      <c r="AT43" s="48">
        <f t="shared" si="67"/>
        <v>0</v>
      </c>
      <c r="AU43" s="48">
        <f t="shared" si="67"/>
        <v>0</v>
      </c>
      <c r="AV43" s="48">
        <f t="shared" si="67"/>
        <v>0</v>
      </c>
      <c r="AW43" s="48">
        <f t="shared" si="67"/>
        <v>0</v>
      </c>
      <c r="AX43" s="48">
        <f t="shared" si="67"/>
        <v>0</v>
      </c>
      <c r="AY43" s="48">
        <f t="shared" si="67"/>
        <v>0</v>
      </c>
      <c r="AZ43" s="228"/>
      <c r="BA43" s="228"/>
      <c r="BB43" s="228"/>
      <c r="BC43" s="228"/>
      <c r="BD43" s="614"/>
      <c r="BE43" s="626"/>
      <c r="BF43" s="307" t="s">
        <v>1985</v>
      </c>
      <c r="BG43" s="179" t="s">
        <v>711</v>
      </c>
      <c r="BH43" s="308" t="s">
        <v>1987</v>
      </c>
      <c r="BI43" s="308" t="s">
        <v>1988</v>
      </c>
      <c r="BJ43" s="308" t="s">
        <v>1989</v>
      </c>
      <c r="BK43" s="308" t="s">
        <v>1990</v>
      </c>
      <c r="BL43" s="308" t="s">
        <v>1991</v>
      </c>
      <c r="BM43" s="308" t="s">
        <v>1992</v>
      </c>
      <c r="BN43" s="308" t="s">
        <v>1993</v>
      </c>
      <c r="BO43" s="308" t="s">
        <v>1994</v>
      </c>
      <c r="BP43" s="309" t="s">
        <v>1995</v>
      </c>
      <c r="BQ43" s="308" t="s">
        <v>1996</v>
      </c>
      <c r="BR43" s="308" t="s">
        <v>1997</v>
      </c>
      <c r="BS43" s="308" t="s">
        <v>1998</v>
      </c>
      <c r="BT43" s="308" t="s">
        <v>1999</v>
      </c>
      <c r="BU43" s="308" t="s">
        <v>2000</v>
      </c>
      <c r="BV43" s="308" t="s">
        <v>2001</v>
      </c>
      <c r="BW43" s="308" t="s">
        <v>2002</v>
      </c>
      <c r="BX43" s="308" t="s">
        <v>2003</v>
      </c>
      <c r="BY43" s="309" t="s">
        <v>2004</v>
      </c>
      <c r="BZ43" s="311"/>
      <c r="CA43" s="311"/>
      <c r="CB43" s="312"/>
    </row>
    <row r="44" spans="1:80" s="282" customFormat="1" ht="15.75" customHeight="1">
      <c r="A44" s="285"/>
      <c r="B44" s="307" t="s">
        <v>1985</v>
      </c>
      <c r="C44" s="179" t="s">
        <v>720</v>
      </c>
      <c r="D44" s="180" t="s">
        <v>712</v>
      </c>
      <c r="E44" s="180">
        <v>3</v>
      </c>
      <c r="F44" s="308">
        <v>0</v>
      </c>
      <c r="G44" s="308">
        <v>0</v>
      </c>
      <c r="H44" s="308">
        <v>0</v>
      </c>
      <c r="I44" s="308">
        <v>0</v>
      </c>
      <c r="J44" s="308">
        <v>0</v>
      </c>
      <c r="K44" s="308">
        <v>0</v>
      </c>
      <c r="L44" s="308">
        <v>0</v>
      </c>
      <c r="M44" s="308">
        <v>0</v>
      </c>
      <c r="N44" s="309">
        <f t="shared" si="1"/>
        <v>0</v>
      </c>
      <c r="O44" s="308">
        <v>0</v>
      </c>
      <c r="P44" s="308">
        <v>0</v>
      </c>
      <c r="Q44" s="308">
        <v>0</v>
      </c>
      <c r="R44" s="308">
        <v>0</v>
      </c>
      <c r="S44" s="308">
        <v>0</v>
      </c>
      <c r="T44" s="308">
        <v>0</v>
      </c>
      <c r="U44" s="308">
        <v>0</v>
      </c>
      <c r="V44" s="308">
        <v>0</v>
      </c>
      <c r="W44" s="309">
        <f t="shared" si="53"/>
        <v>0</v>
      </c>
      <c r="X44" s="311"/>
      <c r="Y44" s="311"/>
      <c r="Z44" s="312"/>
      <c r="AA44" s="318"/>
      <c r="AB44" s="313" t="s">
        <v>2005</v>
      </c>
      <c r="AC44" s="27"/>
      <c r="AD44" s="187"/>
      <c r="AE44" s="27"/>
      <c r="AF44" s="621"/>
      <c r="AG44" s="47">
        <f t="shared" si="2"/>
        <v>0</v>
      </c>
      <c r="AH44" s="154"/>
      <c r="AI44" s="48">
        <f t="shared" ref="AI44" si="68" xml:space="preserve"> IF( ISNUMBER(F44), 0, 1 )</f>
        <v>0</v>
      </c>
      <c r="AJ44" s="48">
        <f t="shared" si="66"/>
        <v>0</v>
      </c>
      <c r="AK44" s="48">
        <f t="shared" si="66"/>
        <v>0</v>
      </c>
      <c r="AL44" s="48">
        <f t="shared" si="66"/>
        <v>0</v>
      </c>
      <c r="AM44" s="48">
        <f t="shared" si="66"/>
        <v>0</v>
      </c>
      <c r="AN44" s="48">
        <f t="shared" si="66"/>
        <v>0</v>
      </c>
      <c r="AO44" s="48">
        <f t="shared" si="66"/>
        <v>0</v>
      </c>
      <c r="AP44" s="48">
        <f t="shared" si="66"/>
        <v>0</v>
      </c>
      <c r="AQ44" s="228"/>
      <c r="AR44" s="48">
        <f t="shared" ref="AR44" si="69" xml:space="preserve"> IF( ISNUMBER(O44), 0, 1 )</f>
        <v>0</v>
      </c>
      <c r="AS44" s="48">
        <f t="shared" si="67"/>
        <v>0</v>
      </c>
      <c r="AT44" s="48">
        <f t="shared" si="67"/>
        <v>0</v>
      </c>
      <c r="AU44" s="48">
        <f t="shared" si="67"/>
        <v>0</v>
      </c>
      <c r="AV44" s="48">
        <f t="shared" si="67"/>
        <v>0</v>
      </c>
      <c r="AW44" s="48">
        <f t="shared" si="67"/>
        <v>0</v>
      </c>
      <c r="AX44" s="48">
        <f t="shared" si="67"/>
        <v>0</v>
      </c>
      <c r="AY44" s="48">
        <f t="shared" si="67"/>
        <v>0</v>
      </c>
      <c r="AZ44" s="228"/>
      <c r="BA44" s="228"/>
      <c r="BB44" s="228"/>
      <c r="BC44" s="228"/>
      <c r="BD44" s="614"/>
      <c r="BE44" s="626"/>
      <c r="BF44" s="307" t="s">
        <v>1985</v>
      </c>
      <c r="BG44" s="179" t="s">
        <v>720</v>
      </c>
      <c r="BH44" s="308" t="s">
        <v>2006</v>
      </c>
      <c r="BI44" s="308" t="s">
        <v>2007</v>
      </c>
      <c r="BJ44" s="308" t="s">
        <v>2008</v>
      </c>
      <c r="BK44" s="308" t="s">
        <v>2009</v>
      </c>
      <c r="BL44" s="308" t="s">
        <v>2010</v>
      </c>
      <c r="BM44" s="308" t="s">
        <v>2011</v>
      </c>
      <c r="BN44" s="308" t="s">
        <v>2012</v>
      </c>
      <c r="BO44" s="308" t="s">
        <v>2013</v>
      </c>
      <c r="BP44" s="309" t="s">
        <v>2014</v>
      </c>
      <c r="BQ44" s="308" t="s">
        <v>2015</v>
      </c>
      <c r="BR44" s="308" t="s">
        <v>2016</v>
      </c>
      <c r="BS44" s="308" t="s">
        <v>2017</v>
      </c>
      <c r="BT44" s="308" t="s">
        <v>2018</v>
      </c>
      <c r="BU44" s="308" t="s">
        <v>2019</v>
      </c>
      <c r="BV44" s="308" t="s">
        <v>2020</v>
      </c>
      <c r="BW44" s="308" t="s">
        <v>2021</v>
      </c>
      <c r="BX44" s="308" t="s">
        <v>2022</v>
      </c>
      <c r="BY44" s="309" t="s">
        <v>2023</v>
      </c>
      <c r="BZ44" s="311"/>
      <c r="CA44" s="311"/>
      <c r="CB44" s="312"/>
    </row>
    <row r="45" spans="1:80" s="282" customFormat="1" ht="15.75" customHeight="1" thickBot="1">
      <c r="A45" s="285"/>
      <c r="B45" s="307" t="s">
        <v>1985</v>
      </c>
      <c r="C45" s="179" t="s">
        <v>728</v>
      </c>
      <c r="D45" s="180" t="s">
        <v>712</v>
      </c>
      <c r="E45" s="180">
        <v>3</v>
      </c>
      <c r="F45" s="309">
        <f>IFERROR(SUM(F43:F44), 0)</f>
        <v>0</v>
      </c>
      <c r="G45" s="309">
        <f t="shared" ref="G45:M45" si="70">IFERROR(SUM(G43:G44), 0)</f>
        <v>0</v>
      </c>
      <c r="H45" s="309">
        <f t="shared" si="70"/>
        <v>0</v>
      </c>
      <c r="I45" s="309">
        <f t="shared" si="70"/>
        <v>0</v>
      </c>
      <c r="J45" s="309">
        <f t="shared" si="70"/>
        <v>0</v>
      </c>
      <c r="K45" s="309">
        <f t="shared" si="70"/>
        <v>0</v>
      </c>
      <c r="L45" s="309">
        <f t="shared" si="70"/>
        <v>0</v>
      </c>
      <c r="M45" s="309">
        <f t="shared" si="70"/>
        <v>0</v>
      </c>
      <c r="N45" s="309">
        <f t="shared" si="1"/>
        <v>0</v>
      </c>
      <c r="O45" s="309">
        <f>IFERROR(SUM(O43:O44), 0)</f>
        <v>0</v>
      </c>
      <c r="P45" s="309">
        <f t="shared" ref="P45:V45" si="71">IFERROR(SUM(P43:P44), 0)</f>
        <v>0</v>
      </c>
      <c r="Q45" s="309">
        <f t="shared" si="71"/>
        <v>0</v>
      </c>
      <c r="R45" s="309">
        <f t="shared" si="71"/>
        <v>0</v>
      </c>
      <c r="S45" s="309">
        <f t="shared" si="71"/>
        <v>0</v>
      </c>
      <c r="T45" s="309">
        <f t="shared" si="71"/>
        <v>0</v>
      </c>
      <c r="U45" s="309">
        <f t="shared" si="71"/>
        <v>0</v>
      </c>
      <c r="V45" s="309">
        <f t="shared" si="71"/>
        <v>0</v>
      </c>
      <c r="W45" s="309">
        <f>IFERROR(SUM(O45:V45), 0)</f>
        <v>0</v>
      </c>
      <c r="X45" s="308">
        <v>0</v>
      </c>
      <c r="Y45" s="308">
        <v>0</v>
      </c>
      <c r="Z45" s="316">
        <v>0</v>
      </c>
      <c r="AA45" s="318"/>
      <c r="AB45" s="313" t="s">
        <v>2024</v>
      </c>
      <c r="AC45" s="27"/>
      <c r="AD45" s="187"/>
      <c r="AE45" s="27"/>
      <c r="AF45" s="621"/>
      <c r="AG45" s="47">
        <f t="shared" si="2"/>
        <v>0</v>
      </c>
      <c r="AH45" s="305"/>
      <c r="AI45" s="228"/>
      <c r="AJ45" s="228"/>
      <c r="AK45" s="228"/>
      <c r="AL45" s="228"/>
      <c r="AM45" s="228"/>
      <c r="AN45" s="228"/>
      <c r="AO45" s="228"/>
      <c r="AP45" s="228"/>
      <c r="AQ45" s="228"/>
      <c r="AR45" s="228"/>
      <c r="AS45" s="228"/>
      <c r="AT45" s="228"/>
      <c r="AU45" s="228"/>
      <c r="AV45" s="228"/>
      <c r="AW45" s="228"/>
      <c r="AX45" s="228"/>
      <c r="AY45" s="228"/>
      <c r="AZ45" s="228"/>
      <c r="BA45" s="48">
        <f t="shared" ref="BA45:BC45" si="72" xml:space="preserve"> IF( ISNUMBER(X45), 0, 1 )</f>
        <v>0</v>
      </c>
      <c r="BB45" s="48">
        <f t="shared" si="72"/>
        <v>0</v>
      </c>
      <c r="BC45" s="48">
        <f t="shared" si="72"/>
        <v>0</v>
      </c>
      <c r="BD45" s="614"/>
      <c r="BE45" s="626"/>
      <c r="BF45" s="307" t="s">
        <v>1985</v>
      </c>
      <c r="BG45" s="179" t="s">
        <v>728</v>
      </c>
      <c r="BH45" s="309" t="s">
        <v>2025</v>
      </c>
      <c r="BI45" s="309" t="s">
        <v>2026</v>
      </c>
      <c r="BJ45" s="309" t="s">
        <v>2027</v>
      </c>
      <c r="BK45" s="309" t="s">
        <v>2028</v>
      </c>
      <c r="BL45" s="309" t="s">
        <v>2029</v>
      </c>
      <c r="BM45" s="309" t="s">
        <v>2030</v>
      </c>
      <c r="BN45" s="309" t="s">
        <v>2031</v>
      </c>
      <c r="BO45" s="309" t="s">
        <v>2032</v>
      </c>
      <c r="BP45" s="309" t="s">
        <v>2033</v>
      </c>
      <c r="BQ45" s="309" t="s">
        <v>2034</v>
      </c>
      <c r="BR45" s="309" t="s">
        <v>2035</v>
      </c>
      <c r="BS45" s="309" t="s">
        <v>2036</v>
      </c>
      <c r="BT45" s="309" t="s">
        <v>2037</v>
      </c>
      <c r="BU45" s="309" t="s">
        <v>2038</v>
      </c>
      <c r="BV45" s="309" t="s">
        <v>2039</v>
      </c>
      <c r="BW45" s="309" t="s">
        <v>2040</v>
      </c>
      <c r="BX45" s="309" t="s">
        <v>2041</v>
      </c>
      <c r="BY45" s="309" t="s">
        <v>2042</v>
      </c>
      <c r="BZ45" s="314" t="s">
        <v>2043</v>
      </c>
      <c r="CA45" s="314" t="s">
        <v>2044</v>
      </c>
      <c r="CB45" s="315" t="s">
        <v>2045</v>
      </c>
    </row>
    <row r="46" spans="1:80" s="282" customFormat="1" ht="15.75" customHeight="1" thickTop="1">
      <c r="A46" s="285"/>
      <c r="B46" s="307" t="s">
        <v>839</v>
      </c>
      <c r="C46" s="179" t="s">
        <v>711</v>
      </c>
      <c r="D46" s="180" t="s">
        <v>712</v>
      </c>
      <c r="E46" s="180">
        <v>3</v>
      </c>
      <c r="F46" s="297">
        <v>-0.13900000000000001</v>
      </c>
      <c r="G46" s="297">
        <v>0</v>
      </c>
      <c r="H46" s="297">
        <v>0</v>
      </c>
      <c r="I46" s="297">
        <v>-1.5620000000000001</v>
      </c>
      <c r="J46" s="297">
        <v>0</v>
      </c>
      <c r="K46" s="297">
        <v>0</v>
      </c>
      <c r="L46" s="297">
        <v>0</v>
      </c>
      <c r="M46" s="297">
        <v>0</v>
      </c>
      <c r="N46" s="309">
        <f t="shared" si="1"/>
        <v>-1.7010000000000001</v>
      </c>
      <c r="O46" s="310"/>
      <c r="P46" s="310"/>
      <c r="Q46" s="310"/>
      <c r="R46" s="310"/>
      <c r="S46" s="310"/>
      <c r="T46" s="310"/>
      <c r="U46" s="310"/>
      <c r="V46" s="310"/>
      <c r="W46" s="310"/>
      <c r="X46" s="311"/>
      <c r="Y46" s="311"/>
      <c r="Z46" s="312"/>
      <c r="AA46" s="318"/>
      <c r="AB46" s="313" t="s">
        <v>2046</v>
      </c>
      <c r="AC46" s="27"/>
      <c r="AD46" s="187"/>
      <c r="AE46" s="27"/>
      <c r="AF46" s="621"/>
      <c r="AG46" s="47">
        <f t="shared" si="2"/>
        <v>0</v>
      </c>
      <c r="AH46" s="621"/>
      <c r="AI46" s="48">
        <f xml:space="preserve"> IF( ISNUMBER(F46), 0, 1 )</f>
        <v>0</v>
      </c>
      <c r="AJ46" s="48">
        <f t="shared" ref="AJ46:AP47" si="73" xml:space="preserve"> IF( ISNUMBER(G46), 0, 1 )</f>
        <v>0</v>
      </c>
      <c r="AK46" s="48">
        <f t="shared" si="73"/>
        <v>0</v>
      </c>
      <c r="AL46" s="48">
        <f t="shared" si="73"/>
        <v>0</v>
      </c>
      <c r="AM46" s="48">
        <f t="shared" si="73"/>
        <v>0</v>
      </c>
      <c r="AN46" s="48">
        <f t="shared" si="73"/>
        <v>0</v>
      </c>
      <c r="AO46" s="48">
        <f t="shared" si="73"/>
        <v>0</v>
      </c>
      <c r="AP46" s="48">
        <f t="shared" si="73"/>
        <v>0</v>
      </c>
      <c r="AQ46" s="228"/>
      <c r="AR46" s="228"/>
      <c r="AS46" s="228"/>
      <c r="AT46" s="228"/>
      <c r="AU46" s="228"/>
      <c r="AV46" s="228"/>
      <c r="AW46" s="228"/>
      <c r="AX46" s="228"/>
      <c r="AY46" s="228"/>
      <c r="AZ46" s="228"/>
      <c r="BA46" s="228"/>
      <c r="BB46" s="228"/>
      <c r="BC46" s="228"/>
      <c r="BD46" s="614"/>
      <c r="BE46" s="626"/>
      <c r="BF46" s="307" t="s">
        <v>839</v>
      </c>
      <c r="BG46" s="179" t="s">
        <v>711</v>
      </c>
      <c r="BH46" s="308" t="s">
        <v>2047</v>
      </c>
      <c r="BI46" s="308" t="s">
        <v>2048</v>
      </c>
      <c r="BJ46" s="308" t="s">
        <v>2049</v>
      </c>
      <c r="BK46" s="308" t="s">
        <v>2050</v>
      </c>
      <c r="BL46" s="308" t="s">
        <v>2051</v>
      </c>
      <c r="BM46" s="308" t="s">
        <v>2052</v>
      </c>
      <c r="BN46" s="308" t="s">
        <v>2053</v>
      </c>
      <c r="BO46" s="308" t="s">
        <v>2054</v>
      </c>
      <c r="BP46" s="309" t="s">
        <v>2055</v>
      </c>
      <c r="BQ46" s="310"/>
      <c r="BR46" s="310"/>
      <c r="BS46" s="310"/>
      <c r="BT46" s="310"/>
      <c r="BU46" s="310"/>
      <c r="BV46" s="310"/>
      <c r="BW46" s="310"/>
      <c r="BX46" s="310"/>
      <c r="BY46" s="310"/>
      <c r="BZ46" s="311"/>
      <c r="CA46" s="311"/>
      <c r="CB46" s="312"/>
    </row>
    <row r="47" spans="1:80" s="282" customFormat="1" ht="15.75" customHeight="1">
      <c r="A47" s="285"/>
      <c r="B47" s="307" t="s">
        <v>839</v>
      </c>
      <c r="C47" s="179" t="s">
        <v>720</v>
      </c>
      <c r="D47" s="180" t="s">
        <v>712</v>
      </c>
      <c r="E47" s="180">
        <v>3</v>
      </c>
      <c r="F47" s="308">
        <v>1.0469999999999999</v>
      </c>
      <c r="G47" s="308">
        <v>0</v>
      </c>
      <c r="H47" s="308">
        <v>0</v>
      </c>
      <c r="I47" s="308">
        <v>2.3069999999999999</v>
      </c>
      <c r="J47" s="308">
        <v>0</v>
      </c>
      <c r="K47" s="308">
        <v>0</v>
      </c>
      <c r="L47" s="308">
        <v>0</v>
      </c>
      <c r="M47" s="308">
        <v>0</v>
      </c>
      <c r="N47" s="309">
        <f t="shared" si="1"/>
        <v>3.3540000000000001</v>
      </c>
      <c r="O47" s="310"/>
      <c r="P47" s="310"/>
      <c r="Q47" s="310"/>
      <c r="R47" s="310"/>
      <c r="S47" s="310"/>
      <c r="T47" s="310"/>
      <c r="U47" s="310"/>
      <c r="V47" s="310"/>
      <c r="W47" s="310"/>
      <c r="X47" s="311"/>
      <c r="Y47" s="311"/>
      <c r="Z47" s="312"/>
      <c r="AA47" s="318"/>
      <c r="AB47" s="313" t="s">
        <v>2056</v>
      </c>
      <c r="AC47" s="27"/>
      <c r="AD47" s="187"/>
      <c r="AE47" s="27"/>
      <c r="AF47" s="621"/>
      <c r="AG47" s="47">
        <f t="shared" si="2"/>
        <v>0</v>
      </c>
      <c r="AH47" s="621"/>
      <c r="AI47" s="48">
        <f t="shared" ref="AI47" si="74" xml:space="preserve"> IF( ISNUMBER(F47), 0, 1 )</f>
        <v>0</v>
      </c>
      <c r="AJ47" s="48">
        <f t="shared" si="73"/>
        <v>0</v>
      </c>
      <c r="AK47" s="48">
        <f t="shared" si="73"/>
        <v>0</v>
      </c>
      <c r="AL47" s="48">
        <f t="shared" si="73"/>
        <v>0</v>
      </c>
      <c r="AM47" s="48">
        <f t="shared" si="73"/>
        <v>0</v>
      </c>
      <c r="AN47" s="48">
        <f t="shared" si="73"/>
        <v>0</v>
      </c>
      <c r="AO47" s="48">
        <f t="shared" si="73"/>
        <v>0</v>
      </c>
      <c r="AP47" s="48">
        <f t="shared" si="73"/>
        <v>0</v>
      </c>
      <c r="AQ47" s="228"/>
      <c r="AR47" s="228"/>
      <c r="AS47" s="228"/>
      <c r="AT47" s="228"/>
      <c r="AU47" s="228"/>
      <c r="AV47" s="228"/>
      <c r="AW47" s="228"/>
      <c r="AX47" s="228"/>
      <c r="AY47" s="228"/>
      <c r="AZ47" s="228"/>
      <c r="BA47" s="228"/>
      <c r="BB47" s="228"/>
      <c r="BC47" s="228"/>
      <c r="BD47" s="614"/>
      <c r="BE47" s="626"/>
      <c r="BF47" s="307" t="s">
        <v>839</v>
      </c>
      <c r="BG47" s="179" t="s">
        <v>720</v>
      </c>
      <c r="BH47" s="308" t="s">
        <v>2057</v>
      </c>
      <c r="BI47" s="308" t="s">
        <v>2058</v>
      </c>
      <c r="BJ47" s="308" t="s">
        <v>2059</v>
      </c>
      <c r="BK47" s="308" t="s">
        <v>2060</v>
      </c>
      <c r="BL47" s="308" t="s">
        <v>2061</v>
      </c>
      <c r="BM47" s="308" t="s">
        <v>2062</v>
      </c>
      <c r="BN47" s="308" t="s">
        <v>2063</v>
      </c>
      <c r="BO47" s="308" t="s">
        <v>2064</v>
      </c>
      <c r="BP47" s="309" t="s">
        <v>2065</v>
      </c>
      <c r="BQ47" s="310"/>
      <c r="BR47" s="310"/>
      <c r="BS47" s="310"/>
      <c r="BT47" s="310"/>
      <c r="BU47" s="310"/>
      <c r="BV47" s="310"/>
      <c r="BW47" s="310"/>
      <c r="BX47" s="310"/>
      <c r="BY47" s="310"/>
      <c r="BZ47" s="311"/>
      <c r="CA47" s="311"/>
      <c r="CB47" s="312"/>
    </row>
    <row r="48" spans="1:80" s="282" customFormat="1" ht="15.75" customHeight="1">
      <c r="A48" s="285"/>
      <c r="B48" s="307" t="s">
        <v>839</v>
      </c>
      <c r="C48" s="179" t="s">
        <v>728</v>
      </c>
      <c r="D48" s="180" t="s">
        <v>712</v>
      </c>
      <c r="E48" s="180">
        <v>3</v>
      </c>
      <c r="F48" s="309">
        <f>IFERROR(SUM(F46:F47), 0)</f>
        <v>0.90799999999999992</v>
      </c>
      <c r="G48" s="309">
        <f t="shared" ref="G48:M48" si="75">IFERROR(SUM(G46:G47), 0)</f>
        <v>0</v>
      </c>
      <c r="H48" s="309">
        <f t="shared" si="75"/>
        <v>0</v>
      </c>
      <c r="I48" s="309">
        <f t="shared" si="75"/>
        <v>0.74499999999999988</v>
      </c>
      <c r="J48" s="309">
        <f t="shared" si="75"/>
        <v>0</v>
      </c>
      <c r="K48" s="309">
        <f t="shared" si="75"/>
        <v>0</v>
      </c>
      <c r="L48" s="309">
        <f t="shared" si="75"/>
        <v>0</v>
      </c>
      <c r="M48" s="309">
        <f t="shared" si="75"/>
        <v>0</v>
      </c>
      <c r="N48" s="309">
        <f t="shared" si="1"/>
        <v>1.6529999999999998</v>
      </c>
      <c r="O48" s="310"/>
      <c r="P48" s="310"/>
      <c r="Q48" s="310"/>
      <c r="R48" s="310"/>
      <c r="S48" s="310"/>
      <c r="T48" s="310"/>
      <c r="U48" s="310"/>
      <c r="V48" s="310"/>
      <c r="W48" s="310"/>
      <c r="X48" s="308">
        <v>3.3209999999999997</v>
      </c>
      <c r="Y48" s="308">
        <v>0.32300000000000001</v>
      </c>
      <c r="Z48" s="316">
        <v>1.5329999999999999</v>
      </c>
      <c r="AA48" s="318"/>
      <c r="AB48" s="313" t="s">
        <v>2066</v>
      </c>
      <c r="AC48" s="27"/>
      <c r="AD48" s="187"/>
      <c r="AE48" s="27"/>
      <c r="AF48" s="621"/>
      <c r="AG48" s="47">
        <f t="shared" si="2"/>
        <v>0</v>
      </c>
      <c r="AH48" s="305"/>
      <c r="AI48" s="228"/>
      <c r="AJ48" s="228"/>
      <c r="AK48" s="228"/>
      <c r="AL48" s="228"/>
      <c r="AM48" s="228"/>
      <c r="AN48" s="228"/>
      <c r="AO48" s="228"/>
      <c r="AP48" s="228"/>
      <c r="AQ48" s="228"/>
      <c r="AR48" s="228"/>
      <c r="AS48" s="228"/>
      <c r="AT48" s="228"/>
      <c r="AU48" s="228"/>
      <c r="AV48" s="228"/>
      <c r="AW48" s="228"/>
      <c r="AX48" s="228"/>
      <c r="AY48" s="228"/>
      <c r="AZ48" s="228"/>
      <c r="BA48" s="48">
        <f t="shared" ref="BA48:BC48" si="76" xml:space="preserve"> IF( ISNUMBER(X48), 0, 1 )</f>
        <v>0</v>
      </c>
      <c r="BB48" s="48">
        <f t="shared" si="76"/>
        <v>0</v>
      </c>
      <c r="BC48" s="48">
        <f t="shared" si="76"/>
        <v>0</v>
      </c>
      <c r="BD48" s="614"/>
      <c r="BE48" s="626"/>
      <c r="BF48" s="307" t="s">
        <v>839</v>
      </c>
      <c r="BG48" s="179" t="s">
        <v>728</v>
      </c>
      <c r="BH48" s="309" t="s">
        <v>2067</v>
      </c>
      <c r="BI48" s="309" t="s">
        <v>2068</v>
      </c>
      <c r="BJ48" s="309" t="s">
        <v>2069</v>
      </c>
      <c r="BK48" s="309" t="s">
        <v>2070</v>
      </c>
      <c r="BL48" s="309" t="s">
        <v>2071</v>
      </c>
      <c r="BM48" s="309" t="s">
        <v>2072</v>
      </c>
      <c r="BN48" s="309" t="s">
        <v>2073</v>
      </c>
      <c r="BO48" s="309" t="s">
        <v>2074</v>
      </c>
      <c r="BP48" s="309" t="s">
        <v>2075</v>
      </c>
      <c r="BQ48" s="310"/>
      <c r="BR48" s="310"/>
      <c r="BS48" s="310"/>
      <c r="BT48" s="310"/>
      <c r="BU48" s="310"/>
      <c r="BV48" s="310"/>
      <c r="BW48" s="310"/>
      <c r="BX48" s="310"/>
      <c r="BY48" s="310"/>
      <c r="BZ48" s="314" t="s">
        <v>2076</v>
      </c>
      <c r="CA48" s="314" t="s">
        <v>2077</v>
      </c>
      <c r="CB48" s="315" t="s">
        <v>2078</v>
      </c>
    </row>
    <row r="49" spans="1:80" s="282" customFormat="1" ht="15.75" customHeight="1" thickBot="1">
      <c r="A49" s="285"/>
      <c r="B49" s="319" t="s">
        <v>864</v>
      </c>
      <c r="C49" s="208" t="s">
        <v>728</v>
      </c>
      <c r="D49" s="209" t="s">
        <v>712</v>
      </c>
      <c r="E49" s="209">
        <v>3</v>
      </c>
      <c r="F49" s="320">
        <f>IFERROR(SUM(F12,F15,F18,F21,F24,F27,F30,F33,F36,F39,F42,F45,F48), 0)</f>
        <v>1.986</v>
      </c>
      <c r="G49" s="320">
        <f>IFERROR(SUM(G12,G15,G18,G21,G24,G27,G30,G33,G36,G39,G42,G45,G48), 0)</f>
        <v>0</v>
      </c>
      <c r="H49" s="320">
        <f t="shared" ref="H49:L49" si="77">IFERROR(SUM(H12,H15,H18,H21,H24,H27,H30,H33,H36,H39,H42,H45,H48), 0)</f>
        <v>0</v>
      </c>
      <c r="I49" s="320">
        <f t="shared" si="77"/>
        <v>23.473000000000003</v>
      </c>
      <c r="J49" s="320">
        <f t="shared" si="77"/>
        <v>0</v>
      </c>
      <c r="K49" s="320">
        <f t="shared" si="77"/>
        <v>0</v>
      </c>
      <c r="L49" s="320">
        <f t="shared" si="77"/>
        <v>0</v>
      </c>
      <c r="M49" s="320">
        <f>IFERROR(SUM(M12,M15,M18,M21,M24,M27,M30,M33,M36,M39,M42,M45,M48), 0)</f>
        <v>0</v>
      </c>
      <c r="N49" s="320">
        <f>IFERROR(SUM(F49:M49), 0)</f>
        <v>25.459000000000003</v>
      </c>
      <c r="O49" s="321"/>
      <c r="P49" s="321"/>
      <c r="Q49" s="321"/>
      <c r="R49" s="321"/>
      <c r="S49" s="321"/>
      <c r="T49" s="321"/>
      <c r="U49" s="321"/>
      <c r="V49" s="321"/>
      <c r="W49" s="321"/>
      <c r="X49" s="320">
        <f>IFERROR(SUM(X12,X15,X18,X21,X24,X27,X30,X33,X36,X39,X42,X45,X48), 0)</f>
        <v>57.335000000000001</v>
      </c>
      <c r="Y49" s="320">
        <f>IFERROR(SUM(Y12,Y15,Y18,Y21,Y24,Y27,Y30,Y33,Y36,Y39,Y42,Y45,Y48), 0)</f>
        <v>104.694</v>
      </c>
      <c r="Z49" s="322">
        <f>IFERROR(SUM(Z12,Z15,Z18,Z21,Z24,Z27,Z30,Z33,Z36,Z39,Z42,Z45,Z48), 0)</f>
        <v>496.76900000000001</v>
      </c>
      <c r="AA49" s="318"/>
      <c r="AB49" s="323" t="s">
        <v>2079</v>
      </c>
      <c r="AC49" s="27"/>
      <c r="AD49" s="217"/>
      <c r="AE49" s="27"/>
      <c r="AF49" s="621"/>
      <c r="AG49" s="613"/>
      <c r="AH49" s="621"/>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614"/>
      <c r="BE49" s="626"/>
      <c r="BF49" s="319" t="s">
        <v>864</v>
      </c>
      <c r="BG49" s="208" t="s">
        <v>728</v>
      </c>
      <c r="BH49" s="320" t="s">
        <v>2080</v>
      </c>
      <c r="BI49" s="320" t="s">
        <v>2081</v>
      </c>
      <c r="BJ49" s="320" t="s">
        <v>2082</v>
      </c>
      <c r="BK49" s="320" t="s">
        <v>2083</v>
      </c>
      <c r="BL49" s="320" t="s">
        <v>2084</v>
      </c>
      <c r="BM49" s="320" t="s">
        <v>2085</v>
      </c>
      <c r="BN49" s="320" t="s">
        <v>2086</v>
      </c>
      <c r="BO49" s="320" t="s">
        <v>2087</v>
      </c>
      <c r="BP49" s="320" t="s">
        <v>2088</v>
      </c>
      <c r="BQ49" s="321"/>
      <c r="BR49" s="321"/>
      <c r="BS49" s="321"/>
      <c r="BT49" s="321"/>
      <c r="BU49" s="321"/>
      <c r="BV49" s="321"/>
      <c r="BW49" s="321"/>
      <c r="BX49" s="321"/>
      <c r="BY49" s="321"/>
      <c r="BZ49" s="320" t="s">
        <v>2089</v>
      </c>
      <c r="CA49" s="320" t="s">
        <v>2090</v>
      </c>
      <c r="CB49" s="322" t="s">
        <v>2091</v>
      </c>
    </row>
    <row r="50" spans="1:80" s="282" customFormat="1" ht="15" customHeight="1" thickTop="1" thickBot="1">
      <c r="A50" s="285"/>
      <c r="B50" s="324"/>
      <c r="C50" s="27"/>
      <c r="D50" s="27"/>
      <c r="E50" s="27"/>
      <c r="F50" s="325"/>
      <c r="G50" s="325"/>
      <c r="H50" s="325"/>
      <c r="I50" s="325"/>
      <c r="J50" s="325"/>
      <c r="K50" s="325"/>
      <c r="L50" s="325"/>
      <c r="M50" s="325"/>
      <c r="N50" s="325"/>
      <c r="O50" s="325"/>
      <c r="P50" s="325"/>
      <c r="Q50" s="325"/>
      <c r="R50" s="325"/>
      <c r="S50" s="325"/>
      <c r="T50" s="325"/>
      <c r="U50" s="325"/>
      <c r="V50" s="325"/>
      <c r="W50" s="325"/>
      <c r="X50" s="325"/>
      <c r="Y50" s="325"/>
      <c r="Z50" s="325"/>
      <c r="AA50" s="27"/>
      <c r="AB50" s="27"/>
      <c r="AC50" s="27"/>
      <c r="AD50" s="286"/>
      <c r="AE50" s="27"/>
      <c r="AF50" s="621"/>
      <c r="AG50" s="613"/>
      <c r="AH50" s="621"/>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614"/>
      <c r="BE50" s="626"/>
      <c r="BF50" s="324"/>
      <c r="BG50" s="27"/>
      <c r="BH50" s="325"/>
      <c r="BI50" s="325"/>
      <c r="BJ50" s="325"/>
      <c r="BK50" s="325"/>
      <c r="BL50" s="325"/>
      <c r="BM50" s="325"/>
      <c r="BN50" s="325"/>
      <c r="BO50" s="325"/>
      <c r="BP50" s="325"/>
      <c r="BQ50" s="325"/>
      <c r="BR50" s="325"/>
      <c r="BS50" s="325"/>
      <c r="BT50" s="325"/>
      <c r="BU50" s="325"/>
      <c r="BV50" s="325"/>
      <c r="BW50" s="325"/>
      <c r="BX50" s="325"/>
      <c r="BY50" s="325"/>
      <c r="BZ50" s="325"/>
      <c r="CA50" s="325"/>
      <c r="CB50" s="325"/>
    </row>
    <row r="51" spans="1:80" s="282" customFormat="1" ht="15.75" customHeight="1" thickTop="1" thickBot="1">
      <c r="A51" s="285"/>
      <c r="B51" s="295" t="s">
        <v>1113</v>
      </c>
      <c r="C51" s="27"/>
      <c r="D51" s="27"/>
      <c r="E51" s="27"/>
      <c r="F51" s="325"/>
      <c r="G51" s="325"/>
      <c r="H51" s="325"/>
      <c r="I51" s="325"/>
      <c r="J51" s="325"/>
      <c r="K51" s="325"/>
      <c r="L51" s="325"/>
      <c r="M51" s="325"/>
      <c r="N51" s="325"/>
      <c r="O51" s="325"/>
      <c r="P51" s="325"/>
      <c r="Q51" s="325"/>
      <c r="R51" s="325"/>
      <c r="S51" s="325"/>
      <c r="T51" s="325"/>
      <c r="U51" s="325"/>
      <c r="V51" s="325"/>
      <c r="W51" s="325"/>
      <c r="X51" s="325"/>
      <c r="Y51" s="325"/>
      <c r="Z51" s="325"/>
      <c r="AA51" s="27"/>
      <c r="AB51" s="27"/>
      <c r="AC51" s="27"/>
      <c r="AD51" s="286"/>
      <c r="AE51" s="27"/>
      <c r="AF51" s="621"/>
      <c r="AG51" s="613"/>
      <c r="AH51" s="621"/>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614"/>
      <c r="BE51" s="626"/>
      <c r="BF51" s="295" t="s">
        <v>1113</v>
      </c>
      <c r="BG51" s="27"/>
      <c r="BH51" s="325"/>
      <c r="BI51" s="325"/>
      <c r="BJ51" s="325"/>
      <c r="BK51" s="325"/>
      <c r="BL51" s="325"/>
      <c r="BM51" s="325"/>
      <c r="BN51" s="325"/>
      <c r="BO51" s="325"/>
      <c r="BP51" s="325"/>
      <c r="BQ51" s="325"/>
      <c r="BR51" s="325"/>
      <c r="BS51" s="325"/>
      <c r="BT51" s="325"/>
      <c r="BU51" s="325"/>
      <c r="BV51" s="325"/>
      <c r="BW51" s="325"/>
      <c r="BX51" s="325"/>
      <c r="BY51" s="325"/>
      <c r="BZ51" s="325"/>
      <c r="CA51" s="325"/>
      <c r="CB51" s="325"/>
    </row>
    <row r="52" spans="1:80" ht="33" customHeight="1" thickTop="1">
      <c r="A52" s="27"/>
      <c r="B52" s="296" t="s">
        <v>2092</v>
      </c>
      <c r="C52" s="165" t="s">
        <v>711</v>
      </c>
      <c r="D52" s="166" t="s">
        <v>712</v>
      </c>
      <c r="E52" s="166">
        <v>3</v>
      </c>
      <c r="F52" s="297">
        <v>0</v>
      </c>
      <c r="G52" s="297">
        <v>0</v>
      </c>
      <c r="H52" s="297">
        <v>0</v>
      </c>
      <c r="I52" s="297">
        <v>55.46</v>
      </c>
      <c r="J52" s="297">
        <v>0</v>
      </c>
      <c r="K52" s="297">
        <v>0</v>
      </c>
      <c r="L52" s="297">
        <v>0</v>
      </c>
      <c r="M52" s="297">
        <v>0</v>
      </c>
      <c r="N52" s="298">
        <f>IFERROR(SUM(F52:M52), 0)</f>
        <v>55.46</v>
      </c>
      <c r="O52" s="297">
        <v>0</v>
      </c>
      <c r="P52" s="297">
        <v>0</v>
      </c>
      <c r="Q52" s="297">
        <v>0</v>
      </c>
      <c r="R52" s="297">
        <v>24.6</v>
      </c>
      <c r="S52" s="297">
        <v>0</v>
      </c>
      <c r="T52" s="297">
        <v>0</v>
      </c>
      <c r="U52" s="297">
        <v>0</v>
      </c>
      <c r="V52" s="297">
        <v>0</v>
      </c>
      <c r="W52" s="298">
        <f t="shared" ref="W52:W59" si="78">IFERROR(SUM(O52:V52), 0)</f>
        <v>24.6</v>
      </c>
      <c r="X52" s="300"/>
      <c r="Y52" s="300"/>
      <c r="Z52" s="301"/>
      <c r="AA52" s="326"/>
      <c r="AB52" s="302" t="s">
        <v>2093</v>
      </c>
      <c r="AC52" s="27"/>
      <c r="AD52" s="173"/>
      <c r="AE52" s="27"/>
      <c r="AF52" s="621"/>
      <c r="AG52" s="47">
        <f t="shared" ref="AG52:AG53" si="79">IF( SUM( AI52:BC52 ) = 0, 0, $AI$9 )</f>
        <v>0</v>
      </c>
      <c r="AH52" s="305"/>
      <c r="AI52" s="48">
        <f xml:space="preserve"> IF( ISNUMBER(F52), 0, 1 )</f>
        <v>0</v>
      </c>
      <c r="AJ52" s="48">
        <f t="shared" ref="AJ52:AP53" si="80" xml:space="preserve"> IF( ISNUMBER(G52), 0, 1 )</f>
        <v>0</v>
      </c>
      <c r="AK52" s="48">
        <f t="shared" si="80"/>
        <v>0</v>
      </c>
      <c r="AL52" s="48">
        <f t="shared" si="80"/>
        <v>0</v>
      </c>
      <c r="AM52" s="48">
        <f t="shared" si="80"/>
        <v>0</v>
      </c>
      <c r="AN52" s="48">
        <f t="shared" si="80"/>
        <v>0</v>
      </c>
      <c r="AO52" s="48">
        <f t="shared" si="80"/>
        <v>0</v>
      </c>
      <c r="AP52" s="48">
        <f t="shared" si="80"/>
        <v>0</v>
      </c>
      <c r="AQ52" s="228"/>
      <c r="AR52" s="48">
        <f xml:space="preserve"> IF( ISNUMBER(O52), 0, 1 )</f>
        <v>0</v>
      </c>
      <c r="AS52" s="48">
        <f t="shared" ref="AS52:AY53" si="81" xml:space="preserve"> IF( ISNUMBER(P52), 0, 1 )</f>
        <v>0</v>
      </c>
      <c r="AT52" s="48">
        <f t="shared" si="81"/>
        <v>0</v>
      </c>
      <c r="AU52" s="48">
        <f t="shared" si="81"/>
        <v>0</v>
      </c>
      <c r="AV52" s="48">
        <f t="shared" si="81"/>
        <v>0</v>
      </c>
      <c r="AW52" s="48">
        <f t="shared" si="81"/>
        <v>0</v>
      </c>
      <c r="AX52" s="48">
        <f t="shared" si="81"/>
        <v>0</v>
      </c>
      <c r="AY52" s="48">
        <f t="shared" si="81"/>
        <v>0</v>
      </c>
      <c r="AZ52" s="228"/>
      <c r="BA52" s="228"/>
      <c r="BB52" s="228"/>
      <c r="BC52" s="228"/>
      <c r="BD52" s="614"/>
      <c r="BE52" s="613"/>
      <c r="BF52" s="296" t="s">
        <v>2092</v>
      </c>
      <c r="BG52" s="165" t="s">
        <v>711</v>
      </c>
      <c r="BH52" s="297" t="s">
        <v>2094</v>
      </c>
      <c r="BI52" s="297" t="s">
        <v>2095</v>
      </c>
      <c r="BJ52" s="297" t="s">
        <v>2096</v>
      </c>
      <c r="BK52" s="297" t="s">
        <v>2097</v>
      </c>
      <c r="BL52" s="297" t="s">
        <v>2098</v>
      </c>
      <c r="BM52" s="297" t="s">
        <v>2099</v>
      </c>
      <c r="BN52" s="297" t="s">
        <v>2100</v>
      </c>
      <c r="BO52" s="297" t="s">
        <v>2101</v>
      </c>
      <c r="BP52" s="298" t="s">
        <v>2102</v>
      </c>
      <c r="BQ52" s="297" t="s">
        <v>2103</v>
      </c>
      <c r="BR52" s="297" t="s">
        <v>2104</v>
      </c>
      <c r="BS52" s="297" t="s">
        <v>2105</v>
      </c>
      <c r="BT52" s="297" t="s">
        <v>2106</v>
      </c>
      <c r="BU52" s="297" t="s">
        <v>2107</v>
      </c>
      <c r="BV52" s="297" t="s">
        <v>2108</v>
      </c>
      <c r="BW52" s="297" t="s">
        <v>2109</v>
      </c>
      <c r="BX52" s="297" t="s">
        <v>2110</v>
      </c>
      <c r="BY52" s="298" t="s">
        <v>2111</v>
      </c>
      <c r="BZ52" s="300"/>
      <c r="CA52" s="300"/>
      <c r="CB52" s="301"/>
    </row>
    <row r="53" spans="1:80" ht="33" customHeight="1">
      <c r="A53" s="27"/>
      <c r="B53" s="307" t="s">
        <v>2092</v>
      </c>
      <c r="C53" s="179" t="s">
        <v>720</v>
      </c>
      <c r="D53" s="180" t="s">
        <v>712</v>
      </c>
      <c r="E53" s="180">
        <v>3</v>
      </c>
      <c r="F53" s="308">
        <v>0</v>
      </c>
      <c r="G53" s="308">
        <v>0</v>
      </c>
      <c r="H53" s="308">
        <v>0</v>
      </c>
      <c r="I53" s="308">
        <v>-0.161</v>
      </c>
      <c r="J53" s="308">
        <v>0</v>
      </c>
      <c r="K53" s="308">
        <v>0</v>
      </c>
      <c r="L53" s="308">
        <v>0</v>
      </c>
      <c r="M53" s="308">
        <v>0</v>
      </c>
      <c r="N53" s="309">
        <f t="shared" ref="N53:N89" si="82">IFERROR(SUM(F53:M53), 0)</f>
        <v>-0.161</v>
      </c>
      <c r="O53" s="308">
        <v>0</v>
      </c>
      <c r="P53" s="308">
        <v>0</v>
      </c>
      <c r="Q53" s="308">
        <v>0</v>
      </c>
      <c r="R53" s="308">
        <v>0</v>
      </c>
      <c r="S53" s="308">
        <v>0</v>
      </c>
      <c r="T53" s="308">
        <v>0</v>
      </c>
      <c r="U53" s="308">
        <v>0</v>
      </c>
      <c r="V53" s="308">
        <v>0</v>
      </c>
      <c r="W53" s="309">
        <f t="shared" si="78"/>
        <v>0</v>
      </c>
      <c r="X53" s="311"/>
      <c r="Y53" s="311"/>
      <c r="Z53" s="312"/>
      <c r="AA53" s="326"/>
      <c r="AB53" s="313" t="s">
        <v>2112</v>
      </c>
      <c r="AC53" s="27"/>
      <c r="AD53" s="187"/>
      <c r="AE53" s="27"/>
      <c r="AF53" s="621"/>
      <c r="AG53" s="47">
        <f t="shared" si="79"/>
        <v>0</v>
      </c>
      <c r="AH53" s="154"/>
      <c r="AI53" s="48">
        <f t="shared" ref="AI53" si="83" xml:space="preserve"> IF( ISNUMBER(F53), 0, 1 )</f>
        <v>0</v>
      </c>
      <c r="AJ53" s="48">
        <f t="shared" si="80"/>
        <v>0</v>
      </c>
      <c r="AK53" s="48">
        <f t="shared" si="80"/>
        <v>0</v>
      </c>
      <c r="AL53" s="48">
        <f t="shared" si="80"/>
        <v>0</v>
      </c>
      <c r="AM53" s="48">
        <f t="shared" si="80"/>
        <v>0</v>
      </c>
      <c r="AN53" s="48">
        <f t="shared" si="80"/>
        <v>0</v>
      </c>
      <c r="AO53" s="48">
        <f t="shared" si="80"/>
        <v>0</v>
      </c>
      <c r="AP53" s="48">
        <f t="shared" si="80"/>
        <v>0</v>
      </c>
      <c r="AQ53" s="228"/>
      <c r="AR53" s="48">
        <f t="shared" ref="AR53" si="84" xml:space="preserve"> IF( ISNUMBER(O53), 0, 1 )</f>
        <v>0</v>
      </c>
      <c r="AS53" s="48">
        <f t="shared" si="81"/>
        <v>0</v>
      </c>
      <c r="AT53" s="48">
        <f t="shared" si="81"/>
        <v>0</v>
      </c>
      <c r="AU53" s="48">
        <f t="shared" si="81"/>
        <v>0</v>
      </c>
      <c r="AV53" s="48">
        <f t="shared" si="81"/>
        <v>0</v>
      </c>
      <c r="AW53" s="48">
        <f t="shared" si="81"/>
        <v>0</v>
      </c>
      <c r="AX53" s="48">
        <f t="shared" si="81"/>
        <v>0</v>
      </c>
      <c r="AY53" s="48">
        <f t="shared" si="81"/>
        <v>0</v>
      </c>
      <c r="AZ53" s="228"/>
      <c r="BA53" s="228"/>
      <c r="BB53" s="228"/>
      <c r="BC53" s="228"/>
      <c r="BD53" s="614"/>
      <c r="BE53" s="613"/>
      <c r="BF53" s="307" t="s">
        <v>2092</v>
      </c>
      <c r="BG53" s="179" t="s">
        <v>720</v>
      </c>
      <c r="BH53" s="308" t="s">
        <v>2113</v>
      </c>
      <c r="BI53" s="308" t="s">
        <v>2114</v>
      </c>
      <c r="BJ53" s="308" t="s">
        <v>2115</v>
      </c>
      <c r="BK53" s="308" t="s">
        <v>2116</v>
      </c>
      <c r="BL53" s="308" t="s">
        <v>2117</v>
      </c>
      <c r="BM53" s="308" t="s">
        <v>2118</v>
      </c>
      <c r="BN53" s="308" t="s">
        <v>2119</v>
      </c>
      <c r="BO53" s="308" t="s">
        <v>2120</v>
      </c>
      <c r="BP53" s="309" t="s">
        <v>2121</v>
      </c>
      <c r="BQ53" s="308" t="s">
        <v>2122</v>
      </c>
      <c r="BR53" s="308" t="s">
        <v>2123</v>
      </c>
      <c r="BS53" s="308" t="s">
        <v>2124</v>
      </c>
      <c r="BT53" s="308" t="s">
        <v>2125</v>
      </c>
      <c r="BU53" s="308" t="s">
        <v>2126</v>
      </c>
      <c r="BV53" s="308" t="s">
        <v>2127</v>
      </c>
      <c r="BW53" s="308" t="s">
        <v>2128</v>
      </c>
      <c r="BX53" s="308" t="s">
        <v>2129</v>
      </c>
      <c r="BY53" s="309" t="s">
        <v>2130</v>
      </c>
      <c r="BZ53" s="311"/>
      <c r="CA53" s="311"/>
      <c r="CB53" s="312"/>
    </row>
    <row r="54" spans="1:80" ht="33" customHeight="1" thickBot="1">
      <c r="A54" s="27"/>
      <c r="B54" s="307" t="s">
        <v>2092</v>
      </c>
      <c r="C54" s="179" t="s">
        <v>728</v>
      </c>
      <c r="D54" s="180" t="s">
        <v>712</v>
      </c>
      <c r="E54" s="180">
        <v>3</v>
      </c>
      <c r="F54" s="309">
        <f>IFERROR(SUM(F52:F53), 0)</f>
        <v>0</v>
      </c>
      <c r="G54" s="309">
        <f t="shared" ref="G54:M54" si="85">IFERROR(SUM(G52:G53), 0)</f>
        <v>0</v>
      </c>
      <c r="H54" s="309">
        <f t="shared" si="85"/>
        <v>0</v>
      </c>
      <c r="I54" s="309">
        <f t="shared" si="85"/>
        <v>55.298999999999999</v>
      </c>
      <c r="J54" s="309">
        <f t="shared" si="85"/>
        <v>0</v>
      </c>
      <c r="K54" s="309">
        <f t="shared" si="85"/>
        <v>0</v>
      </c>
      <c r="L54" s="309">
        <f t="shared" si="85"/>
        <v>0</v>
      </c>
      <c r="M54" s="309">
        <f t="shared" si="85"/>
        <v>0</v>
      </c>
      <c r="N54" s="309">
        <f>IFERROR(SUM(F54:M54), 0)</f>
        <v>55.298999999999999</v>
      </c>
      <c r="O54" s="309">
        <f>IFERROR(SUM(O52:O53), 0)</f>
        <v>0</v>
      </c>
      <c r="P54" s="309">
        <f t="shared" ref="P54:V54" si="86">IFERROR(SUM(P52:P53), 0)</f>
        <v>0</v>
      </c>
      <c r="Q54" s="309">
        <f t="shared" si="86"/>
        <v>0</v>
      </c>
      <c r="R54" s="309">
        <f t="shared" si="86"/>
        <v>24.6</v>
      </c>
      <c r="S54" s="309">
        <f t="shared" si="86"/>
        <v>0</v>
      </c>
      <c r="T54" s="309">
        <f t="shared" si="86"/>
        <v>0</v>
      </c>
      <c r="U54" s="309">
        <f t="shared" si="86"/>
        <v>0</v>
      </c>
      <c r="V54" s="309">
        <f t="shared" si="86"/>
        <v>0</v>
      </c>
      <c r="W54" s="309">
        <f t="shared" si="78"/>
        <v>24.6</v>
      </c>
      <c r="X54" s="311"/>
      <c r="Y54" s="311"/>
      <c r="Z54" s="312"/>
      <c r="AA54" s="318"/>
      <c r="AB54" s="313" t="s">
        <v>2131</v>
      </c>
      <c r="AC54" s="27"/>
      <c r="AD54" s="187"/>
      <c r="AE54" s="27"/>
      <c r="AF54" s="621"/>
      <c r="AG54" s="613"/>
      <c r="AH54" s="621"/>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614"/>
      <c r="BE54" s="613"/>
      <c r="BF54" s="307" t="s">
        <v>2092</v>
      </c>
      <c r="BG54" s="179" t="s">
        <v>728</v>
      </c>
      <c r="BH54" s="309" t="s">
        <v>2132</v>
      </c>
      <c r="BI54" s="309" t="s">
        <v>2133</v>
      </c>
      <c r="BJ54" s="309" t="s">
        <v>2134</v>
      </c>
      <c r="BK54" s="309" t="s">
        <v>2135</v>
      </c>
      <c r="BL54" s="309" t="s">
        <v>2136</v>
      </c>
      <c r="BM54" s="309" t="s">
        <v>2137</v>
      </c>
      <c r="BN54" s="309" t="s">
        <v>2138</v>
      </c>
      <c r="BO54" s="309" t="s">
        <v>2139</v>
      </c>
      <c r="BP54" s="309" t="s">
        <v>2140</v>
      </c>
      <c r="BQ54" s="309" t="s">
        <v>2141</v>
      </c>
      <c r="BR54" s="309" t="s">
        <v>2142</v>
      </c>
      <c r="BS54" s="309" t="s">
        <v>2143</v>
      </c>
      <c r="BT54" s="309" t="s">
        <v>2144</v>
      </c>
      <c r="BU54" s="309" t="s">
        <v>2145</v>
      </c>
      <c r="BV54" s="309" t="s">
        <v>2146</v>
      </c>
      <c r="BW54" s="309" t="s">
        <v>2147</v>
      </c>
      <c r="BX54" s="309" t="s">
        <v>2148</v>
      </c>
      <c r="BY54" s="309" t="s">
        <v>2149</v>
      </c>
      <c r="BZ54" s="311"/>
      <c r="CA54" s="311"/>
      <c r="CB54" s="312"/>
    </row>
    <row r="55" spans="1:80" ht="15.75" customHeight="1" thickTop="1">
      <c r="A55" s="27"/>
      <c r="B55" s="307" t="s">
        <v>2150</v>
      </c>
      <c r="C55" s="179" t="s">
        <v>711</v>
      </c>
      <c r="D55" s="180" t="s">
        <v>712</v>
      </c>
      <c r="E55" s="180">
        <v>3</v>
      </c>
      <c r="F55" s="297">
        <v>6.5019999999999998</v>
      </c>
      <c r="G55" s="297">
        <v>1.4910000000000001</v>
      </c>
      <c r="H55" s="297">
        <v>0</v>
      </c>
      <c r="I55" s="297">
        <v>0</v>
      </c>
      <c r="J55" s="297">
        <v>0</v>
      </c>
      <c r="K55" s="297">
        <v>0</v>
      </c>
      <c r="L55" s="297">
        <v>0</v>
      </c>
      <c r="M55" s="297">
        <v>0</v>
      </c>
      <c r="N55" s="309">
        <f t="shared" si="82"/>
        <v>7.9930000000000003</v>
      </c>
      <c r="O55" s="297">
        <v>7.6829999999999998</v>
      </c>
      <c r="P55" s="297">
        <v>1.3819999999999999</v>
      </c>
      <c r="Q55" s="297">
        <v>0</v>
      </c>
      <c r="R55" s="297">
        <v>0</v>
      </c>
      <c r="S55" s="297">
        <v>0</v>
      </c>
      <c r="T55" s="297">
        <v>0</v>
      </c>
      <c r="U55" s="297">
        <v>0</v>
      </c>
      <c r="V55" s="297">
        <v>0</v>
      </c>
      <c r="W55" s="309">
        <f t="shared" si="78"/>
        <v>9.0649999999999995</v>
      </c>
      <c r="X55" s="311"/>
      <c r="Y55" s="311"/>
      <c r="Z55" s="312"/>
      <c r="AA55" s="318"/>
      <c r="AB55" s="313" t="s">
        <v>2151</v>
      </c>
      <c r="AC55" s="27"/>
      <c r="AD55" s="187"/>
      <c r="AE55" s="27"/>
      <c r="AF55" s="621"/>
      <c r="AG55" s="47">
        <f t="shared" ref="AG55:AG56" si="87">IF( SUM( AI55:BC55 ) = 0, 0, $AI$9 )</f>
        <v>0</v>
      </c>
      <c r="AH55" s="305"/>
      <c r="AI55" s="48">
        <f xml:space="preserve"> IF( ISNUMBER(F55), 0, 1 )</f>
        <v>0</v>
      </c>
      <c r="AJ55" s="48">
        <f t="shared" ref="AJ55:AP56" si="88" xml:space="preserve"> IF( ISNUMBER(G55), 0, 1 )</f>
        <v>0</v>
      </c>
      <c r="AK55" s="48">
        <f t="shared" si="88"/>
        <v>0</v>
      </c>
      <c r="AL55" s="48">
        <f t="shared" si="88"/>
        <v>0</v>
      </c>
      <c r="AM55" s="48">
        <f t="shared" si="88"/>
        <v>0</v>
      </c>
      <c r="AN55" s="48">
        <f t="shared" si="88"/>
        <v>0</v>
      </c>
      <c r="AO55" s="48">
        <f t="shared" si="88"/>
        <v>0</v>
      </c>
      <c r="AP55" s="48">
        <f t="shared" si="88"/>
        <v>0</v>
      </c>
      <c r="AQ55" s="228"/>
      <c r="AR55" s="48">
        <f xml:space="preserve"> IF( ISNUMBER(O55), 0, 1 )</f>
        <v>0</v>
      </c>
      <c r="AS55" s="48">
        <f t="shared" ref="AS55:AY56" si="89" xml:space="preserve"> IF( ISNUMBER(P55), 0, 1 )</f>
        <v>0</v>
      </c>
      <c r="AT55" s="48">
        <f t="shared" si="89"/>
        <v>0</v>
      </c>
      <c r="AU55" s="48">
        <f t="shared" si="89"/>
        <v>0</v>
      </c>
      <c r="AV55" s="48">
        <f t="shared" si="89"/>
        <v>0</v>
      </c>
      <c r="AW55" s="48">
        <f t="shared" si="89"/>
        <v>0</v>
      </c>
      <c r="AX55" s="48">
        <f t="shared" si="89"/>
        <v>0</v>
      </c>
      <c r="AY55" s="48">
        <f t="shared" si="89"/>
        <v>0</v>
      </c>
      <c r="AZ55" s="228"/>
      <c r="BA55" s="228"/>
      <c r="BB55" s="228"/>
      <c r="BC55" s="228"/>
      <c r="BD55" s="614"/>
      <c r="BE55" s="613"/>
      <c r="BF55" s="307" t="s">
        <v>2150</v>
      </c>
      <c r="BG55" s="179" t="s">
        <v>711</v>
      </c>
      <c r="BH55" s="308" t="s">
        <v>2152</v>
      </c>
      <c r="BI55" s="308" t="s">
        <v>2153</v>
      </c>
      <c r="BJ55" s="308" t="s">
        <v>2154</v>
      </c>
      <c r="BK55" s="308" t="s">
        <v>2155</v>
      </c>
      <c r="BL55" s="308" t="s">
        <v>2156</v>
      </c>
      <c r="BM55" s="308" t="s">
        <v>2157</v>
      </c>
      <c r="BN55" s="308" t="s">
        <v>2158</v>
      </c>
      <c r="BO55" s="308" t="s">
        <v>2159</v>
      </c>
      <c r="BP55" s="309" t="s">
        <v>2160</v>
      </c>
      <c r="BQ55" s="308" t="s">
        <v>2161</v>
      </c>
      <c r="BR55" s="308" t="s">
        <v>2162</v>
      </c>
      <c r="BS55" s="308" t="s">
        <v>2163</v>
      </c>
      <c r="BT55" s="308" t="s">
        <v>2164</v>
      </c>
      <c r="BU55" s="308" t="s">
        <v>2165</v>
      </c>
      <c r="BV55" s="308" t="s">
        <v>2166</v>
      </c>
      <c r="BW55" s="308" t="s">
        <v>2167</v>
      </c>
      <c r="BX55" s="308" t="s">
        <v>2168</v>
      </c>
      <c r="BY55" s="309" t="s">
        <v>2169</v>
      </c>
      <c r="BZ55" s="311"/>
      <c r="CA55" s="311"/>
      <c r="CB55" s="312"/>
    </row>
    <row r="56" spans="1:80" ht="15.75" customHeight="1">
      <c r="A56" s="27"/>
      <c r="B56" s="307" t="s">
        <v>2150</v>
      </c>
      <c r="C56" s="179" t="s">
        <v>720</v>
      </c>
      <c r="D56" s="180" t="s">
        <v>712</v>
      </c>
      <c r="E56" s="180">
        <v>3</v>
      </c>
      <c r="F56" s="308">
        <v>1.1830000000000001</v>
      </c>
      <c r="G56" s="308">
        <v>0.216</v>
      </c>
      <c r="H56" s="308">
        <v>4.1000000000000002E-2</v>
      </c>
      <c r="I56" s="308">
        <v>0</v>
      </c>
      <c r="J56" s="308">
        <v>0</v>
      </c>
      <c r="K56" s="308">
        <v>0</v>
      </c>
      <c r="L56" s="308">
        <v>0</v>
      </c>
      <c r="M56" s="308">
        <v>0</v>
      </c>
      <c r="N56" s="309">
        <f>IFERROR(SUM(F56:M56), 0)</f>
        <v>1.44</v>
      </c>
      <c r="O56" s="308">
        <v>0</v>
      </c>
      <c r="P56" s="308">
        <v>0</v>
      </c>
      <c r="Q56" s="308">
        <v>0</v>
      </c>
      <c r="R56" s="308">
        <v>0</v>
      </c>
      <c r="S56" s="308">
        <v>0</v>
      </c>
      <c r="T56" s="308">
        <v>0</v>
      </c>
      <c r="U56" s="308">
        <v>0</v>
      </c>
      <c r="V56" s="308">
        <v>0</v>
      </c>
      <c r="W56" s="309">
        <f t="shared" si="78"/>
        <v>0</v>
      </c>
      <c r="X56" s="311"/>
      <c r="Y56" s="311"/>
      <c r="Z56" s="312"/>
      <c r="AA56" s="318"/>
      <c r="AB56" s="313" t="s">
        <v>2170</v>
      </c>
      <c r="AC56" s="27"/>
      <c r="AD56" s="187"/>
      <c r="AE56" s="27"/>
      <c r="AF56" s="621"/>
      <c r="AG56" s="47">
        <f t="shared" si="87"/>
        <v>0</v>
      </c>
      <c r="AH56" s="154"/>
      <c r="AI56" s="48">
        <f t="shared" ref="AI56" si="90" xml:space="preserve"> IF( ISNUMBER(F56), 0, 1 )</f>
        <v>0</v>
      </c>
      <c r="AJ56" s="48">
        <f t="shared" si="88"/>
        <v>0</v>
      </c>
      <c r="AK56" s="48">
        <f t="shared" si="88"/>
        <v>0</v>
      </c>
      <c r="AL56" s="48">
        <f t="shared" si="88"/>
        <v>0</v>
      </c>
      <c r="AM56" s="48">
        <f t="shared" si="88"/>
        <v>0</v>
      </c>
      <c r="AN56" s="48">
        <f t="shared" si="88"/>
        <v>0</v>
      </c>
      <c r="AO56" s="48">
        <f t="shared" si="88"/>
        <v>0</v>
      </c>
      <c r="AP56" s="48">
        <f t="shared" si="88"/>
        <v>0</v>
      </c>
      <c r="AQ56" s="228"/>
      <c r="AR56" s="48">
        <f t="shared" ref="AR56" si="91" xml:space="preserve"> IF( ISNUMBER(O56), 0, 1 )</f>
        <v>0</v>
      </c>
      <c r="AS56" s="48">
        <f t="shared" si="89"/>
        <v>0</v>
      </c>
      <c r="AT56" s="48">
        <f t="shared" si="89"/>
        <v>0</v>
      </c>
      <c r="AU56" s="48">
        <f t="shared" si="89"/>
        <v>0</v>
      </c>
      <c r="AV56" s="48">
        <f t="shared" si="89"/>
        <v>0</v>
      </c>
      <c r="AW56" s="48">
        <f t="shared" si="89"/>
        <v>0</v>
      </c>
      <c r="AX56" s="48">
        <f t="shared" si="89"/>
        <v>0</v>
      </c>
      <c r="AY56" s="48">
        <f t="shared" si="89"/>
        <v>0</v>
      </c>
      <c r="AZ56" s="228"/>
      <c r="BA56" s="228"/>
      <c r="BB56" s="228"/>
      <c r="BC56" s="228"/>
      <c r="BD56" s="614"/>
      <c r="BE56" s="613"/>
      <c r="BF56" s="307" t="s">
        <v>2150</v>
      </c>
      <c r="BG56" s="179" t="s">
        <v>720</v>
      </c>
      <c r="BH56" s="308" t="s">
        <v>2171</v>
      </c>
      <c r="BI56" s="308" t="s">
        <v>2172</v>
      </c>
      <c r="BJ56" s="308" t="s">
        <v>2173</v>
      </c>
      <c r="BK56" s="308" t="s">
        <v>2174</v>
      </c>
      <c r="BL56" s="308" t="s">
        <v>2175</v>
      </c>
      <c r="BM56" s="308" t="s">
        <v>2176</v>
      </c>
      <c r="BN56" s="308" t="s">
        <v>2177</v>
      </c>
      <c r="BO56" s="308" t="s">
        <v>2178</v>
      </c>
      <c r="BP56" s="309" t="s">
        <v>2179</v>
      </c>
      <c r="BQ56" s="308" t="s">
        <v>2180</v>
      </c>
      <c r="BR56" s="308" t="s">
        <v>2181</v>
      </c>
      <c r="BS56" s="308" t="s">
        <v>2182</v>
      </c>
      <c r="BT56" s="308" t="s">
        <v>2183</v>
      </c>
      <c r="BU56" s="308" t="s">
        <v>2184</v>
      </c>
      <c r="BV56" s="308" t="s">
        <v>2185</v>
      </c>
      <c r="BW56" s="308" t="s">
        <v>2186</v>
      </c>
      <c r="BX56" s="308" t="s">
        <v>2187</v>
      </c>
      <c r="BY56" s="309" t="s">
        <v>2188</v>
      </c>
      <c r="BZ56" s="311"/>
      <c r="CA56" s="311"/>
      <c r="CB56" s="312"/>
    </row>
    <row r="57" spans="1:80" ht="15.75" customHeight="1" thickBot="1">
      <c r="A57" s="27"/>
      <c r="B57" s="307" t="s">
        <v>2150</v>
      </c>
      <c r="C57" s="179" t="s">
        <v>728</v>
      </c>
      <c r="D57" s="180" t="s">
        <v>712</v>
      </c>
      <c r="E57" s="180">
        <v>3</v>
      </c>
      <c r="F57" s="309">
        <f>IFERROR(SUM(F55:F56), 0)</f>
        <v>7.6849999999999996</v>
      </c>
      <c r="G57" s="309">
        <f t="shared" ref="G57:M57" si="92">IFERROR(SUM(G55:G56), 0)</f>
        <v>1.7070000000000001</v>
      </c>
      <c r="H57" s="309">
        <f t="shared" si="92"/>
        <v>4.1000000000000002E-2</v>
      </c>
      <c r="I57" s="309">
        <f t="shared" si="92"/>
        <v>0</v>
      </c>
      <c r="J57" s="309">
        <f t="shared" si="92"/>
        <v>0</v>
      </c>
      <c r="K57" s="309">
        <f t="shared" si="92"/>
        <v>0</v>
      </c>
      <c r="L57" s="309">
        <f t="shared" si="92"/>
        <v>0</v>
      </c>
      <c r="M57" s="309">
        <f t="shared" si="92"/>
        <v>0</v>
      </c>
      <c r="N57" s="309">
        <f t="shared" si="82"/>
        <v>9.4329999999999998</v>
      </c>
      <c r="O57" s="309">
        <f>IFERROR(SUM(O55:O56), 0)</f>
        <v>7.6829999999999998</v>
      </c>
      <c r="P57" s="309">
        <f t="shared" ref="P57:V57" si="93">IFERROR(SUM(P55:P56), 0)</f>
        <v>1.3819999999999999</v>
      </c>
      <c r="Q57" s="309">
        <f t="shared" si="93"/>
        <v>0</v>
      </c>
      <c r="R57" s="309">
        <f t="shared" si="93"/>
        <v>0</v>
      </c>
      <c r="S57" s="309">
        <f t="shared" si="93"/>
        <v>0</v>
      </c>
      <c r="T57" s="309">
        <f t="shared" si="93"/>
        <v>0</v>
      </c>
      <c r="U57" s="309">
        <f t="shared" si="93"/>
        <v>0</v>
      </c>
      <c r="V57" s="309">
        <f t="shared" si="93"/>
        <v>0</v>
      </c>
      <c r="W57" s="309">
        <f t="shared" si="78"/>
        <v>9.0649999999999995</v>
      </c>
      <c r="X57" s="311"/>
      <c r="Y57" s="311"/>
      <c r="Z57" s="312"/>
      <c r="AA57" s="318"/>
      <c r="AB57" s="313" t="s">
        <v>2189</v>
      </c>
      <c r="AC57" s="27"/>
      <c r="AD57" s="187"/>
      <c r="AE57" s="27"/>
      <c r="AF57" s="621"/>
      <c r="AG57" s="613"/>
      <c r="AH57" s="621"/>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614"/>
      <c r="BE57" s="613"/>
      <c r="BF57" s="307" t="s">
        <v>2150</v>
      </c>
      <c r="BG57" s="179" t="s">
        <v>728</v>
      </c>
      <c r="BH57" s="309" t="s">
        <v>2190</v>
      </c>
      <c r="BI57" s="309" t="s">
        <v>2191</v>
      </c>
      <c r="BJ57" s="309" t="s">
        <v>2192</v>
      </c>
      <c r="BK57" s="309" t="s">
        <v>2193</v>
      </c>
      <c r="BL57" s="309" t="s">
        <v>2194</v>
      </c>
      <c r="BM57" s="309" t="s">
        <v>2195</v>
      </c>
      <c r="BN57" s="309" t="s">
        <v>2196</v>
      </c>
      <c r="BO57" s="309" t="s">
        <v>2197</v>
      </c>
      <c r="BP57" s="309" t="s">
        <v>2198</v>
      </c>
      <c r="BQ57" s="309" t="s">
        <v>2199</v>
      </c>
      <c r="BR57" s="309" t="s">
        <v>2200</v>
      </c>
      <c r="BS57" s="309" t="s">
        <v>2201</v>
      </c>
      <c r="BT57" s="309" t="s">
        <v>2202</v>
      </c>
      <c r="BU57" s="309" t="s">
        <v>2203</v>
      </c>
      <c r="BV57" s="309" t="s">
        <v>2204</v>
      </c>
      <c r="BW57" s="309" t="s">
        <v>2205</v>
      </c>
      <c r="BX57" s="309" t="s">
        <v>2206</v>
      </c>
      <c r="BY57" s="309" t="s">
        <v>2207</v>
      </c>
      <c r="BZ57" s="311"/>
      <c r="CA57" s="311"/>
      <c r="CB57" s="312"/>
    </row>
    <row r="58" spans="1:80" ht="15.75" customHeight="1" thickTop="1">
      <c r="A58" s="27"/>
      <c r="B58" s="307" t="s">
        <v>2208</v>
      </c>
      <c r="C58" s="179" t="s">
        <v>711</v>
      </c>
      <c r="D58" s="180" t="s">
        <v>712</v>
      </c>
      <c r="E58" s="180">
        <v>3</v>
      </c>
      <c r="F58" s="297">
        <v>1.2270000000000001</v>
      </c>
      <c r="G58" s="297">
        <v>0</v>
      </c>
      <c r="H58" s="297">
        <v>0</v>
      </c>
      <c r="I58" s="297">
        <v>0</v>
      </c>
      <c r="J58" s="297">
        <v>0</v>
      </c>
      <c r="K58" s="297">
        <v>0</v>
      </c>
      <c r="L58" s="297">
        <v>0</v>
      </c>
      <c r="M58" s="297">
        <v>0</v>
      </c>
      <c r="N58" s="309">
        <f t="shared" si="82"/>
        <v>1.2270000000000001</v>
      </c>
      <c r="O58" s="297">
        <v>0.13700000000000001</v>
      </c>
      <c r="P58" s="297">
        <v>0</v>
      </c>
      <c r="Q58" s="297">
        <v>0</v>
      </c>
      <c r="R58" s="297">
        <v>0</v>
      </c>
      <c r="S58" s="297">
        <v>0</v>
      </c>
      <c r="T58" s="297">
        <v>0</v>
      </c>
      <c r="U58" s="297">
        <v>0</v>
      </c>
      <c r="V58" s="297">
        <v>0</v>
      </c>
      <c r="W58" s="309">
        <f t="shared" si="78"/>
        <v>0.13700000000000001</v>
      </c>
      <c r="X58" s="311"/>
      <c r="Y58" s="311"/>
      <c r="Z58" s="312"/>
      <c r="AA58" s="318"/>
      <c r="AB58" s="313" t="s">
        <v>2209</v>
      </c>
      <c r="AC58" s="27"/>
      <c r="AD58" s="187"/>
      <c r="AE58" s="27"/>
      <c r="AF58" s="621"/>
      <c r="AG58" s="47">
        <f t="shared" ref="AG58:AG88" si="94">IF( SUM( AI58:BC58 ) = 0, 0, $AI$9 )</f>
        <v>0</v>
      </c>
      <c r="AH58" s="305"/>
      <c r="AI58" s="48">
        <f xml:space="preserve"> IF( ISNUMBER(F58), 0, 1 )</f>
        <v>0</v>
      </c>
      <c r="AJ58" s="48">
        <f t="shared" ref="AJ58:AP59" si="95" xml:space="preserve"> IF( ISNUMBER(G58), 0, 1 )</f>
        <v>0</v>
      </c>
      <c r="AK58" s="48">
        <f t="shared" si="95"/>
        <v>0</v>
      </c>
      <c r="AL58" s="48">
        <f t="shared" si="95"/>
        <v>0</v>
      </c>
      <c r="AM58" s="48">
        <f t="shared" si="95"/>
        <v>0</v>
      </c>
      <c r="AN58" s="48">
        <f t="shared" si="95"/>
        <v>0</v>
      </c>
      <c r="AO58" s="48">
        <f t="shared" si="95"/>
        <v>0</v>
      </c>
      <c r="AP58" s="48">
        <f t="shared" si="95"/>
        <v>0</v>
      </c>
      <c r="AQ58" s="228"/>
      <c r="AR58" s="48">
        <f xml:space="preserve"> IF( ISNUMBER(O58), 0, 1 )</f>
        <v>0</v>
      </c>
      <c r="AS58" s="48">
        <f t="shared" ref="AS58:AY59" si="96" xml:space="preserve"> IF( ISNUMBER(P58), 0, 1 )</f>
        <v>0</v>
      </c>
      <c r="AT58" s="48">
        <f t="shared" si="96"/>
        <v>0</v>
      </c>
      <c r="AU58" s="48">
        <f t="shared" si="96"/>
        <v>0</v>
      </c>
      <c r="AV58" s="48">
        <f t="shared" si="96"/>
        <v>0</v>
      </c>
      <c r="AW58" s="48">
        <f t="shared" si="96"/>
        <v>0</v>
      </c>
      <c r="AX58" s="48">
        <f t="shared" si="96"/>
        <v>0</v>
      </c>
      <c r="AY58" s="48">
        <f t="shared" si="96"/>
        <v>0</v>
      </c>
      <c r="AZ58" s="228"/>
      <c r="BA58" s="228"/>
      <c r="BB58" s="228"/>
      <c r="BC58" s="228"/>
      <c r="BD58" s="614"/>
      <c r="BE58" s="613"/>
      <c r="BF58" s="307" t="s">
        <v>2208</v>
      </c>
      <c r="BG58" s="179" t="s">
        <v>711</v>
      </c>
      <c r="BH58" s="308" t="s">
        <v>2210</v>
      </c>
      <c r="BI58" s="308" t="s">
        <v>2211</v>
      </c>
      <c r="BJ58" s="308" t="s">
        <v>2212</v>
      </c>
      <c r="BK58" s="308" t="s">
        <v>2213</v>
      </c>
      <c r="BL58" s="308" t="s">
        <v>2214</v>
      </c>
      <c r="BM58" s="308" t="s">
        <v>2215</v>
      </c>
      <c r="BN58" s="308" t="s">
        <v>2216</v>
      </c>
      <c r="BO58" s="308" t="s">
        <v>2217</v>
      </c>
      <c r="BP58" s="309" t="s">
        <v>2218</v>
      </c>
      <c r="BQ58" s="308" t="s">
        <v>2219</v>
      </c>
      <c r="BR58" s="308" t="s">
        <v>2220</v>
      </c>
      <c r="BS58" s="308" t="s">
        <v>2221</v>
      </c>
      <c r="BT58" s="308" t="s">
        <v>2222</v>
      </c>
      <c r="BU58" s="308" t="s">
        <v>2223</v>
      </c>
      <c r="BV58" s="308" t="s">
        <v>2224</v>
      </c>
      <c r="BW58" s="308" t="s">
        <v>2225</v>
      </c>
      <c r="BX58" s="308" t="s">
        <v>2226</v>
      </c>
      <c r="BY58" s="309" t="s">
        <v>2227</v>
      </c>
      <c r="BZ58" s="311"/>
      <c r="CA58" s="311"/>
      <c r="CB58" s="312"/>
    </row>
    <row r="59" spans="1:80" ht="15.75" customHeight="1">
      <c r="A59" s="27"/>
      <c r="B59" s="307" t="s">
        <v>2208</v>
      </c>
      <c r="C59" s="179" t="s">
        <v>720</v>
      </c>
      <c r="D59" s="180" t="s">
        <v>712</v>
      </c>
      <c r="E59" s="180">
        <v>3</v>
      </c>
      <c r="F59" s="308">
        <v>-6.0000000000000001E-3</v>
      </c>
      <c r="G59" s="308">
        <v>0</v>
      </c>
      <c r="H59" s="308">
        <v>0</v>
      </c>
      <c r="I59" s="308">
        <v>0</v>
      </c>
      <c r="J59" s="308">
        <v>0</v>
      </c>
      <c r="K59" s="308">
        <v>0</v>
      </c>
      <c r="L59" s="308">
        <v>0</v>
      </c>
      <c r="M59" s="308">
        <v>0</v>
      </c>
      <c r="N59" s="309">
        <f t="shared" si="82"/>
        <v>-6.0000000000000001E-3</v>
      </c>
      <c r="O59" s="308">
        <v>0</v>
      </c>
      <c r="P59" s="308">
        <v>0</v>
      </c>
      <c r="Q59" s="308">
        <v>0</v>
      </c>
      <c r="R59" s="308">
        <v>0</v>
      </c>
      <c r="S59" s="308">
        <v>0</v>
      </c>
      <c r="T59" s="308">
        <v>0</v>
      </c>
      <c r="U59" s="308">
        <v>0</v>
      </c>
      <c r="V59" s="308">
        <v>0</v>
      </c>
      <c r="W59" s="309">
        <f t="shared" si="78"/>
        <v>0</v>
      </c>
      <c r="X59" s="311"/>
      <c r="Y59" s="311"/>
      <c r="Z59" s="312"/>
      <c r="AA59" s="318"/>
      <c r="AB59" s="313" t="s">
        <v>2228</v>
      </c>
      <c r="AC59" s="27"/>
      <c r="AD59" s="187"/>
      <c r="AE59" s="27"/>
      <c r="AF59" s="621"/>
      <c r="AG59" s="47">
        <f t="shared" si="94"/>
        <v>0</v>
      </c>
      <c r="AH59" s="154"/>
      <c r="AI59" s="48">
        <f t="shared" ref="AI59" si="97" xml:space="preserve"> IF( ISNUMBER(F59), 0, 1 )</f>
        <v>0</v>
      </c>
      <c r="AJ59" s="48">
        <f t="shared" si="95"/>
        <v>0</v>
      </c>
      <c r="AK59" s="48">
        <f t="shared" si="95"/>
        <v>0</v>
      </c>
      <c r="AL59" s="48">
        <f t="shared" si="95"/>
        <v>0</v>
      </c>
      <c r="AM59" s="48">
        <f t="shared" si="95"/>
        <v>0</v>
      </c>
      <c r="AN59" s="48">
        <f t="shared" si="95"/>
        <v>0</v>
      </c>
      <c r="AO59" s="48">
        <f t="shared" si="95"/>
        <v>0</v>
      </c>
      <c r="AP59" s="48">
        <f t="shared" si="95"/>
        <v>0</v>
      </c>
      <c r="AQ59" s="228"/>
      <c r="AR59" s="48">
        <f t="shared" ref="AR59" si="98" xml:space="preserve"> IF( ISNUMBER(O59), 0, 1 )</f>
        <v>0</v>
      </c>
      <c r="AS59" s="48">
        <f t="shared" si="96"/>
        <v>0</v>
      </c>
      <c r="AT59" s="48">
        <f t="shared" si="96"/>
        <v>0</v>
      </c>
      <c r="AU59" s="48">
        <f t="shared" si="96"/>
        <v>0</v>
      </c>
      <c r="AV59" s="48">
        <f t="shared" si="96"/>
        <v>0</v>
      </c>
      <c r="AW59" s="48">
        <f t="shared" si="96"/>
        <v>0</v>
      </c>
      <c r="AX59" s="48">
        <f t="shared" si="96"/>
        <v>0</v>
      </c>
      <c r="AY59" s="48">
        <f t="shared" si="96"/>
        <v>0</v>
      </c>
      <c r="AZ59" s="228"/>
      <c r="BA59" s="228"/>
      <c r="BB59" s="228"/>
      <c r="BC59" s="228"/>
      <c r="BD59" s="614"/>
      <c r="BE59" s="613"/>
      <c r="BF59" s="307" t="s">
        <v>2208</v>
      </c>
      <c r="BG59" s="179" t="s">
        <v>720</v>
      </c>
      <c r="BH59" s="308" t="s">
        <v>2229</v>
      </c>
      <c r="BI59" s="308" t="s">
        <v>2230</v>
      </c>
      <c r="BJ59" s="308" t="s">
        <v>2231</v>
      </c>
      <c r="BK59" s="308" t="s">
        <v>2232</v>
      </c>
      <c r="BL59" s="308" t="s">
        <v>2233</v>
      </c>
      <c r="BM59" s="308" t="s">
        <v>2234</v>
      </c>
      <c r="BN59" s="308" t="s">
        <v>2235</v>
      </c>
      <c r="BO59" s="308" t="s">
        <v>2236</v>
      </c>
      <c r="BP59" s="309" t="s">
        <v>2237</v>
      </c>
      <c r="BQ59" s="308" t="s">
        <v>2238</v>
      </c>
      <c r="BR59" s="308" t="s">
        <v>2239</v>
      </c>
      <c r="BS59" s="308" t="s">
        <v>2240</v>
      </c>
      <c r="BT59" s="308" t="s">
        <v>2241</v>
      </c>
      <c r="BU59" s="308" t="s">
        <v>2242</v>
      </c>
      <c r="BV59" s="308" t="s">
        <v>2243</v>
      </c>
      <c r="BW59" s="308" t="s">
        <v>2244</v>
      </c>
      <c r="BX59" s="308" t="s">
        <v>2245</v>
      </c>
      <c r="BY59" s="309" t="s">
        <v>2246</v>
      </c>
      <c r="BZ59" s="311"/>
      <c r="CA59" s="311"/>
      <c r="CB59" s="312"/>
    </row>
    <row r="60" spans="1:80" ht="15.75" customHeight="1" thickBot="1">
      <c r="A60" s="27"/>
      <c r="B60" s="307" t="s">
        <v>2208</v>
      </c>
      <c r="C60" s="179" t="s">
        <v>728</v>
      </c>
      <c r="D60" s="180" t="s">
        <v>712</v>
      </c>
      <c r="E60" s="180">
        <v>3</v>
      </c>
      <c r="F60" s="309">
        <f>IFERROR(SUM(F58:F59), 0)</f>
        <v>1.2210000000000001</v>
      </c>
      <c r="G60" s="309">
        <f t="shared" ref="G60:M60" si="99">IFERROR(SUM(G58:G59), 0)</f>
        <v>0</v>
      </c>
      <c r="H60" s="309">
        <f t="shared" si="99"/>
        <v>0</v>
      </c>
      <c r="I60" s="309">
        <f t="shared" si="99"/>
        <v>0</v>
      </c>
      <c r="J60" s="309">
        <f t="shared" si="99"/>
        <v>0</v>
      </c>
      <c r="K60" s="309">
        <f t="shared" si="99"/>
        <v>0</v>
      </c>
      <c r="L60" s="309">
        <f t="shared" si="99"/>
        <v>0</v>
      </c>
      <c r="M60" s="309">
        <f t="shared" si="99"/>
        <v>0</v>
      </c>
      <c r="N60" s="309">
        <f t="shared" si="82"/>
        <v>1.2210000000000001</v>
      </c>
      <c r="O60" s="309">
        <f>IFERROR(SUM(O58:O59), 0)</f>
        <v>0.13700000000000001</v>
      </c>
      <c r="P60" s="309">
        <f t="shared" ref="P60:V60" si="100">IFERROR(SUM(P58:P59), 0)</f>
        <v>0</v>
      </c>
      <c r="Q60" s="309">
        <f t="shared" si="100"/>
        <v>0</v>
      </c>
      <c r="R60" s="309">
        <f t="shared" si="100"/>
        <v>0</v>
      </c>
      <c r="S60" s="309">
        <f t="shared" si="100"/>
        <v>0</v>
      </c>
      <c r="T60" s="309">
        <f t="shared" si="100"/>
        <v>0</v>
      </c>
      <c r="U60" s="309">
        <f t="shared" si="100"/>
        <v>0</v>
      </c>
      <c r="V60" s="309">
        <f t="shared" si="100"/>
        <v>0</v>
      </c>
      <c r="W60" s="309">
        <f>IFERROR(SUM(O60:V60), 0)</f>
        <v>0.13700000000000001</v>
      </c>
      <c r="X60" s="308">
        <v>1.8120000000000001</v>
      </c>
      <c r="Y60" s="308">
        <v>0.75177580832598212</v>
      </c>
      <c r="Z60" s="308">
        <v>3.5671689427314894</v>
      </c>
      <c r="AA60" s="318"/>
      <c r="AB60" s="313" t="s">
        <v>2247</v>
      </c>
      <c r="AC60" s="27"/>
      <c r="AD60" s="187"/>
      <c r="AE60" s="27"/>
      <c r="AF60" s="621"/>
      <c r="AG60" s="47">
        <f t="shared" si="94"/>
        <v>0</v>
      </c>
      <c r="AH60" s="305"/>
      <c r="AI60" s="228"/>
      <c r="AJ60" s="228"/>
      <c r="AK60" s="228"/>
      <c r="AL60" s="228"/>
      <c r="AM60" s="228"/>
      <c r="AN60" s="228"/>
      <c r="AO60" s="228"/>
      <c r="AP60" s="228"/>
      <c r="AQ60" s="228"/>
      <c r="AR60" s="228"/>
      <c r="AS60" s="228"/>
      <c r="AT60" s="228"/>
      <c r="AU60" s="228"/>
      <c r="AV60" s="228"/>
      <c r="AW60" s="228"/>
      <c r="AX60" s="228"/>
      <c r="AY60" s="228"/>
      <c r="AZ60" s="228"/>
      <c r="BA60" s="48">
        <f t="shared" ref="BA60:BC60" si="101" xml:space="preserve"> IF( ISNUMBER(X60), 0, 1 )</f>
        <v>0</v>
      </c>
      <c r="BB60" s="48">
        <f t="shared" si="101"/>
        <v>0</v>
      </c>
      <c r="BC60" s="48">
        <f t="shared" si="101"/>
        <v>0</v>
      </c>
      <c r="BD60" s="614"/>
      <c r="BE60" s="613"/>
      <c r="BF60" s="307" t="s">
        <v>2208</v>
      </c>
      <c r="BG60" s="179" t="s">
        <v>728</v>
      </c>
      <c r="BH60" s="309" t="s">
        <v>2248</v>
      </c>
      <c r="BI60" s="309" t="s">
        <v>2249</v>
      </c>
      <c r="BJ60" s="309" t="s">
        <v>2250</v>
      </c>
      <c r="BK60" s="309" t="s">
        <v>2251</v>
      </c>
      <c r="BL60" s="309" t="s">
        <v>2252</v>
      </c>
      <c r="BM60" s="309" t="s">
        <v>2253</v>
      </c>
      <c r="BN60" s="309" t="s">
        <v>2254</v>
      </c>
      <c r="BO60" s="309" t="s">
        <v>2255</v>
      </c>
      <c r="BP60" s="309" t="s">
        <v>2256</v>
      </c>
      <c r="BQ60" s="309" t="s">
        <v>2257</v>
      </c>
      <c r="BR60" s="309" t="s">
        <v>2258</v>
      </c>
      <c r="BS60" s="309" t="s">
        <v>2259</v>
      </c>
      <c r="BT60" s="309" t="s">
        <v>2260</v>
      </c>
      <c r="BU60" s="309" t="s">
        <v>2261</v>
      </c>
      <c r="BV60" s="309" t="s">
        <v>2262</v>
      </c>
      <c r="BW60" s="309" t="s">
        <v>2263</v>
      </c>
      <c r="BX60" s="309" t="s">
        <v>2264</v>
      </c>
      <c r="BY60" s="309" t="s">
        <v>2265</v>
      </c>
      <c r="BZ60" s="314" t="s">
        <v>2266</v>
      </c>
      <c r="CA60" s="314" t="s">
        <v>2267</v>
      </c>
      <c r="CB60" s="315" t="s">
        <v>2268</v>
      </c>
    </row>
    <row r="61" spans="1:80" ht="15.75" customHeight="1" thickTop="1">
      <c r="A61" s="27"/>
      <c r="B61" s="307" t="s">
        <v>2269</v>
      </c>
      <c r="C61" s="179" t="s">
        <v>711</v>
      </c>
      <c r="D61" s="180" t="s">
        <v>712</v>
      </c>
      <c r="E61" s="180">
        <v>3</v>
      </c>
      <c r="F61" s="297">
        <v>0</v>
      </c>
      <c r="G61" s="297">
        <v>0</v>
      </c>
      <c r="H61" s="297">
        <v>0</v>
      </c>
      <c r="I61" s="297">
        <v>0</v>
      </c>
      <c r="J61" s="297">
        <v>0</v>
      </c>
      <c r="K61" s="297">
        <v>0</v>
      </c>
      <c r="L61" s="297">
        <v>6.5110000000000001</v>
      </c>
      <c r="M61" s="297">
        <v>0.82699999999999996</v>
      </c>
      <c r="N61" s="309">
        <f t="shared" si="82"/>
        <v>7.3380000000000001</v>
      </c>
      <c r="O61" s="310"/>
      <c r="P61" s="310"/>
      <c r="Q61" s="310"/>
      <c r="R61" s="310"/>
      <c r="S61" s="310"/>
      <c r="T61" s="310"/>
      <c r="U61" s="310"/>
      <c r="V61" s="310"/>
      <c r="W61" s="310"/>
      <c r="X61" s="311"/>
      <c r="Y61" s="311"/>
      <c r="Z61" s="312"/>
      <c r="AA61" s="318"/>
      <c r="AB61" s="313" t="s">
        <v>2270</v>
      </c>
      <c r="AC61" s="27"/>
      <c r="AD61" s="187"/>
      <c r="AE61" s="27"/>
      <c r="AF61" s="621"/>
      <c r="AG61" s="47">
        <f t="shared" si="94"/>
        <v>0</v>
      </c>
      <c r="AH61" s="621"/>
      <c r="AI61" s="48">
        <f xml:space="preserve"> IF( ISNUMBER(F61), 0, 1 )</f>
        <v>0</v>
      </c>
      <c r="AJ61" s="48">
        <f t="shared" ref="AJ61:AP62" si="102" xml:space="preserve"> IF( ISNUMBER(G61), 0, 1 )</f>
        <v>0</v>
      </c>
      <c r="AK61" s="48">
        <f t="shared" si="102"/>
        <v>0</v>
      </c>
      <c r="AL61" s="48">
        <f t="shared" si="102"/>
        <v>0</v>
      </c>
      <c r="AM61" s="48">
        <f t="shared" si="102"/>
        <v>0</v>
      </c>
      <c r="AN61" s="48">
        <f t="shared" si="102"/>
        <v>0</v>
      </c>
      <c r="AO61" s="48">
        <f t="shared" si="102"/>
        <v>0</v>
      </c>
      <c r="AP61" s="48">
        <f t="shared" si="102"/>
        <v>0</v>
      </c>
      <c r="AQ61" s="228"/>
      <c r="AR61" s="228"/>
      <c r="AS61" s="228"/>
      <c r="AT61" s="228"/>
      <c r="AU61" s="228"/>
      <c r="AV61" s="228"/>
      <c r="AW61" s="228"/>
      <c r="AX61" s="228"/>
      <c r="AY61" s="228"/>
      <c r="AZ61" s="228"/>
      <c r="BA61" s="228"/>
      <c r="BB61" s="228"/>
      <c r="BC61" s="228"/>
      <c r="BD61" s="614"/>
      <c r="BE61" s="613"/>
      <c r="BF61" s="307" t="s">
        <v>2269</v>
      </c>
      <c r="BG61" s="179" t="s">
        <v>711</v>
      </c>
      <c r="BH61" s="308" t="s">
        <v>2271</v>
      </c>
      <c r="BI61" s="308" t="s">
        <v>2272</v>
      </c>
      <c r="BJ61" s="308" t="s">
        <v>2273</v>
      </c>
      <c r="BK61" s="308" t="s">
        <v>2274</v>
      </c>
      <c r="BL61" s="308" t="s">
        <v>2275</v>
      </c>
      <c r="BM61" s="308" t="s">
        <v>2276</v>
      </c>
      <c r="BN61" s="308" t="s">
        <v>2277</v>
      </c>
      <c r="BO61" s="308" t="s">
        <v>2278</v>
      </c>
      <c r="BP61" s="309" t="s">
        <v>2279</v>
      </c>
      <c r="BQ61" s="310"/>
      <c r="BR61" s="310"/>
      <c r="BS61" s="310"/>
      <c r="BT61" s="310"/>
      <c r="BU61" s="310"/>
      <c r="BV61" s="310"/>
      <c r="BW61" s="310"/>
      <c r="BX61" s="310"/>
      <c r="BY61" s="310"/>
      <c r="BZ61" s="311"/>
      <c r="CA61" s="311"/>
      <c r="CB61" s="312"/>
    </row>
    <row r="62" spans="1:80" ht="15.75" customHeight="1">
      <c r="A62" s="27"/>
      <c r="B62" s="307" t="s">
        <v>2269</v>
      </c>
      <c r="C62" s="179" t="s">
        <v>720</v>
      </c>
      <c r="D62" s="180" t="s">
        <v>712</v>
      </c>
      <c r="E62" s="180">
        <v>3</v>
      </c>
      <c r="F62" s="308">
        <v>0</v>
      </c>
      <c r="G62" s="308">
        <v>0</v>
      </c>
      <c r="H62" s="308">
        <v>0</v>
      </c>
      <c r="I62" s="308">
        <v>0</v>
      </c>
      <c r="J62" s="308">
        <v>0</v>
      </c>
      <c r="K62" s="308">
        <v>0</v>
      </c>
      <c r="L62" s="308">
        <v>0</v>
      </c>
      <c r="M62" s="308">
        <v>0</v>
      </c>
      <c r="N62" s="309">
        <f t="shared" si="82"/>
        <v>0</v>
      </c>
      <c r="O62" s="310"/>
      <c r="P62" s="310"/>
      <c r="Q62" s="310"/>
      <c r="R62" s="310"/>
      <c r="S62" s="310"/>
      <c r="T62" s="310"/>
      <c r="U62" s="310"/>
      <c r="V62" s="310"/>
      <c r="W62" s="310"/>
      <c r="X62" s="311"/>
      <c r="Y62" s="311"/>
      <c r="Z62" s="312"/>
      <c r="AA62" s="318"/>
      <c r="AB62" s="313" t="s">
        <v>2280</v>
      </c>
      <c r="AC62" s="27"/>
      <c r="AD62" s="187"/>
      <c r="AE62" s="27"/>
      <c r="AF62" s="621"/>
      <c r="AG62" s="47">
        <f t="shared" si="94"/>
        <v>0</v>
      </c>
      <c r="AH62" s="621"/>
      <c r="AI62" s="48">
        <f t="shared" ref="AI62" si="103" xml:space="preserve"> IF( ISNUMBER(F62), 0, 1 )</f>
        <v>0</v>
      </c>
      <c r="AJ62" s="48">
        <f t="shared" si="102"/>
        <v>0</v>
      </c>
      <c r="AK62" s="48">
        <f t="shared" si="102"/>
        <v>0</v>
      </c>
      <c r="AL62" s="48">
        <f t="shared" si="102"/>
        <v>0</v>
      </c>
      <c r="AM62" s="48">
        <f t="shared" si="102"/>
        <v>0</v>
      </c>
      <c r="AN62" s="48">
        <f t="shared" si="102"/>
        <v>0</v>
      </c>
      <c r="AO62" s="48">
        <f t="shared" si="102"/>
        <v>0</v>
      </c>
      <c r="AP62" s="48">
        <f t="shared" si="102"/>
        <v>0</v>
      </c>
      <c r="AQ62" s="228"/>
      <c r="AR62" s="228"/>
      <c r="AS62" s="228"/>
      <c r="AT62" s="228"/>
      <c r="AU62" s="228"/>
      <c r="AV62" s="228"/>
      <c r="AW62" s="228"/>
      <c r="AX62" s="228"/>
      <c r="AY62" s="228"/>
      <c r="AZ62" s="228"/>
      <c r="BA62" s="228"/>
      <c r="BB62" s="228"/>
      <c r="BC62" s="228"/>
      <c r="BD62" s="614"/>
      <c r="BE62" s="613"/>
      <c r="BF62" s="307" t="s">
        <v>2269</v>
      </c>
      <c r="BG62" s="179" t="s">
        <v>720</v>
      </c>
      <c r="BH62" s="308" t="s">
        <v>2281</v>
      </c>
      <c r="BI62" s="308" t="s">
        <v>2282</v>
      </c>
      <c r="BJ62" s="308" t="s">
        <v>2283</v>
      </c>
      <c r="BK62" s="308" t="s">
        <v>2284</v>
      </c>
      <c r="BL62" s="308" t="s">
        <v>2285</v>
      </c>
      <c r="BM62" s="308" t="s">
        <v>2286</v>
      </c>
      <c r="BN62" s="308" t="s">
        <v>2287</v>
      </c>
      <c r="BO62" s="308" t="s">
        <v>2288</v>
      </c>
      <c r="BP62" s="309" t="s">
        <v>2289</v>
      </c>
      <c r="BQ62" s="310"/>
      <c r="BR62" s="310"/>
      <c r="BS62" s="310"/>
      <c r="BT62" s="310"/>
      <c r="BU62" s="310"/>
      <c r="BV62" s="310"/>
      <c r="BW62" s="310"/>
      <c r="BX62" s="310"/>
      <c r="BY62" s="310"/>
      <c r="BZ62" s="311"/>
      <c r="CA62" s="311"/>
      <c r="CB62" s="312"/>
    </row>
    <row r="63" spans="1:80" ht="15.75" customHeight="1" thickBot="1">
      <c r="A63" s="27"/>
      <c r="B63" s="307" t="s">
        <v>2269</v>
      </c>
      <c r="C63" s="179" t="s">
        <v>728</v>
      </c>
      <c r="D63" s="180" t="s">
        <v>712</v>
      </c>
      <c r="E63" s="180">
        <v>3</v>
      </c>
      <c r="F63" s="309">
        <f>IFERROR(SUM(F61:F62), 0)</f>
        <v>0</v>
      </c>
      <c r="G63" s="309">
        <f t="shared" ref="G63:M63" si="104">IFERROR(SUM(G61:G62), 0)</f>
        <v>0</v>
      </c>
      <c r="H63" s="309">
        <f t="shared" si="104"/>
        <v>0</v>
      </c>
      <c r="I63" s="309">
        <f t="shared" si="104"/>
        <v>0</v>
      </c>
      <c r="J63" s="309">
        <f t="shared" si="104"/>
        <v>0</v>
      </c>
      <c r="K63" s="309">
        <f t="shared" si="104"/>
        <v>0</v>
      </c>
      <c r="L63" s="309">
        <f t="shared" si="104"/>
        <v>6.5110000000000001</v>
      </c>
      <c r="M63" s="309">
        <f t="shared" si="104"/>
        <v>0.82699999999999996</v>
      </c>
      <c r="N63" s="309">
        <f t="shared" si="82"/>
        <v>7.3380000000000001</v>
      </c>
      <c r="O63" s="310"/>
      <c r="P63" s="310"/>
      <c r="Q63" s="310"/>
      <c r="R63" s="310"/>
      <c r="S63" s="310"/>
      <c r="T63" s="310"/>
      <c r="U63" s="310"/>
      <c r="V63" s="310"/>
      <c r="W63" s="310"/>
      <c r="X63" s="308">
        <v>7.4939999999999998</v>
      </c>
      <c r="Y63" s="308">
        <v>0</v>
      </c>
      <c r="Z63" s="308">
        <v>0</v>
      </c>
      <c r="AA63" s="318"/>
      <c r="AB63" s="313" t="s">
        <v>2290</v>
      </c>
      <c r="AC63" s="27"/>
      <c r="AD63" s="187"/>
      <c r="AE63" s="27"/>
      <c r="AF63" s="621"/>
      <c r="AG63" s="47">
        <f t="shared" si="94"/>
        <v>0</v>
      </c>
      <c r="AH63" s="305"/>
      <c r="AI63" s="228"/>
      <c r="AJ63" s="228"/>
      <c r="AK63" s="228"/>
      <c r="AL63" s="228"/>
      <c r="AM63" s="228"/>
      <c r="AN63" s="228"/>
      <c r="AO63" s="228"/>
      <c r="AP63" s="228"/>
      <c r="AQ63" s="228"/>
      <c r="AR63" s="228"/>
      <c r="AS63" s="228"/>
      <c r="AT63" s="228"/>
      <c r="AU63" s="228"/>
      <c r="AV63" s="228"/>
      <c r="AW63" s="228"/>
      <c r="AX63" s="228"/>
      <c r="AY63" s="228"/>
      <c r="AZ63" s="228"/>
      <c r="BA63" s="48">
        <f t="shared" ref="BA63:BC63" si="105" xml:space="preserve"> IF( ISNUMBER(X63), 0, 1 )</f>
        <v>0</v>
      </c>
      <c r="BB63" s="48">
        <f t="shared" si="105"/>
        <v>0</v>
      </c>
      <c r="BC63" s="48">
        <f t="shared" si="105"/>
        <v>0</v>
      </c>
      <c r="BD63" s="614"/>
      <c r="BE63" s="613"/>
      <c r="BF63" s="307" t="s">
        <v>2269</v>
      </c>
      <c r="BG63" s="179" t="s">
        <v>728</v>
      </c>
      <c r="BH63" s="309" t="s">
        <v>2291</v>
      </c>
      <c r="BI63" s="309" t="s">
        <v>2292</v>
      </c>
      <c r="BJ63" s="309" t="s">
        <v>2293</v>
      </c>
      <c r="BK63" s="309" t="s">
        <v>2294</v>
      </c>
      <c r="BL63" s="309" t="s">
        <v>2295</v>
      </c>
      <c r="BM63" s="309" t="s">
        <v>2296</v>
      </c>
      <c r="BN63" s="309" t="s">
        <v>2297</v>
      </c>
      <c r="BO63" s="309" t="s">
        <v>2298</v>
      </c>
      <c r="BP63" s="309" t="s">
        <v>2299</v>
      </c>
      <c r="BQ63" s="310"/>
      <c r="BR63" s="310"/>
      <c r="BS63" s="310"/>
      <c r="BT63" s="310"/>
      <c r="BU63" s="310"/>
      <c r="BV63" s="310"/>
      <c r="BW63" s="310"/>
      <c r="BX63" s="310"/>
      <c r="BY63" s="310"/>
      <c r="BZ63" s="314" t="s">
        <v>2300</v>
      </c>
      <c r="CA63" s="314" t="s">
        <v>2301</v>
      </c>
      <c r="CB63" s="315" t="s">
        <v>2302</v>
      </c>
    </row>
    <row r="64" spans="1:80" ht="15.75" customHeight="1" thickTop="1">
      <c r="A64" s="27"/>
      <c r="B64" s="307" t="s">
        <v>2303</v>
      </c>
      <c r="C64" s="179" t="s">
        <v>711</v>
      </c>
      <c r="D64" s="180" t="s">
        <v>712</v>
      </c>
      <c r="E64" s="180">
        <v>3</v>
      </c>
      <c r="F64" s="297">
        <v>0</v>
      </c>
      <c r="G64" s="297">
        <v>0</v>
      </c>
      <c r="H64" s="297">
        <v>0</v>
      </c>
      <c r="I64" s="297">
        <v>0</v>
      </c>
      <c r="J64" s="297">
        <v>0</v>
      </c>
      <c r="K64" s="297">
        <v>0</v>
      </c>
      <c r="L64" s="297">
        <v>5.306</v>
      </c>
      <c r="M64" s="297">
        <v>6.0000000000000001E-3</v>
      </c>
      <c r="N64" s="309">
        <f t="shared" si="82"/>
        <v>5.3120000000000003</v>
      </c>
      <c r="O64" s="310"/>
      <c r="P64" s="310"/>
      <c r="Q64" s="310"/>
      <c r="R64" s="310"/>
      <c r="S64" s="310"/>
      <c r="T64" s="310"/>
      <c r="U64" s="310"/>
      <c r="V64" s="310"/>
      <c r="W64" s="310"/>
      <c r="X64" s="311"/>
      <c r="Y64" s="311"/>
      <c r="Z64" s="312"/>
      <c r="AA64" s="318"/>
      <c r="AB64" s="313" t="s">
        <v>2304</v>
      </c>
      <c r="AC64" s="27"/>
      <c r="AD64" s="187"/>
      <c r="AE64" s="27"/>
      <c r="AF64" s="621"/>
      <c r="AG64" s="47">
        <f t="shared" si="94"/>
        <v>0</v>
      </c>
      <c r="AH64" s="621"/>
      <c r="AI64" s="48">
        <f xml:space="preserve"> IF( ISNUMBER(F64), 0, 1 )</f>
        <v>0</v>
      </c>
      <c r="AJ64" s="48">
        <f t="shared" ref="AJ64:AP65" si="106" xml:space="preserve"> IF( ISNUMBER(G64), 0, 1 )</f>
        <v>0</v>
      </c>
      <c r="AK64" s="48">
        <f t="shared" si="106"/>
        <v>0</v>
      </c>
      <c r="AL64" s="48">
        <f t="shared" si="106"/>
        <v>0</v>
      </c>
      <c r="AM64" s="48">
        <f t="shared" si="106"/>
        <v>0</v>
      </c>
      <c r="AN64" s="48">
        <f t="shared" si="106"/>
        <v>0</v>
      </c>
      <c r="AO64" s="48">
        <f t="shared" si="106"/>
        <v>0</v>
      </c>
      <c r="AP64" s="48">
        <f t="shared" si="106"/>
        <v>0</v>
      </c>
      <c r="AQ64" s="228"/>
      <c r="AR64" s="228"/>
      <c r="AS64" s="228"/>
      <c r="AT64" s="228"/>
      <c r="AU64" s="228"/>
      <c r="AV64" s="228"/>
      <c r="AW64" s="228"/>
      <c r="AX64" s="228"/>
      <c r="AY64" s="228"/>
      <c r="AZ64" s="228"/>
      <c r="BA64" s="228"/>
      <c r="BB64" s="228"/>
      <c r="BC64" s="228"/>
      <c r="BD64" s="614"/>
      <c r="BE64" s="613"/>
      <c r="BF64" s="307" t="s">
        <v>2303</v>
      </c>
      <c r="BG64" s="179" t="s">
        <v>711</v>
      </c>
      <c r="BH64" s="308" t="s">
        <v>2305</v>
      </c>
      <c r="BI64" s="308" t="s">
        <v>2306</v>
      </c>
      <c r="BJ64" s="308" t="s">
        <v>2307</v>
      </c>
      <c r="BK64" s="308" t="s">
        <v>2308</v>
      </c>
      <c r="BL64" s="308" t="s">
        <v>2309</v>
      </c>
      <c r="BM64" s="308" t="s">
        <v>2310</v>
      </c>
      <c r="BN64" s="308" t="s">
        <v>2311</v>
      </c>
      <c r="BO64" s="308" t="s">
        <v>2312</v>
      </c>
      <c r="BP64" s="309" t="s">
        <v>2313</v>
      </c>
      <c r="BQ64" s="310"/>
      <c r="BR64" s="310"/>
      <c r="BS64" s="310"/>
      <c r="BT64" s="310"/>
      <c r="BU64" s="310"/>
      <c r="BV64" s="310"/>
      <c r="BW64" s="310"/>
      <c r="BX64" s="310"/>
      <c r="BY64" s="310"/>
      <c r="BZ64" s="311"/>
      <c r="CA64" s="311"/>
      <c r="CB64" s="312"/>
    </row>
    <row r="65" spans="1:80" ht="15.75" customHeight="1">
      <c r="A65" s="27"/>
      <c r="B65" s="307" t="s">
        <v>2303</v>
      </c>
      <c r="C65" s="179" t="s">
        <v>720</v>
      </c>
      <c r="D65" s="180" t="s">
        <v>712</v>
      </c>
      <c r="E65" s="180">
        <v>3</v>
      </c>
      <c r="F65" s="308">
        <v>0</v>
      </c>
      <c r="G65" s="308">
        <v>0</v>
      </c>
      <c r="H65" s="308">
        <v>0</v>
      </c>
      <c r="I65" s="308">
        <v>0</v>
      </c>
      <c r="J65" s="308">
        <v>0</v>
      </c>
      <c r="K65" s="308">
        <v>0</v>
      </c>
      <c r="L65" s="308">
        <v>0</v>
      </c>
      <c r="M65" s="308">
        <v>0</v>
      </c>
      <c r="N65" s="309">
        <f t="shared" si="82"/>
        <v>0</v>
      </c>
      <c r="O65" s="310"/>
      <c r="P65" s="310"/>
      <c r="Q65" s="310"/>
      <c r="R65" s="310"/>
      <c r="S65" s="310"/>
      <c r="T65" s="310"/>
      <c r="U65" s="310"/>
      <c r="V65" s="310"/>
      <c r="W65" s="310"/>
      <c r="X65" s="311"/>
      <c r="Y65" s="311"/>
      <c r="Z65" s="312"/>
      <c r="AA65" s="318"/>
      <c r="AB65" s="313" t="s">
        <v>2314</v>
      </c>
      <c r="AC65" s="27"/>
      <c r="AD65" s="187"/>
      <c r="AE65" s="27"/>
      <c r="AF65" s="621"/>
      <c r="AG65" s="47">
        <f t="shared" si="94"/>
        <v>0</v>
      </c>
      <c r="AH65" s="621"/>
      <c r="AI65" s="48">
        <f t="shared" ref="AI65" si="107" xml:space="preserve"> IF( ISNUMBER(F65), 0, 1 )</f>
        <v>0</v>
      </c>
      <c r="AJ65" s="48">
        <f t="shared" si="106"/>
        <v>0</v>
      </c>
      <c r="AK65" s="48">
        <f t="shared" si="106"/>
        <v>0</v>
      </c>
      <c r="AL65" s="48">
        <f t="shared" si="106"/>
        <v>0</v>
      </c>
      <c r="AM65" s="48">
        <f t="shared" si="106"/>
        <v>0</v>
      </c>
      <c r="AN65" s="48">
        <f t="shared" si="106"/>
        <v>0</v>
      </c>
      <c r="AO65" s="48">
        <f t="shared" si="106"/>
        <v>0</v>
      </c>
      <c r="AP65" s="48">
        <f t="shared" si="106"/>
        <v>0</v>
      </c>
      <c r="AQ65" s="228"/>
      <c r="AR65" s="228"/>
      <c r="AS65" s="228"/>
      <c r="AT65" s="228"/>
      <c r="AU65" s="228"/>
      <c r="AV65" s="228"/>
      <c r="AW65" s="228"/>
      <c r="AX65" s="228"/>
      <c r="AY65" s="228"/>
      <c r="AZ65" s="228"/>
      <c r="BA65" s="228"/>
      <c r="BB65" s="228"/>
      <c r="BC65" s="228"/>
      <c r="BD65" s="614"/>
      <c r="BE65" s="613"/>
      <c r="BF65" s="307" t="s">
        <v>2303</v>
      </c>
      <c r="BG65" s="179" t="s">
        <v>720</v>
      </c>
      <c r="BH65" s="308" t="s">
        <v>2315</v>
      </c>
      <c r="BI65" s="308" t="s">
        <v>2316</v>
      </c>
      <c r="BJ65" s="308" t="s">
        <v>2317</v>
      </c>
      <c r="BK65" s="308" t="s">
        <v>2318</v>
      </c>
      <c r="BL65" s="308" t="s">
        <v>2319</v>
      </c>
      <c r="BM65" s="308" t="s">
        <v>2320</v>
      </c>
      <c r="BN65" s="308" t="s">
        <v>2321</v>
      </c>
      <c r="BO65" s="308" t="s">
        <v>2322</v>
      </c>
      <c r="BP65" s="309" t="s">
        <v>2323</v>
      </c>
      <c r="BQ65" s="310"/>
      <c r="BR65" s="310"/>
      <c r="BS65" s="310"/>
      <c r="BT65" s="310"/>
      <c r="BU65" s="310"/>
      <c r="BV65" s="310"/>
      <c r="BW65" s="310"/>
      <c r="BX65" s="310"/>
      <c r="BY65" s="310"/>
      <c r="BZ65" s="311"/>
      <c r="CA65" s="311"/>
      <c r="CB65" s="312"/>
    </row>
    <row r="66" spans="1:80" ht="15.75" customHeight="1" thickBot="1">
      <c r="A66" s="27"/>
      <c r="B66" s="307" t="s">
        <v>2303</v>
      </c>
      <c r="C66" s="179" t="s">
        <v>728</v>
      </c>
      <c r="D66" s="180" t="s">
        <v>712</v>
      </c>
      <c r="E66" s="180">
        <v>3</v>
      </c>
      <c r="F66" s="309">
        <f>IFERROR(SUM(F64:F65), 0)</f>
        <v>0</v>
      </c>
      <c r="G66" s="309">
        <f t="shared" ref="G66:M66" si="108">IFERROR(SUM(G64:G65), 0)</f>
        <v>0</v>
      </c>
      <c r="H66" s="309">
        <f t="shared" si="108"/>
        <v>0</v>
      </c>
      <c r="I66" s="309">
        <f t="shared" si="108"/>
        <v>0</v>
      </c>
      <c r="J66" s="309">
        <f t="shared" si="108"/>
        <v>0</v>
      </c>
      <c r="K66" s="309">
        <f t="shared" si="108"/>
        <v>0</v>
      </c>
      <c r="L66" s="309">
        <f t="shared" si="108"/>
        <v>5.306</v>
      </c>
      <c r="M66" s="309">
        <f t="shared" si="108"/>
        <v>6.0000000000000001E-3</v>
      </c>
      <c r="N66" s="309">
        <f t="shared" si="82"/>
        <v>5.3120000000000003</v>
      </c>
      <c r="O66" s="310"/>
      <c r="P66" s="310"/>
      <c r="Q66" s="310"/>
      <c r="R66" s="310"/>
      <c r="S66" s="310"/>
      <c r="T66" s="310"/>
      <c r="U66" s="310"/>
      <c r="V66" s="310"/>
      <c r="W66" s="310"/>
      <c r="X66" s="308">
        <v>7.4359999999999999</v>
      </c>
      <c r="Y66" s="308">
        <v>0</v>
      </c>
      <c r="Z66" s="308">
        <v>0</v>
      </c>
      <c r="AA66" s="318"/>
      <c r="AB66" s="313" t="s">
        <v>2324</v>
      </c>
      <c r="AC66" s="27"/>
      <c r="AD66" s="187"/>
      <c r="AE66" s="27"/>
      <c r="AF66" s="621"/>
      <c r="AG66" s="47">
        <f t="shared" si="94"/>
        <v>0</v>
      </c>
      <c r="AH66" s="305"/>
      <c r="AI66" s="228"/>
      <c r="AJ66" s="228"/>
      <c r="AK66" s="228"/>
      <c r="AL66" s="228"/>
      <c r="AM66" s="228"/>
      <c r="AN66" s="228"/>
      <c r="AO66" s="228"/>
      <c r="AP66" s="228"/>
      <c r="AQ66" s="228"/>
      <c r="AR66" s="228"/>
      <c r="AS66" s="228"/>
      <c r="AT66" s="228"/>
      <c r="AU66" s="228"/>
      <c r="AV66" s="228"/>
      <c r="AW66" s="228"/>
      <c r="AX66" s="228"/>
      <c r="AY66" s="228"/>
      <c r="AZ66" s="228"/>
      <c r="BA66" s="48">
        <f t="shared" ref="BA66:BC66" si="109" xml:space="preserve"> IF( ISNUMBER(X66), 0, 1 )</f>
        <v>0</v>
      </c>
      <c r="BB66" s="48">
        <f t="shared" si="109"/>
        <v>0</v>
      </c>
      <c r="BC66" s="48">
        <f t="shared" si="109"/>
        <v>0</v>
      </c>
      <c r="BD66" s="614"/>
      <c r="BE66" s="613"/>
      <c r="BF66" s="307" t="s">
        <v>2303</v>
      </c>
      <c r="BG66" s="179" t="s">
        <v>728</v>
      </c>
      <c r="BH66" s="309" t="s">
        <v>2325</v>
      </c>
      <c r="BI66" s="309" t="s">
        <v>2326</v>
      </c>
      <c r="BJ66" s="309" t="s">
        <v>2327</v>
      </c>
      <c r="BK66" s="309" t="s">
        <v>2328</v>
      </c>
      <c r="BL66" s="309" t="s">
        <v>2329</v>
      </c>
      <c r="BM66" s="309" t="s">
        <v>2330</v>
      </c>
      <c r="BN66" s="309" t="s">
        <v>2331</v>
      </c>
      <c r="BO66" s="309" t="s">
        <v>2332</v>
      </c>
      <c r="BP66" s="309" t="s">
        <v>2333</v>
      </c>
      <c r="BQ66" s="310"/>
      <c r="BR66" s="310"/>
      <c r="BS66" s="310"/>
      <c r="BT66" s="310"/>
      <c r="BU66" s="310"/>
      <c r="BV66" s="310"/>
      <c r="BW66" s="310"/>
      <c r="BX66" s="310"/>
      <c r="BY66" s="310"/>
      <c r="BZ66" s="314" t="s">
        <v>2334</v>
      </c>
      <c r="CA66" s="314" t="s">
        <v>2335</v>
      </c>
      <c r="CB66" s="315" t="s">
        <v>2336</v>
      </c>
    </row>
    <row r="67" spans="1:80" ht="15.75" customHeight="1" thickTop="1">
      <c r="A67" s="27"/>
      <c r="B67" s="307" t="s">
        <v>2337</v>
      </c>
      <c r="C67" s="179" t="s">
        <v>711</v>
      </c>
      <c r="D67" s="180" t="s">
        <v>712</v>
      </c>
      <c r="E67" s="180">
        <v>3</v>
      </c>
      <c r="F67" s="297">
        <v>5.0000000000000001E-3</v>
      </c>
      <c r="G67" s="297">
        <v>0</v>
      </c>
      <c r="H67" s="297">
        <v>0</v>
      </c>
      <c r="I67" s="297">
        <v>0.72799999999999998</v>
      </c>
      <c r="J67" s="297">
        <v>0</v>
      </c>
      <c r="K67" s="297">
        <v>0</v>
      </c>
      <c r="L67" s="297">
        <v>5.0000000000000001E-3</v>
      </c>
      <c r="M67" s="297">
        <v>0</v>
      </c>
      <c r="N67" s="309">
        <f t="shared" si="82"/>
        <v>0.73799999999999999</v>
      </c>
      <c r="O67" s="310"/>
      <c r="P67" s="310"/>
      <c r="Q67" s="310"/>
      <c r="R67" s="310"/>
      <c r="S67" s="310"/>
      <c r="T67" s="310"/>
      <c r="U67" s="310"/>
      <c r="V67" s="310"/>
      <c r="W67" s="310"/>
      <c r="X67" s="311"/>
      <c r="Y67" s="311"/>
      <c r="Z67" s="312"/>
      <c r="AA67" s="318"/>
      <c r="AB67" s="313" t="s">
        <v>2338</v>
      </c>
      <c r="AC67" s="27"/>
      <c r="AD67" s="187"/>
      <c r="AE67" s="27"/>
      <c r="AF67" s="621"/>
      <c r="AG67" s="47">
        <f t="shared" si="94"/>
        <v>0</v>
      </c>
      <c r="AH67" s="621"/>
      <c r="AI67" s="48">
        <f xml:space="preserve"> IF( ISNUMBER(F67), 0, 1 )</f>
        <v>0</v>
      </c>
      <c r="AJ67" s="48">
        <f t="shared" ref="AJ67:AP68" si="110" xml:space="preserve"> IF( ISNUMBER(G67), 0, 1 )</f>
        <v>0</v>
      </c>
      <c r="AK67" s="48">
        <f t="shared" si="110"/>
        <v>0</v>
      </c>
      <c r="AL67" s="48">
        <f t="shared" si="110"/>
        <v>0</v>
      </c>
      <c r="AM67" s="48">
        <f t="shared" si="110"/>
        <v>0</v>
      </c>
      <c r="AN67" s="48">
        <f t="shared" si="110"/>
        <v>0</v>
      </c>
      <c r="AO67" s="48">
        <f t="shared" si="110"/>
        <v>0</v>
      </c>
      <c r="AP67" s="48">
        <f t="shared" si="110"/>
        <v>0</v>
      </c>
      <c r="AQ67" s="228"/>
      <c r="AR67" s="228"/>
      <c r="AS67" s="228"/>
      <c r="AT67" s="228"/>
      <c r="AU67" s="228"/>
      <c r="AV67" s="228"/>
      <c r="AW67" s="228"/>
      <c r="AX67" s="228"/>
      <c r="AY67" s="228"/>
      <c r="AZ67" s="228"/>
      <c r="BA67" s="228"/>
      <c r="BB67" s="228"/>
      <c r="BC67" s="228"/>
      <c r="BD67" s="614"/>
      <c r="BE67" s="613"/>
      <c r="BF67" s="307" t="s">
        <v>2337</v>
      </c>
      <c r="BG67" s="179" t="s">
        <v>711</v>
      </c>
      <c r="BH67" s="308" t="s">
        <v>2339</v>
      </c>
      <c r="BI67" s="308" t="s">
        <v>2340</v>
      </c>
      <c r="BJ67" s="308" t="s">
        <v>2341</v>
      </c>
      <c r="BK67" s="308" t="s">
        <v>2342</v>
      </c>
      <c r="BL67" s="308" t="s">
        <v>2343</v>
      </c>
      <c r="BM67" s="308" t="s">
        <v>2344</v>
      </c>
      <c r="BN67" s="308" t="s">
        <v>2345</v>
      </c>
      <c r="BO67" s="308" t="s">
        <v>2346</v>
      </c>
      <c r="BP67" s="309" t="s">
        <v>2347</v>
      </c>
      <c r="BQ67" s="310"/>
      <c r="BR67" s="310"/>
      <c r="BS67" s="310"/>
      <c r="BT67" s="310"/>
      <c r="BU67" s="310"/>
      <c r="BV67" s="310"/>
      <c r="BW67" s="310"/>
      <c r="BX67" s="310"/>
      <c r="BY67" s="310"/>
      <c r="BZ67" s="311"/>
      <c r="CA67" s="311"/>
      <c r="CB67" s="312"/>
    </row>
    <row r="68" spans="1:80" ht="15.75" customHeight="1">
      <c r="A68" s="27"/>
      <c r="B68" s="307" t="s">
        <v>2337</v>
      </c>
      <c r="C68" s="179" t="s">
        <v>720</v>
      </c>
      <c r="D68" s="180" t="s">
        <v>712</v>
      </c>
      <c r="E68" s="180">
        <v>3</v>
      </c>
      <c r="F68" s="308">
        <v>0</v>
      </c>
      <c r="G68" s="308">
        <v>0</v>
      </c>
      <c r="H68" s="308">
        <v>0</v>
      </c>
      <c r="I68" s="308">
        <v>-4.0000000000000001E-3</v>
      </c>
      <c r="J68" s="308">
        <v>0</v>
      </c>
      <c r="K68" s="308">
        <v>0</v>
      </c>
      <c r="L68" s="308">
        <v>0</v>
      </c>
      <c r="M68" s="308">
        <v>0</v>
      </c>
      <c r="N68" s="309">
        <f t="shared" si="82"/>
        <v>-4.0000000000000001E-3</v>
      </c>
      <c r="O68" s="310"/>
      <c r="P68" s="310"/>
      <c r="Q68" s="310"/>
      <c r="R68" s="310"/>
      <c r="S68" s="310"/>
      <c r="T68" s="310"/>
      <c r="U68" s="310"/>
      <c r="V68" s="310"/>
      <c r="W68" s="310"/>
      <c r="X68" s="311"/>
      <c r="Y68" s="311"/>
      <c r="Z68" s="312"/>
      <c r="AA68" s="318"/>
      <c r="AB68" s="313" t="s">
        <v>2348</v>
      </c>
      <c r="AC68" s="27"/>
      <c r="AD68" s="187"/>
      <c r="AE68" s="27"/>
      <c r="AF68" s="621"/>
      <c r="AG68" s="47">
        <f t="shared" si="94"/>
        <v>0</v>
      </c>
      <c r="AH68" s="621"/>
      <c r="AI68" s="48">
        <f t="shared" ref="AI68" si="111" xml:space="preserve"> IF( ISNUMBER(F68), 0, 1 )</f>
        <v>0</v>
      </c>
      <c r="AJ68" s="48">
        <f t="shared" si="110"/>
        <v>0</v>
      </c>
      <c r="AK68" s="48">
        <f t="shared" si="110"/>
        <v>0</v>
      </c>
      <c r="AL68" s="48">
        <f t="shared" si="110"/>
        <v>0</v>
      </c>
      <c r="AM68" s="48">
        <f t="shared" si="110"/>
        <v>0</v>
      </c>
      <c r="AN68" s="48">
        <f t="shared" si="110"/>
        <v>0</v>
      </c>
      <c r="AO68" s="48">
        <f t="shared" si="110"/>
        <v>0</v>
      </c>
      <c r="AP68" s="48">
        <f t="shared" si="110"/>
        <v>0</v>
      </c>
      <c r="AQ68" s="228"/>
      <c r="AR68" s="228"/>
      <c r="AS68" s="228"/>
      <c r="AT68" s="228"/>
      <c r="AU68" s="228"/>
      <c r="AV68" s="228"/>
      <c r="AW68" s="228"/>
      <c r="AX68" s="228"/>
      <c r="AY68" s="228"/>
      <c r="AZ68" s="228"/>
      <c r="BA68" s="228"/>
      <c r="BB68" s="228"/>
      <c r="BC68" s="228"/>
      <c r="BD68" s="614"/>
      <c r="BE68" s="613"/>
      <c r="BF68" s="307" t="s">
        <v>2337</v>
      </c>
      <c r="BG68" s="179" t="s">
        <v>720</v>
      </c>
      <c r="BH68" s="308" t="s">
        <v>2349</v>
      </c>
      <c r="BI68" s="308" t="s">
        <v>2350</v>
      </c>
      <c r="BJ68" s="308" t="s">
        <v>2351</v>
      </c>
      <c r="BK68" s="308" t="s">
        <v>2352</v>
      </c>
      <c r="BL68" s="308" t="s">
        <v>2353</v>
      </c>
      <c r="BM68" s="308" t="s">
        <v>2354</v>
      </c>
      <c r="BN68" s="308" t="s">
        <v>2355</v>
      </c>
      <c r="BO68" s="308" t="s">
        <v>2356</v>
      </c>
      <c r="BP68" s="309" t="s">
        <v>2357</v>
      </c>
      <c r="BQ68" s="310"/>
      <c r="BR68" s="310"/>
      <c r="BS68" s="310"/>
      <c r="BT68" s="310"/>
      <c r="BU68" s="310"/>
      <c r="BV68" s="310"/>
      <c r="BW68" s="310"/>
      <c r="BX68" s="310"/>
      <c r="BY68" s="310"/>
      <c r="BZ68" s="311"/>
      <c r="CA68" s="311"/>
      <c r="CB68" s="312"/>
    </row>
    <row r="69" spans="1:80" ht="15.75" customHeight="1" thickBot="1">
      <c r="A69" s="27"/>
      <c r="B69" s="307" t="s">
        <v>2337</v>
      </c>
      <c r="C69" s="179" t="s">
        <v>728</v>
      </c>
      <c r="D69" s="180" t="s">
        <v>712</v>
      </c>
      <c r="E69" s="180">
        <v>3</v>
      </c>
      <c r="F69" s="309">
        <f>IFERROR(SUM(F67:F68), 0)</f>
        <v>5.0000000000000001E-3</v>
      </c>
      <c r="G69" s="309">
        <f t="shared" ref="G69:M69" si="112">IFERROR(SUM(G67:G68), 0)</f>
        <v>0</v>
      </c>
      <c r="H69" s="309">
        <f t="shared" si="112"/>
        <v>0</v>
      </c>
      <c r="I69" s="309">
        <f t="shared" si="112"/>
        <v>0.72399999999999998</v>
      </c>
      <c r="J69" s="309">
        <f t="shared" si="112"/>
        <v>0</v>
      </c>
      <c r="K69" s="309">
        <f t="shared" si="112"/>
        <v>0</v>
      </c>
      <c r="L69" s="309">
        <f t="shared" si="112"/>
        <v>5.0000000000000001E-3</v>
      </c>
      <c r="M69" s="309">
        <f t="shared" si="112"/>
        <v>0</v>
      </c>
      <c r="N69" s="309">
        <f t="shared" si="82"/>
        <v>0.73399999999999999</v>
      </c>
      <c r="O69" s="310"/>
      <c r="P69" s="310"/>
      <c r="Q69" s="310"/>
      <c r="R69" s="310"/>
      <c r="S69" s="310"/>
      <c r="T69" s="310"/>
      <c r="U69" s="310"/>
      <c r="V69" s="310"/>
      <c r="W69" s="310"/>
      <c r="X69" s="308">
        <v>0.77</v>
      </c>
      <c r="Y69" s="308">
        <v>2.5268026861326538</v>
      </c>
      <c r="Z69" s="308">
        <v>11.989654317892727</v>
      </c>
      <c r="AA69" s="318"/>
      <c r="AB69" s="313" t="s">
        <v>2358</v>
      </c>
      <c r="AC69" s="27"/>
      <c r="AD69" s="187"/>
      <c r="AE69" s="27"/>
      <c r="AF69" s="621"/>
      <c r="AG69" s="47">
        <f t="shared" si="94"/>
        <v>0</v>
      </c>
      <c r="AH69" s="305"/>
      <c r="AI69" s="228"/>
      <c r="AJ69" s="228"/>
      <c r="AK69" s="228"/>
      <c r="AL69" s="228"/>
      <c r="AM69" s="228"/>
      <c r="AN69" s="228"/>
      <c r="AO69" s="228"/>
      <c r="AP69" s="228"/>
      <c r="AQ69" s="228"/>
      <c r="AR69" s="228"/>
      <c r="AS69" s="228"/>
      <c r="AT69" s="228"/>
      <c r="AU69" s="228"/>
      <c r="AV69" s="228"/>
      <c r="AW69" s="228"/>
      <c r="AX69" s="228"/>
      <c r="AY69" s="228"/>
      <c r="AZ69" s="228"/>
      <c r="BA69" s="48">
        <f t="shared" ref="BA69:BC69" si="113" xml:space="preserve"> IF( ISNUMBER(X69), 0, 1 )</f>
        <v>0</v>
      </c>
      <c r="BB69" s="48">
        <f t="shared" si="113"/>
        <v>0</v>
      </c>
      <c r="BC69" s="48">
        <f t="shared" si="113"/>
        <v>0</v>
      </c>
      <c r="BD69" s="614"/>
      <c r="BE69" s="613"/>
      <c r="BF69" s="307" t="s">
        <v>2337</v>
      </c>
      <c r="BG69" s="179" t="s">
        <v>728</v>
      </c>
      <c r="BH69" s="309" t="s">
        <v>2359</v>
      </c>
      <c r="BI69" s="309" t="s">
        <v>2360</v>
      </c>
      <c r="BJ69" s="309" t="s">
        <v>2361</v>
      </c>
      <c r="BK69" s="309" t="s">
        <v>2362</v>
      </c>
      <c r="BL69" s="309" t="s">
        <v>2363</v>
      </c>
      <c r="BM69" s="309" t="s">
        <v>2364</v>
      </c>
      <c r="BN69" s="309" t="s">
        <v>2365</v>
      </c>
      <c r="BO69" s="309" t="s">
        <v>2366</v>
      </c>
      <c r="BP69" s="309" t="s">
        <v>2367</v>
      </c>
      <c r="BQ69" s="310"/>
      <c r="BR69" s="310"/>
      <c r="BS69" s="310"/>
      <c r="BT69" s="310"/>
      <c r="BU69" s="310"/>
      <c r="BV69" s="310"/>
      <c r="BW69" s="310"/>
      <c r="BX69" s="310"/>
      <c r="BY69" s="310"/>
      <c r="BZ69" s="314" t="s">
        <v>2368</v>
      </c>
      <c r="CA69" s="314" t="s">
        <v>2369</v>
      </c>
      <c r="CB69" s="315" t="s">
        <v>2370</v>
      </c>
    </row>
    <row r="70" spans="1:80" ht="33" customHeight="1" thickTop="1">
      <c r="A70" s="27"/>
      <c r="B70" s="307" t="s">
        <v>1214</v>
      </c>
      <c r="C70" s="179" t="s">
        <v>711</v>
      </c>
      <c r="D70" s="180" t="s">
        <v>712</v>
      </c>
      <c r="E70" s="180">
        <v>3</v>
      </c>
      <c r="F70" s="297">
        <v>-0.32500000000000001</v>
      </c>
      <c r="G70" s="297">
        <v>-0.02</v>
      </c>
      <c r="H70" s="297">
        <v>0</v>
      </c>
      <c r="I70" s="297">
        <v>0.254</v>
      </c>
      <c r="J70" s="297">
        <v>0</v>
      </c>
      <c r="K70" s="297">
        <v>0</v>
      </c>
      <c r="L70" s="297">
        <v>0</v>
      </c>
      <c r="M70" s="297">
        <v>0</v>
      </c>
      <c r="N70" s="309">
        <f t="shared" si="82"/>
        <v>-9.1000000000000025E-2</v>
      </c>
      <c r="O70" s="297">
        <v>-0.53600000000000003</v>
      </c>
      <c r="P70" s="297">
        <v>-1.7000000000000001E-2</v>
      </c>
      <c r="Q70" s="297">
        <v>0</v>
      </c>
      <c r="R70" s="297">
        <v>0.17799999999999999</v>
      </c>
      <c r="S70" s="297">
        <v>0</v>
      </c>
      <c r="T70" s="297">
        <v>0</v>
      </c>
      <c r="U70" s="297">
        <v>0</v>
      </c>
      <c r="V70" s="297">
        <v>0</v>
      </c>
      <c r="W70" s="309">
        <f t="shared" ref="W70:W77" si="114">IFERROR(SUM(O70:V70), 0)</f>
        <v>-0.37500000000000006</v>
      </c>
      <c r="X70" s="311"/>
      <c r="Y70" s="311"/>
      <c r="Z70" s="312"/>
      <c r="AA70" s="318"/>
      <c r="AB70" s="313" t="s">
        <v>2371</v>
      </c>
      <c r="AC70" s="27"/>
      <c r="AD70" s="187"/>
      <c r="AE70" s="27"/>
      <c r="AF70" s="621"/>
      <c r="AG70" s="47">
        <f t="shared" si="94"/>
        <v>0</v>
      </c>
      <c r="AH70" s="305"/>
      <c r="AI70" s="48">
        <f xml:space="preserve"> IF( ISNUMBER(F70), 0, 1 )</f>
        <v>0</v>
      </c>
      <c r="AJ70" s="48">
        <f t="shared" ref="AJ70:AP71" si="115" xml:space="preserve"> IF( ISNUMBER(G70), 0, 1 )</f>
        <v>0</v>
      </c>
      <c r="AK70" s="48">
        <f t="shared" si="115"/>
        <v>0</v>
      </c>
      <c r="AL70" s="48">
        <f t="shared" si="115"/>
        <v>0</v>
      </c>
      <c r="AM70" s="48">
        <f t="shared" si="115"/>
        <v>0</v>
      </c>
      <c r="AN70" s="48">
        <f t="shared" si="115"/>
        <v>0</v>
      </c>
      <c r="AO70" s="48">
        <f t="shared" si="115"/>
        <v>0</v>
      </c>
      <c r="AP70" s="48">
        <f t="shared" si="115"/>
        <v>0</v>
      </c>
      <c r="AQ70" s="228"/>
      <c r="AR70" s="48">
        <f xml:space="preserve"> IF( ISNUMBER(O70), 0, 1 )</f>
        <v>0</v>
      </c>
      <c r="AS70" s="48">
        <f t="shared" ref="AS70:AY71" si="116" xml:space="preserve"> IF( ISNUMBER(P70), 0, 1 )</f>
        <v>0</v>
      </c>
      <c r="AT70" s="48">
        <f t="shared" si="116"/>
        <v>0</v>
      </c>
      <c r="AU70" s="48">
        <f t="shared" si="116"/>
        <v>0</v>
      </c>
      <c r="AV70" s="48">
        <f t="shared" si="116"/>
        <v>0</v>
      </c>
      <c r="AW70" s="48">
        <f t="shared" si="116"/>
        <v>0</v>
      </c>
      <c r="AX70" s="48">
        <f t="shared" si="116"/>
        <v>0</v>
      </c>
      <c r="AY70" s="48">
        <f t="shared" si="116"/>
        <v>0</v>
      </c>
      <c r="AZ70" s="228"/>
      <c r="BA70" s="228"/>
      <c r="BB70" s="228"/>
      <c r="BC70" s="228"/>
      <c r="BD70" s="614"/>
      <c r="BE70" s="613"/>
      <c r="BF70" s="307" t="s">
        <v>1214</v>
      </c>
      <c r="BG70" s="179" t="s">
        <v>711</v>
      </c>
      <c r="BH70" s="308" t="s">
        <v>2372</v>
      </c>
      <c r="BI70" s="308" t="s">
        <v>2373</v>
      </c>
      <c r="BJ70" s="308" t="s">
        <v>2374</v>
      </c>
      <c r="BK70" s="308" t="s">
        <v>2375</v>
      </c>
      <c r="BL70" s="308" t="s">
        <v>2376</v>
      </c>
      <c r="BM70" s="308" t="s">
        <v>2377</v>
      </c>
      <c r="BN70" s="308" t="s">
        <v>2378</v>
      </c>
      <c r="BO70" s="308" t="s">
        <v>2379</v>
      </c>
      <c r="BP70" s="309" t="s">
        <v>2380</v>
      </c>
      <c r="BQ70" s="308" t="s">
        <v>2381</v>
      </c>
      <c r="BR70" s="308" t="s">
        <v>2382</v>
      </c>
      <c r="BS70" s="308" t="s">
        <v>2383</v>
      </c>
      <c r="BT70" s="308" t="s">
        <v>2384</v>
      </c>
      <c r="BU70" s="308" t="s">
        <v>2385</v>
      </c>
      <c r="BV70" s="308" t="s">
        <v>2386</v>
      </c>
      <c r="BW70" s="308" t="s">
        <v>2387</v>
      </c>
      <c r="BX70" s="308" t="s">
        <v>2388</v>
      </c>
      <c r="BY70" s="309" t="s">
        <v>2389</v>
      </c>
      <c r="BZ70" s="311"/>
      <c r="CA70" s="311"/>
      <c r="CB70" s="312"/>
    </row>
    <row r="71" spans="1:80" ht="33" customHeight="1">
      <c r="A71" s="27"/>
      <c r="B71" s="307" t="s">
        <v>1214</v>
      </c>
      <c r="C71" s="179" t="s">
        <v>720</v>
      </c>
      <c r="D71" s="180" t="s">
        <v>712</v>
      </c>
      <c r="E71" s="180">
        <v>3</v>
      </c>
      <c r="F71" s="308">
        <v>0</v>
      </c>
      <c r="G71" s="308">
        <v>-5.8000000000000003E-2</v>
      </c>
      <c r="H71" s="308">
        <v>0</v>
      </c>
      <c r="I71" s="308">
        <v>-3.3000000000000002E-2</v>
      </c>
      <c r="J71" s="308">
        <v>0</v>
      </c>
      <c r="K71" s="308">
        <v>0</v>
      </c>
      <c r="L71" s="308">
        <v>0</v>
      </c>
      <c r="M71" s="308">
        <v>0</v>
      </c>
      <c r="N71" s="309">
        <f t="shared" si="82"/>
        <v>-9.0999999999999998E-2</v>
      </c>
      <c r="O71" s="308">
        <v>0</v>
      </c>
      <c r="P71" s="308">
        <v>0</v>
      </c>
      <c r="Q71" s="308">
        <v>0</v>
      </c>
      <c r="R71" s="308">
        <v>0</v>
      </c>
      <c r="S71" s="308">
        <v>0</v>
      </c>
      <c r="T71" s="308">
        <v>0</v>
      </c>
      <c r="U71" s="308">
        <v>0</v>
      </c>
      <c r="V71" s="308">
        <v>0</v>
      </c>
      <c r="W71" s="309">
        <f t="shared" si="114"/>
        <v>0</v>
      </c>
      <c r="X71" s="311"/>
      <c r="Y71" s="311"/>
      <c r="Z71" s="312"/>
      <c r="AA71" s="318"/>
      <c r="AB71" s="313" t="s">
        <v>2390</v>
      </c>
      <c r="AC71" s="27"/>
      <c r="AD71" s="187"/>
      <c r="AE71" s="27"/>
      <c r="AF71" s="621"/>
      <c r="AG71" s="47">
        <f t="shared" si="94"/>
        <v>0</v>
      </c>
      <c r="AH71" s="154"/>
      <c r="AI71" s="48">
        <f t="shared" ref="AI71" si="117" xml:space="preserve"> IF( ISNUMBER(F71), 0, 1 )</f>
        <v>0</v>
      </c>
      <c r="AJ71" s="48">
        <f t="shared" si="115"/>
        <v>0</v>
      </c>
      <c r="AK71" s="48">
        <f t="shared" si="115"/>
        <v>0</v>
      </c>
      <c r="AL71" s="48">
        <f t="shared" si="115"/>
        <v>0</v>
      </c>
      <c r="AM71" s="48">
        <f t="shared" si="115"/>
        <v>0</v>
      </c>
      <c r="AN71" s="48">
        <f t="shared" si="115"/>
        <v>0</v>
      </c>
      <c r="AO71" s="48">
        <f t="shared" si="115"/>
        <v>0</v>
      </c>
      <c r="AP71" s="48">
        <f t="shared" si="115"/>
        <v>0</v>
      </c>
      <c r="AQ71" s="228"/>
      <c r="AR71" s="48">
        <f t="shared" ref="AR71" si="118" xml:space="preserve"> IF( ISNUMBER(O71), 0, 1 )</f>
        <v>0</v>
      </c>
      <c r="AS71" s="48">
        <f t="shared" si="116"/>
        <v>0</v>
      </c>
      <c r="AT71" s="48">
        <f t="shared" si="116"/>
        <v>0</v>
      </c>
      <c r="AU71" s="48">
        <f t="shared" si="116"/>
        <v>0</v>
      </c>
      <c r="AV71" s="48">
        <f t="shared" si="116"/>
        <v>0</v>
      </c>
      <c r="AW71" s="48">
        <f t="shared" si="116"/>
        <v>0</v>
      </c>
      <c r="AX71" s="48">
        <f t="shared" si="116"/>
        <v>0</v>
      </c>
      <c r="AY71" s="48">
        <f t="shared" si="116"/>
        <v>0</v>
      </c>
      <c r="AZ71" s="228"/>
      <c r="BA71" s="228"/>
      <c r="BB71" s="228"/>
      <c r="BC71" s="228"/>
      <c r="BD71" s="614"/>
      <c r="BE71" s="613"/>
      <c r="BF71" s="307" t="s">
        <v>1214</v>
      </c>
      <c r="BG71" s="179" t="s">
        <v>720</v>
      </c>
      <c r="BH71" s="308" t="s">
        <v>2391</v>
      </c>
      <c r="BI71" s="308" t="s">
        <v>2392</v>
      </c>
      <c r="BJ71" s="308" t="s">
        <v>2393</v>
      </c>
      <c r="BK71" s="308" t="s">
        <v>2394</v>
      </c>
      <c r="BL71" s="308" t="s">
        <v>2395</v>
      </c>
      <c r="BM71" s="308" t="s">
        <v>2396</v>
      </c>
      <c r="BN71" s="308" t="s">
        <v>2397</v>
      </c>
      <c r="BO71" s="308" t="s">
        <v>2398</v>
      </c>
      <c r="BP71" s="309" t="s">
        <v>2399</v>
      </c>
      <c r="BQ71" s="308" t="s">
        <v>2400</v>
      </c>
      <c r="BR71" s="308" t="s">
        <v>2401</v>
      </c>
      <c r="BS71" s="308" t="s">
        <v>2402</v>
      </c>
      <c r="BT71" s="308" t="s">
        <v>2403</v>
      </c>
      <c r="BU71" s="308" t="s">
        <v>2404</v>
      </c>
      <c r="BV71" s="308" t="s">
        <v>2405</v>
      </c>
      <c r="BW71" s="308" t="s">
        <v>2406</v>
      </c>
      <c r="BX71" s="308" t="s">
        <v>2407</v>
      </c>
      <c r="BY71" s="309" t="s">
        <v>2408</v>
      </c>
      <c r="BZ71" s="311"/>
      <c r="CA71" s="311"/>
      <c r="CB71" s="312"/>
    </row>
    <row r="72" spans="1:80" ht="33" customHeight="1" thickBot="1">
      <c r="A72" s="27"/>
      <c r="B72" s="307" t="s">
        <v>1214</v>
      </c>
      <c r="C72" s="179" t="s">
        <v>728</v>
      </c>
      <c r="D72" s="180" t="s">
        <v>712</v>
      </c>
      <c r="E72" s="180">
        <v>3</v>
      </c>
      <c r="F72" s="309">
        <f>IFERROR(SUM(F70:F71), 0)</f>
        <v>-0.32500000000000001</v>
      </c>
      <c r="G72" s="309">
        <f t="shared" ref="G72:M72" si="119">IFERROR(SUM(G70:G71), 0)</f>
        <v>-7.8E-2</v>
      </c>
      <c r="H72" s="309">
        <f t="shared" si="119"/>
        <v>0</v>
      </c>
      <c r="I72" s="309">
        <f t="shared" si="119"/>
        <v>0.221</v>
      </c>
      <c r="J72" s="309">
        <f t="shared" si="119"/>
        <v>0</v>
      </c>
      <c r="K72" s="309">
        <f t="shared" si="119"/>
        <v>0</v>
      </c>
      <c r="L72" s="309">
        <f t="shared" si="119"/>
        <v>0</v>
      </c>
      <c r="M72" s="309">
        <f t="shared" si="119"/>
        <v>0</v>
      </c>
      <c r="N72" s="309">
        <f t="shared" si="82"/>
        <v>-0.18200000000000002</v>
      </c>
      <c r="O72" s="309">
        <f>IFERROR(SUM(O70:O71), 0)</f>
        <v>-0.53600000000000003</v>
      </c>
      <c r="P72" s="309">
        <f t="shared" ref="P72:V72" si="120">IFERROR(SUM(P70:P71), 0)</f>
        <v>-1.7000000000000001E-2</v>
      </c>
      <c r="Q72" s="309">
        <f t="shared" si="120"/>
        <v>0</v>
      </c>
      <c r="R72" s="309">
        <f t="shared" si="120"/>
        <v>0.17799999999999999</v>
      </c>
      <c r="S72" s="309">
        <f t="shared" si="120"/>
        <v>0</v>
      </c>
      <c r="T72" s="309">
        <f t="shared" si="120"/>
        <v>0</v>
      </c>
      <c r="U72" s="309">
        <f t="shared" si="120"/>
        <v>0</v>
      </c>
      <c r="V72" s="309">
        <f t="shared" si="120"/>
        <v>0</v>
      </c>
      <c r="W72" s="309">
        <f t="shared" si="114"/>
        <v>-0.37500000000000006</v>
      </c>
      <c r="X72" s="308">
        <v>0.11599999999999996</v>
      </c>
      <c r="Y72" s="308">
        <v>3.0248989358082286</v>
      </c>
      <c r="Z72" s="308">
        <v>14.353116207269318</v>
      </c>
      <c r="AA72" s="318"/>
      <c r="AB72" s="313" t="s">
        <v>2409</v>
      </c>
      <c r="AC72" s="27"/>
      <c r="AD72" s="187"/>
      <c r="AE72" s="27"/>
      <c r="AF72" s="621"/>
      <c r="AG72" s="47">
        <f t="shared" si="94"/>
        <v>0</v>
      </c>
      <c r="AH72" s="305"/>
      <c r="AI72" s="228"/>
      <c r="AJ72" s="228"/>
      <c r="AK72" s="228"/>
      <c r="AL72" s="228"/>
      <c r="AM72" s="228"/>
      <c r="AN72" s="228"/>
      <c r="AO72" s="228"/>
      <c r="AP72" s="228"/>
      <c r="AQ72" s="228"/>
      <c r="AR72" s="228"/>
      <c r="AS72" s="228"/>
      <c r="AT72" s="228"/>
      <c r="AU72" s="228"/>
      <c r="AV72" s="228"/>
      <c r="AW72" s="228"/>
      <c r="AX72" s="228"/>
      <c r="AY72" s="228"/>
      <c r="AZ72" s="228"/>
      <c r="BA72" s="48">
        <f t="shared" ref="BA72:BC72" si="121" xml:space="preserve"> IF( ISNUMBER(X72), 0, 1 )</f>
        <v>0</v>
      </c>
      <c r="BB72" s="48">
        <f t="shared" si="121"/>
        <v>0</v>
      </c>
      <c r="BC72" s="48">
        <f t="shared" si="121"/>
        <v>0</v>
      </c>
      <c r="BD72" s="614"/>
      <c r="BE72" s="613"/>
      <c r="BF72" s="307" t="s">
        <v>1214</v>
      </c>
      <c r="BG72" s="179" t="s">
        <v>728</v>
      </c>
      <c r="BH72" s="309" t="s">
        <v>2410</v>
      </c>
      <c r="BI72" s="309" t="s">
        <v>2411</v>
      </c>
      <c r="BJ72" s="309" t="s">
        <v>2412</v>
      </c>
      <c r="BK72" s="309" t="s">
        <v>2413</v>
      </c>
      <c r="BL72" s="309" t="s">
        <v>2414</v>
      </c>
      <c r="BM72" s="309" t="s">
        <v>2415</v>
      </c>
      <c r="BN72" s="309" t="s">
        <v>2416</v>
      </c>
      <c r="BO72" s="309" t="s">
        <v>2417</v>
      </c>
      <c r="BP72" s="309" t="s">
        <v>2418</v>
      </c>
      <c r="BQ72" s="309" t="s">
        <v>2419</v>
      </c>
      <c r="BR72" s="309" t="s">
        <v>2420</v>
      </c>
      <c r="BS72" s="309" t="s">
        <v>2421</v>
      </c>
      <c r="BT72" s="309" t="s">
        <v>2422</v>
      </c>
      <c r="BU72" s="309" t="s">
        <v>2423</v>
      </c>
      <c r="BV72" s="309" t="s">
        <v>2424</v>
      </c>
      <c r="BW72" s="309" t="s">
        <v>2425</v>
      </c>
      <c r="BX72" s="309" t="s">
        <v>2426</v>
      </c>
      <c r="BY72" s="309" t="s">
        <v>2427</v>
      </c>
      <c r="BZ72" s="314" t="s">
        <v>2428</v>
      </c>
      <c r="CA72" s="314" t="s">
        <v>2429</v>
      </c>
      <c r="CB72" s="315" t="s">
        <v>2430</v>
      </c>
    </row>
    <row r="73" spans="1:80" ht="15.75" customHeight="1" thickTop="1">
      <c r="A73" s="27"/>
      <c r="B73" s="307" t="s">
        <v>1239</v>
      </c>
      <c r="C73" s="179" t="s">
        <v>711</v>
      </c>
      <c r="D73" s="180" t="s">
        <v>712</v>
      </c>
      <c r="E73" s="180">
        <v>3</v>
      </c>
      <c r="F73" s="297">
        <v>0.223</v>
      </c>
      <c r="G73" s="297">
        <v>0</v>
      </c>
      <c r="H73" s="297">
        <v>0</v>
      </c>
      <c r="I73" s="297">
        <v>-0.48299999999999998</v>
      </c>
      <c r="J73" s="297">
        <v>0</v>
      </c>
      <c r="K73" s="297">
        <v>0</v>
      </c>
      <c r="L73" s="297">
        <v>0</v>
      </c>
      <c r="M73" s="297">
        <v>0</v>
      </c>
      <c r="N73" s="309">
        <f t="shared" si="82"/>
        <v>-0.26</v>
      </c>
      <c r="O73" s="297">
        <v>-9.0999999999999998E-2</v>
      </c>
      <c r="P73" s="297">
        <v>0</v>
      </c>
      <c r="Q73" s="297">
        <v>0</v>
      </c>
      <c r="R73" s="297">
        <v>-0.20799999999999999</v>
      </c>
      <c r="S73" s="297">
        <v>0</v>
      </c>
      <c r="T73" s="297">
        <v>0</v>
      </c>
      <c r="U73" s="297">
        <v>0</v>
      </c>
      <c r="V73" s="297">
        <v>0</v>
      </c>
      <c r="W73" s="309">
        <f t="shared" si="114"/>
        <v>-0.29899999999999999</v>
      </c>
      <c r="X73" s="311"/>
      <c r="Y73" s="311"/>
      <c r="Z73" s="312"/>
      <c r="AA73" s="318"/>
      <c r="AB73" s="313" t="s">
        <v>2431</v>
      </c>
      <c r="AC73" s="27"/>
      <c r="AD73" s="187"/>
      <c r="AE73" s="27"/>
      <c r="AF73" s="621"/>
      <c r="AG73" s="47">
        <f t="shared" si="94"/>
        <v>0</v>
      </c>
      <c r="AH73" s="305"/>
      <c r="AI73" s="48">
        <f xml:space="preserve"> IF( ISNUMBER(F73), 0, 1 )</f>
        <v>0</v>
      </c>
      <c r="AJ73" s="48">
        <f t="shared" ref="AJ73:AP74" si="122" xml:space="preserve"> IF( ISNUMBER(G73), 0, 1 )</f>
        <v>0</v>
      </c>
      <c r="AK73" s="48">
        <f t="shared" si="122"/>
        <v>0</v>
      </c>
      <c r="AL73" s="48">
        <f t="shared" si="122"/>
        <v>0</v>
      </c>
      <c r="AM73" s="48">
        <f t="shared" si="122"/>
        <v>0</v>
      </c>
      <c r="AN73" s="48">
        <f t="shared" si="122"/>
        <v>0</v>
      </c>
      <c r="AO73" s="48">
        <f t="shared" si="122"/>
        <v>0</v>
      </c>
      <c r="AP73" s="48">
        <f t="shared" si="122"/>
        <v>0</v>
      </c>
      <c r="AQ73" s="228"/>
      <c r="AR73" s="48">
        <f xml:space="preserve"> IF( ISNUMBER(O73), 0, 1 )</f>
        <v>0</v>
      </c>
      <c r="AS73" s="48">
        <f t="shared" ref="AS73:AY74" si="123" xml:space="preserve"> IF( ISNUMBER(P73), 0, 1 )</f>
        <v>0</v>
      </c>
      <c r="AT73" s="48">
        <f t="shared" si="123"/>
        <v>0</v>
      </c>
      <c r="AU73" s="48">
        <f t="shared" si="123"/>
        <v>0</v>
      </c>
      <c r="AV73" s="48">
        <f t="shared" si="123"/>
        <v>0</v>
      </c>
      <c r="AW73" s="48">
        <f t="shared" si="123"/>
        <v>0</v>
      </c>
      <c r="AX73" s="48">
        <f t="shared" si="123"/>
        <v>0</v>
      </c>
      <c r="AY73" s="48">
        <f t="shared" si="123"/>
        <v>0</v>
      </c>
      <c r="AZ73" s="228"/>
      <c r="BA73" s="228"/>
      <c r="BB73" s="228"/>
      <c r="BC73" s="228"/>
      <c r="BD73" s="614"/>
      <c r="BE73" s="613"/>
      <c r="BF73" s="307" t="s">
        <v>1239</v>
      </c>
      <c r="BG73" s="179" t="s">
        <v>711</v>
      </c>
      <c r="BH73" s="308" t="s">
        <v>2432</v>
      </c>
      <c r="BI73" s="308" t="s">
        <v>2433</v>
      </c>
      <c r="BJ73" s="308" t="s">
        <v>2434</v>
      </c>
      <c r="BK73" s="308" t="s">
        <v>2435</v>
      </c>
      <c r="BL73" s="308" t="s">
        <v>2436</v>
      </c>
      <c r="BM73" s="308" t="s">
        <v>2437</v>
      </c>
      <c r="BN73" s="308" t="s">
        <v>2438</v>
      </c>
      <c r="BO73" s="308" t="s">
        <v>2439</v>
      </c>
      <c r="BP73" s="309" t="s">
        <v>2440</v>
      </c>
      <c r="BQ73" s="308" t="s">
        <v>2441</v>
      </c>
      <c r="BR73" s="308" t="s">
        <v>2442</v>
      </c>
      <c r="BS73" s="308" t="s">
        <v>2443</v>
      </c>
      <c r="BT73" s="308" t="s">
        <v>2444</v>
      </c>
      <c r="BU73" s="308" t="s">
        <v>2445</v>
      </c>
      <c r="BV73" s="308" t="s">
        <v>2446</v>
      </c>
      <c r="BW73" s="308" t="s">
        <v>2447</v>
      </c>
      <c r="BX73" s="308" t="s">
        <v>2448</v>
      </c>
      <c r="BY73" s="309" t="s">
        <v>2449</v>
      </c>
      <c r="BZ73" s="311"/>
      <c r="CA73" s="311"/>
      <c r="CB73" s="312"/>
    </row>
    <row r="74" spans="1:80" ht="15.75" customHeight="1">
      <c r="A74" s="27"/>
      <c r="B74" s="307" t="s">
        <v>1239</v>
      </c>
      <c r="C74" s="179" t="s">
        <v>720</v>
      </c>
      <c r="D74" s="180" t="s">
        <v>712</v>
      </c>
      <c r="E74" s="180">
        <v>3</v>
      </c>
      <c r="F74" s="308">
        <v>0</v>
      </c>
      <c r="G74" s="308">
        <v>0</v>
      </c>
      <c r="H74" s="308">
        <v>0</v>
      </c>
      <c r="I74" s="308">
        <v>0</v>
      </c>
      <c r="J74" s="308">
        <v>0</v>
      </c>
      <c r="K74" s="308">
        <v>0</v>
      </c>
      <c r="L74" s="308">
        <v>0</v>
      </c>
      <c r="M74" s="308">
        <v>0</v>
      </c>
      <c r="N74" s="309">
        <f t="shared" si="82"/>
        <v>0</v>
      </c>
      <c r="O74" s="308">
        <v>0</v>
      </c>
      <c r="P74" s="308">
        <v>0</v>
      </c>
      <c r="Q74" s="308">
        <v>0</v>
      </c>
      <c r="R74" s="308">
        <v>0</v>
      </c>
      <c r="S74" s="308">
        <v>0</v>
      </c>
      <c r="T74" s="308">
        <v>0</v>
      </c>
      <c r="U74" s="308">
        <v>0</v>
      </c>
      <c r="V74" s="308">
        <v>0</v>
      </c>
      <c r="W74" s="309">
        <f t="shared" si="114"/>
        <v>0</v>
      </c>
      <c r="X74" s="311"/>
      <c r="Y74" s="311"/>
      <c r="Z74" s="312"/>
      <c r="AA74" s="318"/>
      <c r="AB74" s="313" t="s">
        <v>2450</v>
      </c>
      <c r="AC74" s="27"/>
      <c r="AD74" s="187"/>
      <c r="AE74" s="27"/>
      <c r="AF74" s="621"/>
      <c r="AG74" s="47">
        <f t="shared" si="94"/>
        <v>0</v>
      </c>
      <c r="AH74" s="154"/>
      <c r="AI74" s="48">
        <f t="shared" ref="AI74" si="124" xml:space="preserve"> IF( ISNUMBER(F74), 0, 1 )</f>
        <v>0</v>
      </c>
      <c r="AJ74" s="48">
        <f t="shared" si="122"/>
        <v>0</v>
      </c>
      <c r="AK74" s="48">
        <f t="shared" si="122"/>
        <v>0</v>
      </c>
      <c r="AL74" s="48">
        <f t="shared" si="122"/>
        <v>0</v>
      </c>
      <c r="AM74" s="48">
        <f t="shared" si="122"/>
        <v>0</v>
      </c>
      <c r="AN74" s="48">
        <f t="shared" si="122"/>
        <v>0</v>
      </c>
      <c r="AO74" s="48">
        <f t="shared" si="122"/>
        <v>0</v>
      </c>
      <c r="AP74" s="48">
        <f t="shared" si="122"/>
        <v>0</v>
      </c>
      <c r="AQ74" s="228"/>
      <c r="AR74" s="48">
        <f t="shared" ref="AR74" si="125" xml:space="preserve"> IF( ISNUMBER(O74), 0, 1 )</f>
        <v>0</v>
      </c>
      <c r="AS74" s="48">
        <f t="shared" si="123"/>
        <v>0</v>
      </c>
      <c r="AT74" s="48">
        <f t="shared" si="123"/>
        <v>0</v>
      </c>
      <c r="AU74" s="48">
        <f t="shared" si="123"/>
        <v>0</v>
      </c>
      <c r="AV74" s="48">
        <f t="shared" si="123"/>
        <v>0</v>
      </c>
      <c r="AW74" s="48">
        <f t="shared" si="123"/>
        <v>0</v>
      </c>
      <c r="AX74" s="48">
        <f t="shared" si="123"/>
        <v>0</v>
      </c>
      <c r="AY74" s="48">
        <f t="shared" si="123"/>
        <v>0</v>
      </c>
      <c r="AZ74" s="228"/>
      <c r="BA74" s="228"/>
      <c r="BB74" s="228"/>
      <c r="BC74" s="228"/>
      <c r="BD74" s="614"/>
      <c r="BE74" s="613"/>
      <c r="BF74" s="307" t="s">
        <v>1239</v>
      </c>
      <c r="BG74" s="179" t="s">
        <v>720</v>
      </c>
      <c r="BH74" s="308" t="s">
        <v>2451</v>
      </c>
      <c r="BI74" s="308" t="s">
        <v>2452</v>
      </c>
      <c r="BJ74" s="308" t="s">
        <v>2453</v>
      </c>
      <c r="BK74" s="308" t="s">
        <v>2454</v>
      </c>
      <c r="BL74" s="308" t="s">
        <v>2455</v>
      </c>
      <c r="BM74" s="308" t="s">
        <v>2456</v>
      </c>
      <c r="BN74" s="308" t="s">
        <v>2457</v>
      </c>
      <c r="BO74" s="308" t="s">
        <v>2458</v>
      </c>
      <c r="BP74" s="309" t="s">
        <v>2459</v>
      </c>
      <c r="BQ74" s="308" t="s">
        <v>2460</v>
      </c>
      <c r="BR74" s="308" t="s">
        <v>2461</v>
      </c>
      <c r="BS74" s="308" t="s">
        <v>2462</v>
      </c>
      <c r="BT74" s="308" t="s">
        <v>2463</v>
      </c>
      <c r="BU74" s="308" t="s">
        <v>2464</v>
      </c>
      <c r="BV74" s="308" t="s">
        <v>2465</v>
      </c>
      <c r="BW74" s="308" t="s">
        <v>2466</v>
      </c>
      <c r="BX74" s="308" t="s">
        <v>2467</v>
      </c>
      <c r="BY74" s="309" t="s">
        <v>2468</v>
      </c>
      <c r="BZ74" s="311"/>
      <c r="CA74" s="311"/>
      <c r="CB74" s="312"/>
    </row>
    <row r="75" spans="1:80" ht="15.75" customHeight="1" thickBot="1">
      <c r="A75" s="27"/>
      <c r="B75" s="307" t="s">
        <v>1239</v>
      </c>
      <c r="C75" s="179" t="s">
        <v>728</v>
      </c>
      <c r="D75" s="180" t="s">
        <v>712</v>
      </c>
      <c r="E75" s="180">
        <v>3</v>
      </c>
      <c r="F75" s="309">
        <f>IFERROR(SUM(F73:F74), 0)</f>
        <v>0.223</v>
      </c>
      <c r="G75" s="309">
        <f t="shared" ref="G75:M75" si="126">IFERROR(SUM(G73:G74), 0)</f>
        <v>0</v>
      </c>
      <c r="H75" s="309">
        <f t="shared" si="126"/>
        <v>0</v>
      </c>
      <c r="I75" s="309">
        <f t="shared" si="126"/>
        <v>-0.48299999999999998</v>
      </c>
      <c r="J75" s="309">
        <f t="shared" si="126"/>
        <v>0</v>
      </c>
      <c r="K75" s="309">
        <f t="shared" si="126"/>
        <v>0</v>
      </c>
      <c r="L75" s="309">
        <f t="shared" si="126"/>
        <v>0</v>
      </c>
      <c r="M75" s="309">
        <f t="shared" si="126"/>
        <v>0</v>
      </c>
      <c r="N75" s="309">
        <f t="shared" si="82"/>
        <v>-0.26</v>
      </c>
      <c r="O75" s="309">
        <f>IFERROR(SUM(O73:O74), 0)</f>
        <v>-9.0999999999999998E-2</v>
      </c>
      <c r="P75" s="309">
        <f t="shared" ref="P75:V75" si="127">IFERROR(SUM(P73:P74), 0)</f>
        <v>0</v>
      </c>
      <c r="Q75" s="309">
        <f t="shared" si="127"/>
        <v>0</v>
      </c>
      <c r="R75" s="309">
        <f t="shared" si="127"/>
        <v>-0.20799999999999999</v>
      </c>
      <c r="S75" s="309">
        <f t="shared" si="127"/>
        <v>0</v>
      </c>
      <c r="T75" s="309">
        <f t="shared" si="127"/>
        <v>0</v>
      </c>
      <c r="U75" s="309">
        <f t="shared" si="127"/>
        <v>0</v>
      </c>
      <c r="V75" s="309">
        <f t="shared" si="127"/>
        <v>0</v>
      </c>
      <c r="W75" s="309">
        <f t="shared" si="114"/>
        <v>-0.29899999999999999</v>
      </c>
      <c r="X75" s="308">
        <v>0.27100000000000002</v>
      </c>
      <c r="Y75" s="308">
        <v>1.2815740250338026</v>
      </c>
      <c r="Z75" s="308">
        <v>6.0810563591980511</v>
      </c>
      <c r="AA75" s="318"/>
      <c r="AB75" s="313" t="s">
        <v>2469</v>
      </c>
      <c r="AC75" s="27"/>
      <c r="AD75" s="187"/>
      <c r="AE75" s="27"/>
      <c r="AF75" s="621"/>
      <c r="AG75" s="47">
        <f t="shared" si="94"/>
        <v>0</v>
      </c>
      <c r="AH75" s="305"/>
      <c r="AI75" s="228"/>
      <c r="AJ75" s="228"/>
      <c r="AK75" s="228"/>
      <c r="AL75" s="228"/>
      <c r="AM75" s="228"/>
      <c r="AN75" s="228"/>
      <c r="AO75" s="228"/>
      <c r="AP75" s="228"/>
      <c r="AQ75" s="228"/>
      <c r="AR75" s="228"/>
      <c r="AS75" s="228"/>
      <c r="AT75" s="228"/>
      <c r="AU75" s="228"/>
      <c r="AV75" s="228"/>
      <c r="AW75" s="228"/>
      <c r="AX75" s="228"/>
      <c r="AY75" s="228"/>
      <c r="AZ75" s="228"/>
      <c r="BA75" s="48">
        <f t="shared" ref="BA75:BC75" si="128" xml:space="preserve"> IF( ISNUMBER(X75), 0, 1 )</f>
        <v>0</v>
      </c>
      <c r="BB75" s="48">
        <f t="shared" si="128"/>
        <v>0</v>
      </c>
      <c r="BC75" s="48">
        <f t="shared" si="128"/>
        <v>0</v>
      </c>
      <c r="BD75" s="614"/>
      <c r="BE75" s="613"/>
      <c r="BF75" s="307" t="s">
        <v>1239</v>
      </c>
      <c r="BG75" s="179" t="s">
        <v>728</v>
      </c>
      <c r="BH75" s="309" t="s">
        <v>2470</v>
      </c>
      <c r="BI75" s="309" t="s">
        <v>2471</v>
      </c>
      <c r="BJ75" s="309" t="s">
        <v>2472</v>
      </c>
      <c r="BK75" s="309" t="s">
        <v>2473</v>
      </c>
      <c r="BL75" s="309" t="s">
        <v>2474</v>
      </c>
      <c r="BM75" s="309" t="s">
        <v>2475</v>
      </c>
      <c r="BN75" s="309" t="s">
        <v>2476</v>
      </c>
      <c r="BO75" s="309" t="s">
        <v>2477</v>
      </c>
      <c r="BP75" s="309" t="s">
        <v>2478</v>
      </c>
      <c r="BQ75" s="309" t="s">
        <v>2479</v>
      </c>
      <c r="BR75" s="309" t="s">
        <v>2480</v>
      </c>
      <c r="BS75" s="309" t="s">
        <v>2481</v>
      </c>
      <c r="BT75" s="309" t="s">
        <v>2482</v>
      </c>
      <c r="BU75" s="309" t="s">
        <v>2483</v>
      </c>
      <c r="BV75" s="309" t="s">
        <v>2484</v>
      </c>
      <c r="BW75" s="309" t="s">
        <v>2485</v>
      </c>
      <c r="BX75" s="309" t="s">
        <v>2486</v>
      </c>
      <c r="BY75" s="309" t="s">
        <v>2487</v>
      </c>
      <c r="BZ75" s="314" t="s">
        <v>2488</v>
      </c>
      <c r="CA75" s="314" t="s">
        <v>2489</v>
      </c>
      <c r="CB75" s="315" t="s">
        <v>2490</v>
      </c>
    </row>
    <row r="76" spans="1:80" ht="15.75" customHeight="1" thickTop="1">
      <c r="A76" s="27"/>
      <c r="B76" s="307" t="s">
        <v>1264</v>
      </c>
      <c r="C76" s="179" t="s">
        <v>711</v>
      </c>
      <c r="D76" s="180" t="s">
        <v>712</v>
      </c>
      <c r="E76" s="180">
        <v>3</v>
      </c>
      <c r="F76" s="297">
        <v>0</v>
      </c>
      <c r="G76" s="297">
        <v>0</v>
      </c>
      <c r="H76" s="297">
        <v>0</v>
      </c>
      <c r="I76" s="297">
        <v>0</v>
      </c>
      <c r="J76" s="297">
        <v>0</v>
      </c>
      <c r="K76" s="297">
        <v>0</v>
      </c>
      <c r="L76" s="297">
        <v>0</v>
      </c>
      <c r="M76" s="297">
        <v>0</v>
      </c>
      <c r="N76" s="309">
        <f t="shared" si="82"/>
        <v>0</v>
      </c>
      <c r="O76" s="297">
        <v>0</v>
      </c>
      <c r="P76" s="297">
        <v>0</v>
      </c>
      <c r="Q76" s="297">
        <v>0</v>
      </c>
      <c r="R76" s="297">
        <v>0</v>
      </c>
      <c r="S76" s="297">
        <v>0</v>
      </c>
      <c r="T76" s="297">
        <v>0</v>
      </c>
      <c r="U76" s="297">
        <v>0</v>
      </c>
      <c r="V76" s="297">
        <v>0</v>
      </c>
      <c r="W76" s="309">
        <f t="shared" si="114"/>
        <v>0</v>
      </c>
      <c r="X76" s="311"/>
      <c r="Y76" s="311"/>
      <c r="Z76" s="312"/>
      <c r="AA76" s="318"/>
      <c r="AB76" s="313" t="s">
        <v>2491</v>
      </c>
      <c r="AC76" s="27"/>
      <c r="AD76" s="187"/>
      <c r="AE76" s="27"/>
      <c r="AF76" s="621"/>
      <c r="AG76" s="47">
        <f t="shared" si="94"/>
        <v>0</v>
      </c>
      <c r="AH76" s="305"/>
      <c r="AI76" s="48">
        <f xml:space="preserve"> IF( ISNUMBER(F76), 0, 1 )</f>
        <v>0</v>
      </c>
      <c r="AJ76" s="48">
        <f t="shared" ref="AJ76:AP77" si="129" xml:space="preserve"> IF( ISNUMBER(G76), 0, 1 )</f>
        <v>0</v>
      </c>
      <c r="AK76" s="48">
        <f t="shared" si="129"/>
        <v>0</v>
      </c>
      <c r="AL76" s="48">
        <f t="shared" si="129"/>
        <v>0</v>
      </c>
      <c r="AM76" s="48">
        <f t="shared" si="129"/>
        <v>0</v>
      </c>
      <c r="AN76" s="48">
        <f t="shared" si="129"/>
        <v>0</v>
      </c>
      <c r="AO76" s="48">
        <f t="shared" si="129"/>
        <v>0</v>
      </c>
      <c r="AP76" s="48">
        <f t="shared" si="129"/>
        <v>0</v>
      </c>
      <c r="AQ76" s="228"/>
      <c r="AR76" s="48">
        <f xml:space="preserve"> IF( ISNUMBER(O76), 0, 1 )</f>
        <v>0</v>
      </c>
      <c r="AS76" s="48">
        <f t="shared" ref="AS76:AY77" si="130" xml:space="preserve"> IF( ISNUMBER(P76), 0, 1 )</f>
        <v>0</v>
      </c>
      <c r="AT76" s="48">
        <f t="shared" si="130"/>
        <v>0</v>
      </c>
      <c r="AU76" s="48">
        <f t="shared" si="130"/>
        <v>0</v>
      </c>
      <c r="AV76" s="48">
        <f t="shared" si="130"/>
        <v>0</v>
      </c>
      <c r="AW76" s="48">
        <f t="shared" si="130"/>
        <v>0</v>
      </c>
      <c r="AX76" s="48">
        <f t="shared" si="130"/>
        <v>0</v>
      </c>
      <c r="AY76" s="48">
        <f t="shared" si="130"/>
        <v>0</v>
      </c>
      <c r="AZ76" s="228"/>
      <c r="BA76" s="228"/>
      <c r="BB76" s="228"/>
      <c r="BC76" s="228"/>
      <c r="BD76" s="614"/>
      <c r="BE76" s="613"/>
      <c r="BF76" s="307" t="s">
        <v>1264</v>
      </c>
      <c r="BG76" s="179" t="s">
        <v>711</v>
      </c>
      <c r="BH76" s="308" t="s">
        <v>2492</v>
      </c>
      <c r="BI76" s="308" t="s">
        <v>2493</v>
      </c>
      <c r="BJ76" s="308" t="s">
        <v>2494</v>
      </c>
      <c r="BK76" s="308" t="s">
        <v>2495</v>
      </c>
      <c r="BL76" s="308" t="s">
        <v>2496</v>
      </c>
      <c r="BM76" s="308" t="s">
        <v>2497</v>
      </c>
      <c r="BN76" s="308" t="s">
        <v>2498</v>
      </c>
      <c r="BO76" s="308" t="s">
        <v>2499</v>
      </c>
      <c r="BP76" s="309" t="s">
        <v>2500</v>
      </c>
      <c r="BQ76" s="308" t="s">
        <v>2501</v>
      </c>
      <c r="BR76" s="308" t="s">
        <v>2502</v>
      </c>
      <c r="BS76" s="308" t="s">
        <v>2503</v>
      </c>
      <c r="BT76" s="308" t="s">
        <v>2504</v>
      </c>
      <c r="BU76" s="308" t="s">
        <v>2505</v>
      </c>
      <c r="BV76" s="308" t="s">
        <v>2506</v>
      </c>
      <c r="BW76" s="308" t="s">
        <v>2507</v>
      </c>
      <c r="BX76" s="308" t="s">
        <v>2508</v>
      </c>
      <c r="BY76" s="309" t="s">
        <v>2509</v>
      </c>
      <c r="BZ76" s="311"/>
      <c r="CA76" s="311"/>
      <c r="CB76" s="312"/>
    </row>
    <row r="77" spans="1:80" ht="15.75" customHeight="1">
      <c r="A77" s="27"/>
      <c r="B77" s="307" t="s">
        <v>1264</v>
      </c>
      <c r="C77" s="179" t="s">
        <v>720</v>
      </c>
      <c r="D77" s="180" t="s">
        <v>712</v>
      </c>
      <c r="E77" s="180">
        <v>3</v>
      </c>
      <c r="F77" s="308">
        <v>0</v>
      </c>
      <c r="G77" s="308">
        <v>0</v>
      </c>
      <c r="H77" s="308">
        <v>0</v>
      </c>
      <c r="I77" s="308">
        <v>0</v>
      </c>
      <c r="J77" s="308">
        <v>0</v>
      </c>
      <c r="K77" s="308">
        <v>0</v>
      </c>
      <c r="L77" s="308">
        <v>0</v>
      </c>
      <c r="M77" s="308">
        <v>0</v>
      </c>
      <c r="N77" s="309">
        <f t="shared" si="82"/>
        <v>0</v>
      </c>
      <c r="O77" s="308">
        <v>0</v>
      </c>
      <c r="P77" s="308">
        <v>0</v>
      </c>
      <c r="Q77" s="308">
        <v>0</v>
      </c>
      <c r="R77" s="308">
        <v>0</v>
      </c>
      <c r="S77" s="308">
        <v>0</v>
      </c>
      <c r="T77" s="308">
        <v>0</v>
      </c>
      <c r="U77" s="308">
        <v>0</v>
      </c>
      <c r="V77" s="308">
        <v>0</v>
      </c>
      <c r="W77" s="309">
        <f t="shared" si="114"/>
        <v>0</v>
      </c>
      <c r="X77" s="311"/>
      <c r="Y77" s="311"/>
      <c r="Z77" s="312"/>
      <c r="AA77" s="318"/>
      <c r="AB77" s="313" t="s">
        <v>2510</v>
      </c>
      <c r="AC77" s="27"/>
      <c r="AD77" s="187"/>
      <c r="AE77" s="27"/>
      <c r="AF77" s="621"/>
      <c r="AG77" s="47">
        <f t="shared" si="94"/>
        <v>0</v>
      </c>
      <c r="AH77" s="154"/>
      <c r="AI77" s="48">
        <f t="shared" ref="AI77" si="131" xml:space="preserve"> IF( ISNUMBER(F77), 0, 1 )</f>
        <v>0</v>
      </c>
      <c r="AJ77" s="48">
        <f t="shared" si="129"/>
        <v>0</v>
      </c>
      <c r="AK77" s="48">
        <f t="shared" si="129"/>
        <v>0</v>
      </c>
      <c r="AL77" s="48">
        <f t="shared" si="129"/>
        <v>0</v>
      </c>
      <c r="AM77" s="48">
        <f t="shared" si="129"/>
        <v>0</v>
      </c>
      <c r="AN77" s="48">
        <f t="shared" si="129"/>
        <v>0</v>
      </c>
      <c r="AO77" s="48">
        <f t="shared" si="129"/>
        <v>0</v>
      </c>
      <c r="AP77" s="48">
        <f t="shared" si="129"/>
        <v>0</v>
      </c>
      <c r="AQ77" s="228"/>
      <c r="AR77" s="48">
        <f t="shared" ref="AR77" si="132" xml:space="preserve"> IF( ISNUMBER(O77), 0, 1 )</f>
        <v>0</v>
      </c>
      <c r="AS77" s="48">
        <f t="shared" si="130"/>
        <v>0</v>
      </c>
      <c r="AT77" s="48">
        <f t="shared" si="130"/>
        <v>0</v>
      </c>
      <c r="AU77" s="48">
        <f t="shared" si="130"/>
        <v>0</v>
      </c>
      <c r="AV77" s="48">
        <f t="shared" si="130"/>
        <v>0</v>
      </c>
      <c r="AW77" s="48">
        <f t="shared" si="130"/>
        <v>0</v>
      </c>
      <c r="AX77" s="48">
        <f t="shared" si="130"/>
        <v>0</v>
      </c>
      <c r="AY77" s="48">
        <f t="shared" si="130"/>
        <v>0</v>
      </c>
      <c r="AZ77" s="228"/>
      <c r="BA77" s="228"/>
      <c r="BB77" s="228"/>
      <c r="BC77" s="228"/>
      <c r="BD77" s="614"/>
      <c r="BE77" s="613"/>
      <c r="BF77" s="307" t="s">
        <v>1264</v>
      </c>
      <c r="BG77" s="179" t="s">
        <v>720</v>
      </c>
      <c r="BH77" s="308" t="s">
        <v>2511</v>
      </c>
      <c r="BI77" s="308" t="s">
        <v>2512</v>
      </c>
      <c r="BJ77" s="308" t="s">
        <v>2513</v>
      </c>
      <c r="BK77" s="308" t="s">
        <v>2514</v>
      </c>
      <c r="BL77" s="308" t="s">
        <v>2515</v>
      </c>
      <c r="BM77" s="308" t="s">
        <v>2516</v>
      </c>
      <c r="BN77" s="308" t="s">
        <v>2517</v>
      </c>
      <c r="BO77" s="308" t="s">
        <v>2518</v>
      </c>
      <c r="BP77" s="309" t="s">
        <v>2519</v>
      </c>
      <c r="BQ77" s="308" t="s">
        <v>2520</v>
      </c>
      <c r="BR77" s="308" t="s">
        <v>2521</v>
      </c>
      <c r="BS77" s="308" t="s">
        <v>2522</v>
      </c>
      <c r="BT77" s="308" t="s">
        <v>2523</v>
      </c>
      <c r="BU77" s="308" t="s">
        <v>2524</v>
      </c>
      <c r="BV77" s="308" t="s">
        <v>2525</v>
      </c>
      <c r="BW77" s="308" t="s">
        <v>2526</v>
      </c>
      <c r="BX77" s="308" t="s">
        <v>2527</v>
      </c>
      <c r="BY77" s="309" t="s">
        <v>2528</v>
      </c>
      <c r="BZ77" s="311"/>
      <c r="CA77" s="311"/>
      <c r="CB77" s="312"/>
    </row>
    <row r="78" spans="1:80" ht="15.75" customHeight="1" thickBot="1">
      <c r="A78" s="27"/>
      <c r="B78" s="307" t="s">
        <v>1264</v>
      </c>
      <c r="C78" s="179" t="s">
        <v>728</v>
      </c>
      <c r="D78" s="180" t="s">
        <v>712</v>
      </c>
      <c r="E78" s="180">
        <v>3</v>
      </c>
      <c r="F78" s="309">
        <f>IFERROR(SUM(F76:F77), 0)</f>
        <v>0</v>
      </c>
      <c r="G78" s="309">
        <f t="shared" ref="G78:M78" si="133">IFERROR(SUM(G76:G77), 0)</f>
        <v>0</v>
      </c>
      <c r="H78" s="309">
        <f t="shared" si="133"/>
        <v>0</v>
      </c>
      <c r="I78" s="309">
        <f t="shared" si="133"/>
        <v>0</v>
      </c>
      <c r="J78" s="309">
        <f t="shared" si="133"/>
        <v>0</v>
      </c>
      <c r="K78" s="309">
        <f t="shared" si="133"/>
        <v>0</v>
      </c>
      <c r="L78" s="309">
        <f t="shared" si="133"/>
        <v>0</v>
      </c>
      <c r="M78" s="309">
        <f t="shared" si="133"/>
        <v>0</v>
      </c>
      <c r="N78" s="309">
        <f t="shared" si="82"/>
        <v>0</v>
      </c>
      <c r="O78" s="309">
        <f>IFERROR(SUM(O76:O77), 0)</f>
        <v>0</v>
      </c>
      <c r="P78" s="309">
        <f t="shared" ref="P78:V78" si="134">IFERROR(SUM(P76:P77), 0)</f>
        <v>0</v>
      </c>
      <c r="Q78" s="309">
        <f t="shared" si="134"/>
        <v>0</v>
      </c>
      <c r="R78" s="309">
        <f t="shared" si="134"/>
        <v>0</v>
      </c>
      <c r="S78" s="309">
        <f t="shared" si="134"/>
        <v>0</v>
      </c>
      <c r="T78" s="309">
        <f t="shared" si="134"/>
        <v>0</v>
      </c>
      <c r="U78" s="309">
        <f t="shared" si="134"/>
        <v>0</v>
      </c>
      <c r="V78" s="309">
        <f t="shared" si="134"/>
        <v>0</v>
      </c>
      <c r="W78" s="309">
        <f>IFERROR(SUM(O78:V78), 0)</f>
        <v>0</v>
      </c>
      <c r="X78" s="308">
        <v>0</v>
      </c>
      <c r="Y78" s="308">
        <v>0</v>
      </c>
      <c r="Z78" s="308">
        <v>0</v>
      </c>
      <c r="AA78" s="318"/>
      <c r="AB78" s="313" t="s">
        <v>2529</v>
      </c>
      <c r="AC78" s="27"/>
      <c r="AD78" s="187"/>
      <c r="AE78" s="27"/>
      <c r="AF78" s="621"/>
      <c r="AG78" s="47">
        <f t="shared" si="94"/>
        <v>0</v>
      </c>
      <c r="AH78" s="305"/>
      <c r="AI78" s="228"/>
      <c r="AJ78" s="228"/>
      <c r="AK78" s="228"/>
      <c r="AL78" s="228"/>
      <c r="AM78" s="228"/>
      <c r="AN78" s="228"/>
      <c r="AO78" s="228"/>
      <c r="AP78" s="228"/>
      <c r="AQ78" s="228"/>
      <c r="AR78" s="228"/>
      <c r="AS78" s="228"/>
      <c r="AT78" s="228"/>
      <c r="AU78" s="228"/>
      <c r="AV78" s="228"/>
      <c r="AW78" s="228"/>
      <c r="AX78" s="228"/>
      <c r="AY78" s="228"/>
      <c r="AZ78" s="228"/>
      <c r="BA78" s="48">
        <f t="shared" ref="BA78:BC88" si="135" xml:space="preserve"> IF( ISNUMBER(X78), 0, 1 )</f>
        <v>0</v>
      </c>
      <c r="BB78" s="48">
        <f t="shared" si="135"/>
        <v>0</v>
      </c>
      <c r="BC78" s="48">
        <f t="shared" si="135"/>
        <v>0</v>
      </c>
      <c r="BD78" s="614"/>
      <c r="BE78" s="613"/>
      <c r="BF78" s="307" t="s">
        <v>1264</v>
      </c>
      <c r="BG78" s="179" t="s">
        <v>728</v>
      </c>
      <c r="BH78" s="309" t="s">
        <v>2530</v>
      </c>
      <c r="BI78" s="309" t="s">
        <v>2531</v>
      </c>
      <c r="BJ78" s="309" t="s">
        <v>2532</v>
      </c>
      <c r="BK78" s="309" t="s">
        <v>2533</v>
      </c>
      <c r="BL78" s="309" t="s">
        <v>2534</v>
      </c>
      <c r="BM78" s="309" t="s">
        <v>2535</v>
      </c>
      <c r="BN78" s="309" t="s">
        <v>2536</v>
      </c>
      <c r="BO78" s="309" t="s">
        <v>2537</v>
      </c>
      <c r="BP78" s="309" t="s">
        <v>2538</v>
      </c>
      <c r="BQ78" s="309" t="s">
        <v>2539</v>
      </c>
      <c r="BR78" s="309" t="s">
        <v>2540</v>
      </c>
      <c r="BS78" s="309" t="s">
        <v>2541</v>
      </c>
      <c r="BT78" s="309" t="s">
        <v>2542</v>
      </c>
      <c r="BU78" s="309" t="s">
        <v>2543</v>
      </c>
      <c r="BV78" s="309" t="s">
        <v>2544</v>
      </c>
      <c r="BW78" s="309" t="s">
        <v>2545</v>
      </c>
      <c r="BX78" s="309" t="s">
        <v>2546</v>
      </c>
      <c r="BY78" s="309" t="s">
        <v>2547</v>
      </c>
      <c r="BZ78" s="314" t="s">
        <v>2548</v>
      </c>
      <c r="CA78" s="314" t="s">
        <v>2549</v>
      </c>
      <c r="CB78" s="315" t="s">
        <v>2550</v>
      </c>
    </row>
    <row r="79" spans="1:80" ht="15.75" customHeight="1" thickTop="1">
      <c r="A79" s="27"/>
      <c r="B79" s="307" t="s">
        <v>2551</v>
      </c>
      <c r="C79" s="179" t="s">
        <v>711</v>
      </c>
      <c r="D79" s="180" t="s">
        <v>712</v>
      </c>
      <c r="E79" s="180">
        <v>3</v>
      </c>
      <c r="F79" s="297">
        <v>2.2639999999999998</v>
      </c>
      <c r="G79" s="297">
        <v>0</v>
      </c>
      <c r="H79" s="297">
        <v>0</v>
      </c>
      <c r="I79" s="297">
        <v>0</v>
      </c>
      <c r="J79" s="297">
        <v>0</v>
      </c>
      <c r="K79" s="297">
        <v>0</v>
      </c>
      <c r="L79" s="297">
        <v>0</v>
      </c>
      <c r="M79" s="297">
        <v>0</v>
      </c>
      <c r="N79" s="309">
        <f t="shared" si="82"/>
        <v>2.2639999999999998</v>
      </c>
      <c r="O79" s="310"/>
      <c r="P79" s="310"/>
      <c r="Q79" s="310"/>
      <c r="R79" s="310"/>
      <c r="S79" s="310"/>
      <c r="T79" s="310"/>
      <c r="U79" s="310"/>
      <c r="V79" s="310"/>
      <c r="W79" s="310"/>
      <c r="X79" s="308">
        <v>6.1120000000000001</v>
      </c>
      <c r="Y79" s="308">
        <v>0</v>
      </c>
      <c r="Z79" s="308">
        <v>0</v>
      </c>
      <c r="AA79" s="318"/>
      <c r="AB79" s="313" t="s">
        <v>2552</v>
      </c>
      <c r="AC79" s="27"/>
      <c r="AD79" s="187"/>
      <c r="AE79" s="27"/>
      <c r="AF79" s="621"/>
      <c r="AG79" s="47">
        <f t="shared" si="94"/>
        <v>0</v>
      </c>
      <c r="AH79" s="621"/>
      <c r="AI79" s="48">
        <f t="shared" ref="AI79:AP88" si="136" xml:space="preserve"> IF( ISNUMBER(F79), 0, 1 )</f>
        <v>0</v>
      </c>
      <c r="AJ79" s="48">
        <f t="shared" si="136"/>
        <v>0</v>
      </c>
      <c r="AK79" s="48">
        <f t="shared" si="136"/>
        <v>0</v>
      </c>
      <c r="AL79" s="48">
        <f t="shared" si="136"/>
        <v>0</v>
      </c>
      <c r="AM79" s="48">
        <f t="shared" si="136"/>
        <v>0</v>
      </c>
      <c r="AN79" s="48">
        <f t="shared" si="136"/>
        <v>0</v>
      </c>
      <c r="AO79" s="48">
        <f t="shared" si="136"/>
        <v>0</v>
      </c>
      <c r="AP79" s="48">
        <f t="shared" si="136"/>
        <v>0</v>
      </c>
      <c r="AQ79" s="228"/>
      <c r="AR79" s="228"/>
      <c r="AS79" s="228"/>
      <c r="AT79" s="228"/>
      <c r="AU79" s="228"/>
      <c r="AV79" s="228"/>
      <c r="AW79" s="228"/>
      <c r="AX79" s="228"/>
      <c r="AY79" s="228"/>
      <c r="AZ79" s="228"/>
      <c r="BA79" s="48">
        <f t="shared" si="135"/>
        <v>0</v>
      </c>
      <c r="BB79" s="48">
        <f t="shared" si="135"/>
        <v>0</v>
      </c>
      <c r="BC79" s="48">
        <f t="shared" si="135"/>
        <v>0</v>
      </c>
      <c r="BD79" s="614"/>
      <c r="BE79" s="613"/>
      <c r="BF79" s="327" t="s">
        <v>1291</v>
      </c>
      <c r="BG79" s="179" t="s">
        <v>711</v>
      </c>
      <c r="BH79" s="308" t="s">
        <v>2553</v>
      </c>
      <c r="BI79" s="308" t="s">
        <v>2554</v>
      </c>
      <c r="BJ79" s="308" t="s">
        <v>2555</v>
      </c>
      <c r="BK79" s="308" t="s">
        <v>2556</v>
      </c>
      <c r="BL79" s="308" t="s">
        <v>2557</v>
      </c>
      <c r="BM79" s="308" t="s">
        <v>2558</v>
      </c>
      <c r="BN79" s="308" t="s">
        <v>2559</v>
      </c>
      <c r="BO79" s="308" t="s">
        <v>2560</v>
      </c>
      <c r="BP79" s="309" t="s">
        <v>2561</v>
      </c>
      <c r="BQ79" s="310"/>
      <c r="BR79" s="310"/>
      <c r="BS79" s="310"/>
      <c r="BT79" s="310"/>
      <c r="BU79" s="310"/>
      <c r="BV79" s="310"/>
      <c r="BW79" s="310"/>
      <c r="BX79" s="310"/>
      <c r="BY79" s="310"/>
      <c r="BZ79" s="314" t="s">
        <v>2562</v>
      </c>
      <c r="CA79" s="314" t="s">
        <v>2563</v>
      </c>
      <c r="CB79" s="315" t="s">
        <v>2564</v>
      </c>
    </row>
    <row r="80" spans="1:80" ht="15.75" customHeight="1" thickBot="1">
      <c r="A80" s="27"/>
      <c r="B80" s="307" t="s">
        <v>2551</v>
      </c>
      <c r="C80" s="179" t="s">
        <v>720</v>
      </c>
      <c r="D80" s="180" t="s">
        <v>712</v>
      </c>
      <c r="E80" s="180">
        <v>3</v>
      </c>
      <c r="F80" s="308">
        <v>0</v>
      </c>
      <c r="G80" s="308">
        <v>0</v>
      </c>
      <c r="H80" s="308">
        <v>0</v>
      </c>
      <c r="I80" s="308">
        <v>0</v>
      </c>
      <c r="J80" s="308">
        <v>0</v>
      </c>
      <c r="K80" s="308">
        <v>0</v>
      </c>
      <c r="L80" s="308">
        <v>0</v>
      </c>
      <c r="M80" s="308">
        <v>0</v>
      </c>
      <c r="N80" s="309">
        <f t="shared" si="82"/>
        <v>0</v>
      </c>
      <c r="O80" s="310"/>
      <c r="P80" s="310"/>
      <c r="Q80" s="310"/>
      <c r="R80" s="310"/>
      <c r="S80" s="310"/>
      <c r="T80" s="310"/>
      <c r="U80" s="310"/>
      <c r="V80" s="310"/>
      <c r="W80" s="310"/>
      <c r="X80" s="308">
        <v>0</v>
      </c>
      <c r="Y80" s="308">
        <v>0</v>
      </c>
      <c r="Z80" s="308">
        <v>0</v>
      </c>
      <c r="AA80" s="318"/>
      <c r="AB80" s="313" t="s">
        <v>2565</v>
      </c>
      <c r="AC80" s="27"/>
      <c r="AD80" s="187"/>
      <c r="AE80" s="27"/>
      <c r="AF80" s="621"/>
      <c r="AG80" s="47">
        <f t="shared" si="94"/>
        <v>0</v>
      </c>
      <c r="AH80" s="621"/>
      <c r="AI80" s="48">
        <f t="shared" si="136"/>
        <v>0</v>
      </c>
      <c r="AJ80" s="48">
        <f t="shared" si="136"/>
        <v>0</v>
      </c>
      <c r="AK80" s="48">
        <f t="shared" si="136"/>
        <v>0</v>
      </c>
      <c r="AL80" s="48">
        <f t="shared" si="136"/>
        <v>0</v>
      </c>
      <c r="AM80" s="48">
        <f t="shared" si="136"/>
        <v>0</v>
      </c>
      <c r="AN80" s="48">
        <f t="shared" si="136"/>
        <v>0</v>
      </c>
      <c r="AO80" s="48">
        <f t="shared" si="136"/>
        <v>0</v>
      </c>
      <c r="AP80" s="48">
        <f t="shared" si="136"/>
        <v>0</v>
      </c>
      <c r="AQ80" s="228"/>
      <c r="AR80" s="228"/>
      <c r="AS80" s="228"/>
      <c r="AT80" s="228"/>
      <c r="AU80" s="228"/>
      <c r="AV80" s="228"/>
      <c r="AW80" s="228"/>
      <c r="AX80" s="228"/>
      <c r="AY80" s="228"/>
      <c r="AZ80" s="228"/>
      <c r="BA80" s="48">
        <f t="shared" si="135"/>
        <v>0</v>
      </c>
      <c r="BB80" s="48">
        <f t="shared" si="135"/>
        <v>0</v>
      </c>
      <c r="BC80" s="48">
        <f t="shared" si="135"/>
        <v>0</v>
      </c>
      <c r="BD80" s="614"/>
      <c r="BE80" s="613"/>
      <c r="BF80" s="327" t="s">
        <v>1291</v>
      </c>
      <c r="BG80" s="179" t="s">
        <v>720</v>
      </c>
      <c r="BH80" s="308" t="s">
        <v>2566</v>
      </c>
      <c r="BI80" s="308" t="s">
        <v>2567</v>
      </c>
      <c r="BJ80" s="308" t="s">
        <v>2568</v>
      </c>
      <c r="BK80" s="308" t="s">
        <v>2569</v>
      </c>
      <c r="BL80" s="308" t="s">
        <v>2570</v>
      </c>
      <c r="BM80" s="308" t="s">
        <v>2571</v>
      </c>
      <c r="BN80" s="308" t="s">
        <v>2572</v>
      </c>
      <c r="BO80" s="308" t="s">
        <v>2573</v>
      </c>
      <c r="BP80" s="309" t="s">
        <v>2574</v>
      </c>
      <c r="BQ80" s="310"/>
      <c r="BR80" s="310"/>
      <c r="BS80" s="310"/>
      <c r="BT80" s="310"/>
      <c r="BU80" s="310"/>
      <c r="BV80" s="310"/>
      <c r="BW80" s="310"/>
      <c r="BX80" s="310"/>
      <c r="BY80" s="310"/>
      <c r="BZ80" s="314" t="s">
        <v>2575</v>
      </c>
      <c r="CA80" s="314" t="s">
        <v>2576</v>
      </c>
      <c r="CB80" s="315" t="s">
        <v>2577</v>
      </c>
    </row>
    <row r="81" spans="1:80" ht="15.75" customHeight="1" thickTop="1">
      <c r="A81" s="27"/>
      <c r="B81" s="307" t="s">
        <v>2578</v>
      </c>
      <c r="C81" s="179" t="s">
        <v>711</v>
      </c>
      <c r="D81" s="180" t="s">
        <v>712</v>
      </c>
      <c r="E81" s="180">
        <v>3</v>
      </c>
      <c r="F81" s="297">
        <v>2.0310000000000001</v>
      </c>
      <c r="G81" s="297">
        <v>-1.6870000000000001</v>
      </c>
      <c r="H81" s="297">
        <v>0</v>
      </c>
      <c r="I81" s="297">
        <v>0</v>
      </c>
      <c r="J81" s="297">
        <v>0</v>
      </c>
      <c r="K81" s="297">
        <v>0</v>
      </c>
      <c r="L81" s="297">
        <v>0</v>
      </c>
      <c r="M81" s="297">
        <v>0</v>
      </c>
      <c r="N81" s="309">
        <f t="shared" si="82"/>
        <v>0.34400000000000008</v>
      </c>
      <c r="O81" s="310"/>
      <c r="P81" s="310"/>
      <c r="Q81" s="310"/>
      <c r="R81" s="310"/>
      <c r="S81" s="310"/>
      <c r="T81" s="310"/>
      <c r="U81" s="310"/>
      <c r="V81" s="310"/>
      <c r="W81" s="310"/>
      <c r="X81" s="308">
        <v>1.7070000000000001</v>
      </c>
      <c r="Y81" s="308">
        <v>0</v>
      </c>
      <c r="Z81" s="308">
        <v>0</v>
      </c>
      <c r="AA81" s="318"/>
      <c r="AB81" s="313" t="s">
        <v>2579</v>
      </c>
      <c r="AC81" s="27"/>
      <c r="AD81" s="187"/>
      <c r="AE81" s="27"/>
      <c r="AF81" s="621"/>
      <c r="AG81" s="47">
        <f t="shared" si="94"/>
        <v>0</v>
      </c>
      <c r="AH81" s="621"/>
      <c r="AI81" s="48">
        <f t="shared" si="136"/>
        <v>0</v>
      </c>
      <c r="AJ81" s="48">
        <f t="shared" si="136"/>
        <v>0</v>
      </c>
      <c r="AK81" s="48">
        <f t="shared" si="136"/>
        <v>0</v>
      </c>
      <c r="AL81" s="48">
        <f t="shared" si="136"/>
        <v>0</v>
      </c>
      <c r="AM81" s="48">
        <f t="shared" si="136"/>
        <v>0</v>
      </c>
      <c r="AN81" s="48">
        <f t="shared" si="136"/>
        <v>0</v>
      </c>
      <c r="AO81" s="48">
        <f t="shared" si="136"/>
        <v>0</v>
      </c>
      <c r="AP81" s="48">
        <f t="shared" si="136"/>
        <v>0</v>
      </c>
      <c r="AQ81" s="228"/>
      <c r="AR81" s="228"/>
      <c r="AS81" s="228"/>
      <c r="AT81" s="228"/>
      <c r="AU81" s="228"/>
      <c r="AV81" s="228"/>
      <c r="AW81" s="228"/>
      <c r="AX81" s="228"/>
      <c r="AY81" s="228"/>
      <c r="AZ81" s="228"/>
      <c r="BA81" s="48">
        <f t="shared" si="135"/>
        <v>0</v>
      </c>
      <c r="BB81" s="48">
        <f t="shared" si="135"/>
        <v>0</v>
      </c>
      <c r="BC81" s="48">
        <f t="shared" si="135"/>
        <v>0</v>
      </c>
      <c r="BD81" s="614"/>
      <c r="BE81" s="613"/>
      <c r="BF81" s="327" t="s">
        <v>1313</v>
      </c>
      <c r="BG81" s="179" t="s">
        <v>711</v>
      </c>
      <c r="BH81" s="308" t="s">
        <v>2580</v>
      </c>
      <c r="BI81" s="308" t="s">
        <v>2581</v>
      </c>
      <c r="BJ81" s="308" t="s">
        <v>2582</v>
      </c>
      <c r="BK81" s="308" t="s">
        <v>2583</v>
      </c>
      <c r="BL81" s="308" t="s">
        <v>2584</v>
      </c>
      <c r="BM81" s="308" t="s">
        <v>2585</v>
      </c>
      <c r="BN81" s="308" t="s">
        <v>2586</v>
      </c>
      <c r="BO81" s="308" t="s">
        <v>2587</v>
      </c>
      <c r="BP81" s="309" t="s">
        <v>2588</v>
      </c>
      <c r="BQ81" s="310"/>
      <c r="BR81" s="310"/>
      <c r="BS81" s="310"/>
      <c r="BT81" s="310"/>
      <c r="BU81" s="310"/>
      <c r="BV81" s="310"/>
      <c r="BW81" s="310"/>
      <c r="BX81" s="310"/>
      <c r="BY81" s="310"/>
      <c r="BZ81" s="314" t="s">
        <v>2589</v>
      </c>
      <c r="CA81" s="314" t="s">
        <v>2590</v>
      </c>
      <c r="CB81" s="315" t="s">
        <v>2591</v>
      </c>
    </row>
    <row r="82" spans="1:80" ht="15.75" customHeight="1" thickBot="1">
      <c r="A82" s="27"/>
      <c r="B82" s="307" t="s">
        <v>2578</v>
      </c>
      <c r="C82" s="179" t="s">
        <v>720</v>
      </c>
      <c r="D82" s="180" t="s">
        <v>712</v>
      </c>
      <c r="E82" s="180">
        <v>3</v>
      </c>
      <c r="F82" s="308">
        <v>-5.1999999999999998E-2</v>
      </c>
      <c r="G82" s="308">
        <v>0</v>
      </c>
      <c r="H82" s="308">
        <v>0</v>
      </c>
      <c r="I82" s="308">
        <v>0</v>
      </c>
      <c r="J82" s="308">
        <v>0</v>
      </c>
      <c r="K82" s="308">
        <v>0</v>
      </c>
      <c r="L82" s="308">
        <v>0</v>
      </c>
      <c r="M82" s="308">
        <v>0</v>
      </c>
      <c r="N82" s="309">
        <f t="shared" si="82"/>
        <v>-5.1999999999999998E-2</v>
      </c>
      <c r="O82" s="310"/>
      <c r="P82" s="310"/>
      <c r="Q82" s="310"/>
      <c r="R82" s="310"/>
      <c r="S82" s="310"/>
      <c r="T82" s="310"/>
      <c r="U82" s="310"/>
      <c r="V82" s="310"/>
      <c r="W82" s="310"/>
      <c r="X82" s="308">
        <v>-5.1999999999999998E-2</v>
      </c>
      <c r="Y82" s="308">
        <v>0</v>
      </c>
      <c r="Z82" s="308">
        <v>0</v>
      </c>
      <c r="AA82" s="318"/>
      <c r="AB82" s="313" t="s">
        <v>2592</v>
      </c>
      <c r="AC82" s="27"/>
      <c r="AD82" s="187"/>
      <c r="AE82" s="27"/>
      <c r="AF82" s="621"/>
      <c r="AG82" s="47">
        <f t="shared" si="94"/>
        <v>0</v>
      </c>
      <c r="AH82" s="621"/>
      <c r="AI82" s="48">
        <f t="shared" si="136"/>
        <v>0</v>
      </c>
      <c r="AJ82" s="48">
        <f t="shared" si="136"/>
        <v>0</v>
      </c>
      <c r="AK82" s="48">
        <f t="shared" si="136"/>
        <v>0</v>
      </c>
      <c r="AL82" s="48">
        <f t="shared" si="136"/>
        <v>0</v>
      </c>
      <c r="AM82" s="48">
        <f t="shared" si="136"/>
        <v>0</v>
      </c>
      <c r="AN82" s="48">
        <f t="shared" si="136"/>
        <v>0</v>
      </c>
      <c r="AO82" s="48">
        <f t="shared" si="136"/>
        <v>0</v>
      </c>
      <c r="AP82" s="48">
        <f t="shared" si="136"/>
        <v>0</v>
      </c>
      <c r="AQ82" s="228"/>
      <c r="AR82" s="228"/>
      <c r="AS82" s="228"/>
      <c r="AT82" s="228"/>
      <c r="AU82" s="228"/>
      <c r="AV82" s="228"/>
      <c r="AW82" s="228"/>
      <c r="AX82" s="228"/>
      <c r="AY82" s="228"/>
      <c r="AZ82" s="228"/>
      <c r="BA82" s="48">
        <f t="shared" si="135"/>
        <v>0</v>
      </c>
      <c r="BB82" s="48">
        <f t="shared" si="135"/>
        <v>0</v>
      </c>
      <c r="BC82" s="48">
        <f t="shared" si="135"/>
        <v>0</v>
      </c>
      <c r="BD82" s="614"/>
      <c r="BE82" s="613"/>
      <c r="BF82" s="327" t="s">
        <v>1313</v>
      </c>
      <c r="BG82" s="179" t="s">
        <v>720</v>
      </c>
      <c r="BH82" s="308" t="s">
        <v>2593</v>
      </c>
      <c r="BI82" s="308" t="s">
        <v>2594</v>
      </c>
      <c r="BJ82" s="308" t="s">
        <v>2595</v>
      </c>
      <c r="BK82" s="308" t="s">
        <v>2596</v>
      </c>
      <c r="BL82" s="308" t="s">
        <v>2597</v>
      </c>
      <c r="BM82" s="308" t="s">
        <v>2598</v>
      </c>
      <c r="BN82" s="308" t="s">
        <v>2599</v>
      </c>
      <c r="BO82" s="308" t="s">
        <v>2600</v>
      </c>
      <c r="BP82" s="309" t="s">
        <v>2601</v>
      </c>
      <c r="BQ82" s="310"/>
      <c r="BR82" s="310"/>
      <c r="BS82" s="310"/>
      <c r="BT82" s="310"/>
      <c r="BU82" s="310"/>
      <c r="BV82" s="310"/>
      <c r="BW82" s="310"/>
      <c r="BX82" s="310"/>
      <c r="BY82" s="310"/>
      <c r="BZ82" s="314" t="s">
        <v>2602</v>
      </c>
      <c r="CA82" s="314" t="s">
        <v>2603</v>
      </c>
      <c r="CB82" s="315" t="s">
        <v>2604</v>
      </c>
    </row>
    <row r="83" spans="1:80" ht="15.75" customHeight="1" thickTop="1">
      <c r="A83" s="27"/>
      <c r="B83" s="328" t="s">
        <v>2605</v>
      </c>
      <c r="C83" s="179" t="s">
        <v>711</v>
      </c>
      <c r="D83" s="180" t="s">
        <v>712</v>
      </c>
      <c r="E83" s="180">
        <v>3</v>
      </c>
      <c r="F83" s="297">
        <v>0</v>
      </c>
      <c r="G83" s="297">
        <v>0</v>
      </c>
      <c r="H83" s="297">
        <v>0</v>
      </c>
      <c r="I83" s="297">
        <v>0</v>
      </c>
      <c r="J83" s="297">
        <v>0</v>
      </c>
      <c r="K83" s="297">
        <v>0</v>
      </c>
      <c r="L83" s="297">
        <v>0</v>
      </c>
      <c r="M83" s="297">
        <v>0</v>
      </c>
      <c r="N83" s="309">
        <f t="shared" si="82"/>
        <v>0</v>
      </c>
      <c r="O83" s="310"/>
      <c r="P83" s="310"/>
      <c r="Q83" s="310"/>
      <c r="R83" s="310"/>
      <c r="S83" s="310"/>
      <c r="T83" s="310"/>
      <c r="U83" s="310"/>
      <c r="V83" s="310"/>
      <c r="W83" s="310"/>
      <c r="X83" s="308">
        <v>0</v>
      </c>
      <c r="Y83" s="308">
        <v>0</v>
      </c>
      <c r="Z83" s="308">
        <v>0</v>
      </c>
      <c r="AA83" s="318"/>
      <c r="AB83" s="313" t="s">
        <v>2606</v>
      </c>
      <c r="AC83" s="27"/>
      <c r="AD83" s="187"/>
      <c r="AE83" s="27"/>
      <c r="AF83" s="621"/>
      <c r="AG83" s="47">
        <f t="shared" si="94"/>
        <v>0</v>
      </c>
      <c r="AH83" s="621"/>
      <c r="AI83" s="48">
        <f t="shared" si="136"/>
        <v>0</v>
      </c>
      <c r="AJ83" s="48">
        <f t="shared" si="136"/>
        <v>0</v>
      </c>
      <c r="AK83" s="48">
        <f t="shared" si="136"/>
        <v>0</v>
      </c>
      <c r="AL83" s="48">
        <f t="shared" si="136"/>
        <v>0</v>
      </c>
      <c r="AM83" s="48">
        <f t="shared" si="136"/>
        <v>0</v>
      </c>
      <c r="AN83" s="48">
        <f t="shared" si="136"/>
        <v>0</v>
      </c>
      <c r="AO83" s="48">
        <f t="shared" si="136"/>
        <v>0</v>
      </c>
      <c r="AP83" s="48">
        <f t="shared" si="136"/>
        <v>0</v>
      </c>
      <c r="AQ83" s="228"/>
      <c r="AR83" s="228"/>
      <c r="AS83" s="228"/>
      <c r="AT83" s="228"/>
      <c r="AU83" s="228"/>
      <c r="AV83" s="228"/>
      <c r="AW83" s="228"/>
      <c r="AX83" s="228"/>
      <c r="AY83" s="228"/>
      <c r="AZ83" s="228"/>
      <c r="BA83" s="48">
        <f t="shared" si="135"/>
        <v>0</v>
      </c>
      <c r="BB83" s="48">
        <f t="shared" si="135"/>
        <v>0</v>
      </c>
      <c r="BC83" s="48">
        <f t="shared" si="135"/>
        <v>0</v>
      </c>
      <c r="BD83" s="614"/>
      <c r="BE83" s="613"/>
      <c r="BF83" s="327" t="s">
        <v>1335</v>
      </c>
      <c r="BG83" s="179" t="s">
        <v>711</v>
      </c>
      <c r="BH83" s="308" t="s">
        <v>2607</v>
      </c>
      <c r="BI83" s="308" t="s">
        <v>2608</v>
      </c>
      <c r="BJ83" s="308" t="s">
        <v>2609</v>
      </c>
      <c r="BK83" s="308" t="s">
        <v>2610</v>
      </c>
      <c r="BL83" s="308" t="s">
        <v>2611</v>
      </c>
      <c r="BM83" s="308" t="s">
        <v>2612</v>
      </c>
      <c r="BN83" s="308" t="s">
        <v>2613</v>
      </c>
      <c r="BO83" s="308" t="s">
        <v>2614</v>
      </c>
      <c r="BP83" s="309" t="s">
        <v>2615</v>
      </c>
      <c r="BQ83" s="310"/>
      <c r="BR83" s="310"/>
      <c r="BS83" s="310"/>
      <c r="BT83" s="310"/>
      <c r="BU83" s="310"/>
      <c r="BV83" s="310"/>
      <c r="BW83" s="310"/>
      <c r="BX83" s="310"/>
      <c r="BY83" s="310"/>
      <c r="BZ83" s="314" t="s">
        <v>2616</v>
      </c>
      <c r="CA83" s="314" t="s">
        <v>2617</v>
      </c>
      <c r="CB83" s="315" t="s">
        <v>2618</v>
      </c>
    </row>
    <row r="84" spans="1:80" ht="15.75" customHeight="1">
      <c r="A84" s="27"/>
      <c r="B84" s="328" t="s">
        <v>2605</v>
      </c>
      <c r="C84" s="179" t="s">
        <v>720</v>
      </c>
      <c r="D84" s="180" t="s">
        <v>712</v>
      </c>
      <c r="E84" s="180">
        <v>3</v>
      </c>
      <c r="F84" s="308">
        <v>2.5270000000000001</v>
      </c>
      <c r="G84" s="308">
        <v>0.438</v>
      </c>
      <c r="H84" s="308">
        <v>8.4000000000000005E-2</v>
      </c>
      <c r="I84" s="308">
        <v>0</v>
      </c>
      <c r="J84" s="308">
        <v>0</v>
      </c>
      <c r="K84" s="308">
        <v>0</v>
      </c>
      <c r="L84" s="308">
        <v>0</v>
      </c>
      <c r="M84" s="308">
        <v>0</v>
      </c>
      <c r="N84" s="309">
        <f t="shared" si="82"/>
        <v>3.0490000000000004</v>
      </c>
      <c r="O84" s="310"/>
      <c r="P84" s="310"/>
      <c r="Q84" s="310"/>
      <c r="R84" s="310"/>
      <c r="S84" s="310"/>
      <c r="T84" s="310"/>
      <c r="U84" s="310"/>
      <c r="V84" s="310"/>
      <c r="W84" s="310"/>
      <c r="X84" s="308">
        <v>6.7250000000000005</v>
      </c>
      <c r="Y84" s="308">
        <v>0</v>
      </c>
      <c r="Z84" s="308">
        <v>0</v>
      </c>
      <c r="AA84" s="318"/>
      <c r="AB84" s="313" t="s">
        <v>2619</v>
      </c>
      <c r="AC84" s="27"/>
      <c r="AD84" s="187"/>
      <c r="AE84" s="27"/>
      <c r="AF84" s="621"/>
      <c r="AG84" s="47">
        <f t="shared" si="94"/>
        <v>0</v>
      </c>
      <c r="AH84" s="621"/>
      <c r="AI84" s="48">
        <f t="shared" si="136"/>
        <v>0</v>
      </c>
      <c r="AJ84" s="48">
        <f t="shared" si="136"/>
        <v>0</v>
      </c>
      <c r="AK84" s="48">
        <f t="shared" si="136"/>
        <v>0</v>
      </c>
      <c r="AL84" s="48">
        <f t="shared" si="136"/>
        <v>0</v>
      </c>
      <c r="AM84" s="48">
        <f t="shared" si="136"/>
        <v>0</v>
      </c>
      <c r="AN84" s="48">
        <f t="shared" si="136"/>
        <v>0</v>
      </c>
      <c r="AO84" s="48">
        <f t="shared" si="136"/>
        <v>0</v>
      </c>
      <c r="AP84" s="48">
        <f t="shared" si="136"/>
        <v>0</v>
      </c>
      <c r="AQ84" s="228"/>
      <c r="AR84" s="228"/>
      <c r="AS84" s="228"/>
      <c r="AT84" s="228"/>
      <c r="AU84" s="228"/>
      <c r="AV84" s="228"/>
      <c r="AW84" s="228"/>
      <c r="AX84" s="228"/>
      <c r="AY84" s="228"/>
      <c r="AZ84" s="228"/>
      <c r="BA84" s="48">
        <f t="shared" si="135"/>
        <v>0</v>
      </c>
      <c r="BB84" s="48">
        <f t="shared" si="135"/>
        <v>0</v>
      </c>
      <c r="BC84" s="48">
        <f t="shared" si="135"/>
        <v>0</v>
      </c>
      <c r="BD84" s="614"/>
      <c r="BE84" s="613"/>
      <c r="BF84" s="327" t="s">
        <v>1335</v>
      </c>
      <c r="BG84" s="179" t="s">
        <v>720</v>
      </c>
      <c r="BH84" s="308" t="s">
        <v>2620</v>
      </c>
      <c r="BI84" s="308" t="s">
        <v>2621</v>
      </c>
      <c r="BJ84" s="308" t="s">
        <v>2622</v>
      </c>
      <c r="BK84" s="308" t="s">
        <v>2623</v>
      </c>
      <c r="BL84" s="308" t="s">
        <v>2624</v>
      </c>
      <c r="BM84" s="308" t="s">
        <v>2625</v>
      </c>
      <c r="BN84" s="308" t="s">
        <v>2626</v>
      </c>
      <c r="BO84" s="308" t="s">
        <v>2627</v>
      </c>
      <c r="BP84" s="309" t="s">
        <v>2628</v>
      </c>
      <c r="BQ84" s="310"/>
      <c r="BR84" s="310"/>
      <c r="BS84" s="310"/>
      <c r="BT84" s="310"/>
      <c r="BU84" s="310"/>
      <c r="BV84" s="310"/>
      <c r="BW84" s="310"/>
      <c r="BX84" s="310"/>
      <c r="BY84" s="310"/>
      <c r="BZ84" s="314" t="s">
        <v>2629</v>
      </c>
      <c r="CA84" s="314" t="s">
        <v>2630</v>
      </c>
      <c r="CB84" s="315" t="s">
        <v>2631</v>
      </c>
    </row>
    <row r="85" spans="1:80" ht="15.75" customHeight="1">
      <c r="A85" s="27"/>
      <c r="B85" s="327" t="s">
        <v>1333</v>
      </c>
      <c r="C85" s="179" t="s">
        <v>711</v>
      </c>
      <c r="D85" s="180" t="s">
        <v>712</v>
      </c>
      <c r="E85" s="180">
        <v>3</v>
      </c>
      <c r="F85" s="308">
        <v>0</v>
      </c>
      <c r="G85" s="308">
        <v>0</v>
      </c>
      <c r="H85" s="308">
        <v>0</v>
      </c>
      <c r="I85" s="308">
        <v>0</v>
      </c>
      <c r="J85" s="308">
        <v>0</v>
      </c>
      <c r="K85" s="308">
        <v>0</v>
      </c>
      <c r="L85" s="308">
        <v>0</v>
      </c>
      <c r="M85" s="308">
        <v>0</v>
      </c>
      <c r="N85" s="309">
        <f t="shared" si="82"/>
        <v>0</v>
      </c>
      <c r="O85" s="310"/>
      <c r="P85" s="310"/>
      <c r="Q85" s="310"/>
      <c r="R85" s="310"/>
      <c r="S85" s="310"/>
      <c r="T85" s="310"/>
      <c r="U85" s="310"/>
      <c r="V85" s="310"/>
      <c r="W85" s="310"/>
      <c r="X85" s="308">
        <v>0</v>
      </c>
      <c r="Y85" s="308">
        <v>0</v>
      </c>
      <c r="Z85" s="316">
        <v>0</v>
      </c>
      <c r="AA85" s="228"/>
      <c r="AB85" s="313" t="s">
        <v>2632</v>
      </c>
      <c r="AC85" s="27"/>
      <c r="AD85" s="187"/>
      <c r="AE85" s="27"/>
      <c r="AF85" s="621"/>
      <c r="AG85" s="47">
        <f t="shared" si="94"/>
        <v>0</v>
      </c>
      <c r="AH85" s="621"/>
      <c r="AI85" s="48">
        <f t="shared" si="136"/>
        <v>0</v>
      </c>
      <c r="AJ85" s="48">
        <f t="shared" si="136"/>
        <v>0</v>
      </c>
      <c r="AK85" s="48">
        <f t="shared" si="136"/>
        <v>0</v>
      </c>
      <c r="AL85" s="48">
        <f t="shared" si="136"/>
        <v>0</v>
      </c>
      <c r="AM85" s="48">
        <f t="shared" si="136"/>
        <v>0</v>
      </c>
      <c r="AN85" s="48">
        <f t="shared" si="136"/>
        <v>0</v>
      </c>
      <c r="AO85" s="48">
        <f t="shared" si="136"/>
        <v>0</v>
      </c>
      <c r="AP85" s="48">
        <f t="shared" si="136"/>
        <v>0</v>
      </c>
      <c r="AQ85" s="228"/>
      <c r="AR85" s="228"/>
      <c r="AS85" s="228"/>
      <c r="AT85" s="228"/>
      <c r="AU85" s="228"/>
      <c r="AV85" s="228"/>
      <c r="AW85" s="228"/>
      <c r="AX85" s="228"/>
      <c r="AY85" s="228"/>
      <c r="AZ85" s="228"/>
      <c r="BA85" s="48">
        <f t="shared" si="135"/>
        <v>0</v>
      </c>
      <c r="BB85" s="48">
        <f t="shared" si="135"/>
        <v>0</v>
      </c>
      <c r="BC85" s="48">
        <f t="shared" si="135"/>
        <v>0</v>
      </c>
      <c r="BD85" s="614"/>
      <c r="BE85" s="613"/>
      <c r="BF85" s="327" t="s">
        <v>1355</v>
      </c>
      <c r="BG85" s="179" t="s">
        <v>711</v>
      </c>
      <c r="BH85" s="308" t="s">
        <v>2633</v>
      </c>
      <c r="BI85" s="308" t="s">
        <v>2634</v>
      </c>
      <c r="BJ85" s="308" t="s">
        <v>2635</v>
      </c>
      <c r="BK85" s="308" t="s">
        <v>2636</v>
      </c>
      <c r="BL85" s="308" t="s">
        <v>2637</v>
      </c>
      <c r="BM85" s="308" t="s">
        <v>2638</v>
      </c>
      <c r="BN85" s="308" t="s">
        <v>2639</v>
      </c>
      <c r="BO85" s="308" t="s">
        <v>2640</v>
      </c>
      <c r="BP85" s="309" t="s">
        <v>2641</v>
      </c>
      <c r="BQ85" s="310"/>
      <c r="BR85" s="310"/>
      <c r="BS85" s="310"/>
      <c r="BT85" s="310"/>
      <c r="BU85" s="310"/>
      <c r="BV85" s="310"/>
      <c r="BW85" s="310"/>
      <c r="BX85" s="310"/>
      <c r="BY85" s="310"/>
      <c r="BZ85" s="314" t="s">
        <v>2642</v>
      </c>
      <c r="CA85" s="314" t="s">
        <v>2643</v>
      </c>
      <c r="CB85" s="315" t="s">
        <v>2644</v>
      </c>
    </row>
    <row r="86" spans="1:80" ht="15.75" customHeight="1">
      <c r="A86" s="27"/>
      <c r="B86" s="327" t="s">
        <v>1333</v>
      </c>
      <c r="C86" s="179" t="s">
        <v>720</v>
      </c>
      <c r="D86" s="180" t="s">
        <v>712</v>
      </c>
      <c r="E86" s="180">
        <v>3</v>
      </c>
      <c r="F86" s="308">
        <v>0</v>
      </c>
      <c r="G86" s="308">
        <v>0</v>
      </c>
      <c r="H86" s="308">
        <v>0</v>
      </c>
      <c r="I86" s="308">
        <v>0</v>
      </c>
      <c r="J86" s="308">
        <v>0</v>
      </c>
      <c r="K86" s="308">
        <v>0</v>
      </c>
      <c r="L86" s="308">
        <v>0</v>
      </c>
      <c r="M86" s="308">
        <v>0</v>
      </c>
      <c r="N86" s="309">
        <f t="shared" si="82"/>
        <v>0</v>
      </c>
      <c r="O86" s="310"/>
      <c r="P86" s="310"/>
      <c r="Q86" s="310"/>
      <c r="R86" s="310"/>
      <c r="S86" s="310"/>
      <c r="T86" s="310"/>
      <c r="U86" s="310"/>
      <c r="V86" s="310"/>
      <c r="W86" s="310"/>
      <c r="X86" s="308">
        <v>0.495</v>
      </c>
      <c r="Y86" s="308">
        <v>0</v>
      </c>
      <c r="Z86" s="316">
        <v>0</v>
      </c>
      <c r="AA86" s="27"/>
      <c r="AB86" s="313" t="s">
        <v>2645</v>
      </c>
      <c r="AC86" s="27"/>
      <c r="AD86" s="187"/>
      <c r="AE86" s="27"/>
      <c r="AF86" s="621"/>
      <c r="AG86" s="47">
        <f t="shared" si="94"/>
        <v>0</v>
      </c>
      <c r="AH86" s="621"/>
      <c r="AI86" s="48">
        <f t="shared" si="136"/>
        <v>0</v>
      </c>
      <c r="AJ86" s="48">
        <f t="shared" si="136"/>
        <v>0</v>
      </c>
      <c r="AK86" s="48">
        <f t="shared" si="136"/>
        <v>0</v>
      </c>
      <c r="AL86" s="48">
        <f t="shared" si="136"/>
        <v>0</v>
      </c>
      <c r="AM86" s="48">
        <f t="shared" si="136"/>
        <v>0</v>
      </c>
      <c r="AN86" s="48">
        <f t="shared" si="136"/>
        <v>0</v>
      </c>
      <c r="AO86" s="48">
        <f t="shared" si="136"/>
        <v>0</v>
      </c>
      <c r="AP86" s="48">
        <f t="shared" si="136"/>
        <v>0</v>
      </c>
      <c r="AQ86" s="228"/>
      <c r="AR86" s="228"/>
      <c r="AS86" s="228"/>
      <c r="AT86" s="228"/>
      <c r="AU86" s="228"/>
      <c r="AV86" s="228"/>
      <c r="AW86" s="228"/>
      <c r="AX86" s="228"/>
      <c r="AY86" s="228"/>
      <c r="AZ86" s="228"/>
      <c r="BA86" s="48">
        <f t="shared" si="135"/>
        <v>0</v>
      </c>
      <c r="BB86" s="48">
        <f t="shared" si="135"/>
        <v>0</v>
      </c>
      <c r="BC86" s="48">
        <f t="shared" si="135"/>
        <v>0</v>
      </c>
      <c r="BD86" s="614"/>
      <c r="BE86" s="613"/>
      <c r="BF86" s="327" t="s">
        <v>1355</v>
      </c>
      <c r="BG86" s="179" t="s">
        <v>720</v>
      </c>
      <c r="BH86" s="308" t="s">
        <v>2646</v>
      </c>
      <c r="BI86" s="308" t="s">
        <v>2647</v>
      </c>
      <c r="BJ86" s="308" t="s">
        <v>2648</v>
      </c>
      <c r="BK86" s="308" t="s">
        <v>2649</v>
      </c>
      <c r="BL86" s="308" t="s">
        <v>2650</v>
      </c>
      <c r="BM86" s="308" t="s">
        <v>2651</v>
      </c>
      <c r="BN86" s="308" t="s">
        <v>2652</v>
      </c>
      <c r="BO86" s="308" t="s">
        <v>2653</v>
      </c>
      <c r="BP86" s="309" t="s">
        <v>2654</v>
      </c>
      <c r="BQ86" s="310"/>
      <c r="BR86" s="310"/>
      <c r="BS86" s="310"/>
      <c r="BT86" s="310"/>
      <c r="BU86" s="310"/>
      <c r="BV86" s="310"/>
      <c r="BW86" s="310"/>
      <c r="BX86" s="310"/>
      <c r="BY86" s="310"/>
      <c r="BZ86" s="314" t="s">
        <v>2655</v>
      </c>
      <c r="CA86" s="314" t="s">
        <v>2656</v>
      </c>
      <c r="CB86" s="315" t="s">
        <v>2657</v>
      </c>
    </row>
    <row r="87" spans="1:80" ht="15.75" customHeight="1">
      <c r="A87" s="27"/>
      <c r="B87" s="327" t="s">
        <v>1376</v>
      </c>
      <c r="C87" s="179" t="s">
        <v>711</v>
      </c>
      <c r="D87" s="180" t="s">
        <v>712</v>
      </c>
      <c r="E87" s="180">
        <v>3</v>
      </c>
      <c r="F87" s="308"/>
      <c r="G87" s="308"/>
      <c r="H87" s="308"/>
      <c r="I87" s="308"/>
      <c r="J87" s="308"/>
      <c r="K87" s="308"/>
      <c r="L87" s="308"/>
      <c r="M87" s="308"/>
      <c r="N87" s="309">
        <f t="shared" si="82"/>
        <v>0</v>
      </c>
      <c r="O87" s="310"/>
      <c r="P87" s="310"/>
      <c r="Q87" s="310"/>
      <c r="R87" s="310"/>
      <c r="S87" s="310"/>
      <c r="T87" s="310"/>
      <c r="U87" s="310"/>
      <c r="V87" s="310"/>
      <c r="W87" s="310"/>
      <c r="X87" s="308"/>
      <c r="Y87" s="308"/>
      <c r="Z87" s="316"/>
      <c r="AA87" s="27"/>
      <c r="AB87" s="313" t="s">
        <v>2658</v>
      </c>
      <c r="AC87" s="27"/>
      <c r="AD87" s="187"/>
      <c r="AE87" s="27"/>
      <c r="AF87" s="621"/>
      <c r="AG87" s="47" t="str">
        <f t="shared" si="94"/>
        <v>Please complete all cells in row</v>
      </c>
      <c r="AH87" s="621"/>
      <c r="AI87" s="48">
        <f t="shared" si="136"/>
        <v>1</v>
      </c>
      <c r="AJ87" s="48">
        <f t="shared" si="136"/>
        <v>1</v>
      </c>
      <c r="AK87" s="48">
        <f t="shared" si="136"/>
        <v>1</v>
      </c>
      <c r="AL87" s="48">
        <f t="shared" si="136"/>
        <v>1</v>
      </c>
      <c r="AM87" s="48">
        <f t="shared" si="136"/>
        <v>1</v>
      </c>
      <c r="AN87" s="48">
        <f t="shared" si="136"/>
        <v>1</v>
      </c>
      <c r="AO87" s="48">
        <f t="shared" si="136"/>
        <v>1</v>
      </c>
      <c r="AP87" s="48">
        <f t="shared" si="136"/>
        <v>1</v>
      </c>
      <c r="AQ87" s="228"/>
      <c r="AR87" s="228"/>
      <c r="AS87" s="228"/>
      <c r="AT87" s="228"/>
      <c r="AU87" s="228"/>
      <c r="AV87" s="228"/>
      <c r="AW87" s="228"/>
      <c r="AX87" s="228"/>
      <c r="AY87" s="228"/>
      <c r="AZ87" s="228"/>
      <c r="BA87" s="48">
        <f t="shared" si="135"/>
        <v>1</v>
      </c>
      <c r="BB87" s="48">
        <f t="shared" si="135"/>
        <v>1</v>
      </c>
      <c r="BC87" s="48">
        <f t="shared" si="135"/>
        <v>1</v>
      </c>
      <c r="BD87" s="614"/>
      <c r="BE87" s="613"/>
      <c r="BF87" s="327" t="s">
        <v>1376</v>
      </c>
      <c r="BG87" s="179" t="s">
        <v>711</v>
      </c>
      <c r="BH87" s="308" t="s">
        <v>2659</v>
      </c>
      <c r="BI87" s="308" t="s">
        <v>2660</v>
      </c>
      <c r="BJ87" s="308" t="s">
        <v>2661</v>
      </c>
      <c r="BK87" s="308" t="s">
        <v>2662</v>
      </c>
      <c r="BL87" s="308" t="s">
        <v>2663</v>
      </c>
      <c r="BM87" s="308" t="s">
        <v>2664</v>
      </c>
      <c r="BN87" s="308" t="s">
        <v>2665</v>
      </c>
      <c r="BO87" s="308" t="s">
        <v>2666</v>
      </c>
      <c r="BP87" s="309" t="s">
        <v>2667</v>
      </c>
      <c r="BQ87" s="310"/>
      <c r="BR87" s="310"/>
      <c r="BS87" s="310"/>
      <c r="BT87" s="310"/>
      <c r="BU87" s="310"/>
      <c r="BV87" s="310"/>
      <c r="BW87" s="310"/>
      <c r="BX87" s="310"/>
      <c r="BY87" s="310"/>
      <c r="BZ87" s="314" t="s">
        <v>2668</v>
      </c>
      <c r="CA87" s="314" t="s">
        <v>2669</v>
      </c>
      <c r="CB87" s="315" t="s">
        <v>2670</v>
      </c>
    </row>
    <row r="88" spans="1:80" ht="15.75" customHeight="1">
      <c r="A88" s="27"/>
      <c r="B88" s="327" t="s">
        <v>1376</v>
      </c>
      <c r="C88" s="179" t="s">
        <v>720</v>
      </c>
      <c r="D88" s="180" t="s">
        <v>712</v>
      </c>
      <c r="E88" s="180">
        <v>3</v>
      </c>
      <c r="F88" s="308"/>
      <c r="G88" s="308"/>
      <c r="H88" s="308"/>
      <c r="I88" s="308"/>
      <c r="J88" s="308"/>
      <c r="K88" s="308"/>
      <c r="L88" s="308"/>
      <c r="M88" s="308"/>
      <c r="N88" s="309">
        <f t="shared" si="82"/>
        <v>0</v>
      </c>
      <c r="O88" s="310"/>
      <c r="P88" s="310"/>
      <c r="Q88" s="310"/>
      <c r="R88" s="310"/>
      <c r="S88" s="310"/>
      <c r="T88" s="310"/>
      <c r="U88" s="310"/>
      <c r="V88" s="310"/>
      <c r="W88" s="310"/>
      <c r="X88" s="308"/>
      <c r="Y88" s="308"/>
      <c r="Z88" s="316"/>
      <c r="AA88" s="27"/>
      <c r="AB88" s="313" t="s">
        <v>2671</v>
      </c>
      <c r="AC88" s="27"/>
      <c r="AD88" s="187"/>
      <c r="AE88" s="27"/>
      <c r="AF88" s="621"/>
      <c r="AG88" s="47" t="str">
        <f t="shared" si="94"/>
        <v>Please complete all cells in row</v>
      </c>
      <c r="AH88" s="621"/>
      <c r="AI88" s="48">
        <f t="shared" si="136"/>
        <v>1</v>
      </c>
      <c r="AJ88" s="48">
        <f t="shared" si="136"/>
        <v>1</v>
      </c>
      <c r="AK88" s="48">
        <f t="shared" si="136"/>
        <v>1</v>
      </c>
      <c r="AL88" s="48">
        <f t="shared" si="136"/>
        <v>1</v>
      </c>
      <c r="AM88" s="48">
        <f t="shared" si="136"/>
        <v>1</v>
      </c>
      <c r="AN88" s="48">
        <f t="shared" si="136"/>
        <v>1</v>
      </c>
      <c r="AO88" s="48">
        <f t="shared" si="136"/>
        <v>1</v>
      </c>
      <c r="AP88" s="48">
        <f t="shared" si="136"/>
        <v>1</v>
      </c>
      <c r="AQ88" s="228"/>
      <c r="AR88" s="228"/>
      <c r="AS88" s="228"/>
      <c r="AT88" s="228"/>
      <c r="AU88" s="228"/>
      <c r="AV88" s="228"/>
      <c r="AW88" s="228"/>
      <c r="AX88" s="228"/>
      <c r="AY88" s="228"/>
      <c r="AZ88" s="228"/>
      <c r="BA88" s="48">
        <f t="shared" si="135"/>
        <v>1</v>
      </c>
      <c r="BB88" s="48">
        <f t="shared" si="135"/>
        <v>1</v>
      </c>
      <c r="BC88" s="48">
        <f t="shared" si="135"/>
        <v>1</v>
      </c>
      <c r="BD88" s="614"/>
      <c r="BE88" s="613"/>
      <c r="BF88" s="327" t="s">
        <v>1376</v>
      </c>
      <c r="BG88" s="179" t="s">
        <v>720</v>
      </c>
      <c r="BH88" s="308" t="s">
        <v>2672</v>
      </c>
      <c r="BI88" s="308" t="s">
        <v>2673</v>
      </c>
      <c r="BJ88" s="308" t="s">
        <v>2674</v>
      </c>
      <c r="BK88" s="308" t="s">
        <v>2675</v>
      </c>
      <c r="BL88" s="308" t="s">
        <v>2676</v>
      </c>
      <c r="BM88" s="308" t="s">
        <v>2677</v>
      </c>
      <c r="BN88" s="308" t="s">
        <v>2678</v>
      </c>
      <c r="BO88" s="308" t="s">
        <v>2679</v>
      </c>
      <c r="BP88" s="309" t="s">
        <v>2680</v>
      </c>
      <c r="BQ88" s="310"/>
      <c r="BR88" s="310"/>
      <c r="BS88" s="310"/>
      <c r="BT88" s="310"/>
      <c r="BU88" s="310"/>
      <c r="BV88" s="310"/>
      <c r="BW88" s="310"/>
      <c r="BX88" s="310"/>
      <c r="BY88" s="310"/>
      <c r="BZ88" s="314" t="s">
        <v>2681</v>
      </c>
      <c r="CA88" s="314" t="s">
        <v>2682</v>
      </c>
      <c r="CB88" s="315" t="s">
        <v>2683</v>
      </c>
    </row>
    <row r="89" spans="1:80" ht="15.75" customHeight="1" thickBot="1">
      <c r="A89" s="27"/>
      <c r="B89" s="319" t="s">
        <v>1397</v>
      </c>
      <c r="C89" s="208" t="s">
        <v>728</v>
      </c>
      <c r="D89" s="209" t="s">
        <v>712</v>
      </c>
      <c r="E89" s="209">
        <v>3</v>
      </c>
      <c r="F89" s="320">
        <f t="shared" ref="F89:M89" si="137">IFERROR(SUM(F54,F57,F60,F63,F66,F69,F72,F75,F78,F79:F88), 0)</f>
        <v>15.579000000000001</v>
      </c>
      <c r="G89" s="320">
        <f t="shared" si="137"/>
        <v>0.37999999999999995</v>
      </c>
      <c r="H89" s="320">
        <f t="shared" si="137"/>
        <v>0.125</v>
      </c>
      <c r="I89" s="320">
        <f t="shared" si="137"/>
        <v>55.760999999999996</v>
      </c>
      <c r="J89" s="320">
        <f t="shared" si="137"/>
        <v>0</v>
      </c>
      <c r="K89" s="320">
        <f t="shared" si="137"/>
        <v>0</v>
      </c>
      <c r="L89" s="320">
        <f t="shared" si="137"/>
        <v>11.822000000000001</v>
      </c>
      <c r="M89" s="320">
        <f t="shared" si="137"/>
        <v>0.83299999999999996</v>
      </c>
      <c r="N89" s="320">
        <f t="shared" si="82"/>
        <v>84.5</v>
      </c>
      <c r="O89" s="321"/>
      <c r="P89" s="321"/>
      <c r="Q89" s="321"/>
      <c r="R89" s="321"/>
      <c r="S89" s="321"/>
      <c r="T89" s="321"/>
      <c r="U89" s="321"/>
      <c r="V89" s="321"/>
      <c r="W89" s="321"/>
      <c r="X89" s="320">
        <f>IFERROR(SUM(X60,X63,X66,X69,X72,X75,X78:X88), 0)</f>
        <v>32.885999999999996</v>
      </c>
      <c r="Y89" s="320">
        <f>IFERROR(SUM(Y60,Y63,Y66,Y69,Y72,Y75,Y78:Y88), 0)</f>
        <v>7.5850514553006674</v>
      </c>
      <c r="Z89" s="322">
        <f>IFERROR(SUM(Z60,Z63,Z66,Z69,Z72,Z75,Z78:Z88), 0)</f>
        <v>35.990995827091588</v>
      </c>
      <c r="AA89" s="27"/>
      <c r="AB89" s="323" t="s">
        <v>2684</v>
      </c>
      <c r="AC89" s="27"/>
      <c r="AD89" s="217"/>
      <c r="AE89" s="27"/>
      <c r="AF89" s="621"/>
      <c r="AG89" s="613"/>
      <c r="AH89" s="621"/>
      <c r="AI89" s="228"/>
      <c r="AJ89" s="228"/>
      <c r="AK89" s="228"/>
      <c r="AL89" s="228"/>
      <c r="AM89" s="228"/>
      <c r="AN89" s="228"/>
      <c r="AO89" s="228"/>
      <c r="AP89" s="228"/>
      <c r="AQ89" s="228"/>
      <c r="AR89" s="228"/>
      <c r="AS89" s="228"/>
      <c r="AT89" s="228"/>
      <c r="AU89" s="228"/>
      <c r="AV89" s="228"/>
      <c r="AW89" s="228"/>
      <c r="AX89" s="228"/>
      <c r="AY89" s="228"/>
      <c r="AZ89" s="228"/>
      <c r="BA89" s="228"/>
      <c r="BB89" s="228"/>
      <c r="BC89" s="228"/>
      <c r="BD89" s="614"/>
      <c r="BE89" s="613"/>
      <c r="BF89" s="319" t="s">
        <v>1397</v>
      </c>
      <c r="BG89" s="208" t="s">
        <v>728</v>
      </c>
      <c r="BH89" s="320" t="s">
        <v>2685</v>
      </c>
      <c r="BI89" s="320" t="s">
        <v>2686</v>
      </c>
      <c r="BJ89" s="320" t="s">
        <v>2687</v>
      </c>
      <c r="BK89" s="320" t="s">
        <v>2688</v>
      </c>
      <c r="BL89" s="320" t="s">
        <v>2689</v>
      </c>
      <c r="BM89" s="320" t="s">
        <v>2690</v>
      </c>
      <c r="BN89" s="320" t="s">
        <v>2691</v>
      </c>
      <c r="BO89" s="320" t="s">
        <v>2692</v>
      </c>
      <c r="BP89" s="320" t="s">
        <v>2693</v>
      </c>
      <c r="BQ89" s="321"/>
      <c r="BR89" s="321"/>
      <c r="BS89" s="321"/>
      <c r="BT89" s="321"/>
      <c r="BU89" s="321"/>
      <c r="BV89" s="321"/>
      <c r="BW89" s="321"/>
      <c r="BX89" s="321"/>
      <c r="BY89" s="321"/>
      <c r="BZ89" s="320" t="s">
        <v>2694</v>
      </c>
      <c r="CA89" s="320" t="s">
        <v>2695</v>
      </c>
      <c r="CB89" s="322" t="s">
        <v>2696</v>
      </c>
    </row>
    <row r="90" spans="1:80" ht="15.75" customHeight="1" thickTop="1" thickBot="1">
      <c r="A90" s="27"/>
      <c r="B90" s="324"/>
      <c r="C90" s="27"/>
      <c r="D90" s="27"/>
      <c r="E90" s="27"/>
      <c r="F90" s="325"/>
      <c r="G90" s="325"/>
      <c r="H90" s="325"/>
      <c r="I90" s="325"/>
      <c r="J90" s="325"/>
      <c r="K90" s="325"/>
      <c r="L90" s="325"/>
      <c r="M90" s="325"/>
      <c r="N90" s="325"/>
      <c r="O90" s="325"/>
      <c r="P90" s="325"/>
      <c r="Q90" s="325"/>
      <c r="R90" s="325"/>
      <c r="S90" s="325"/>
      <c r="T90" s="325"/>
      <c r="U90" s="325"/>
      <c r="V90" s="325"/>
      <c r="W90" s="325"/>
      <c r="X90" s="325"/>
      <c r="Y90" s="325"/>
      <c r="Z90" s="325"/>
      <c r="AA90" s="27"/>
      <c r="AB90" s="27"/>
      <c r="AC90" s="27"/>
      <c r="AD90" s="286"/>
      <c r="AE90" s="27"/>
      <c r="AF90" s="621"/>
      <c r="AG90" s="613"/>
      <c r="AH90" s="621"/>
      <c r="AI90" s="228"/>
      <c r="AJ90" s="228"/>
      <c r="AK90" s="228"/>
      <c r="AL90" s="228"/>
      <c r="AM90" s="228"/>
      <c r="AN90" s="228"/>
      <c r="AO90" s="228"/>
      <c r="AP90" s="228"/>
      <c r="AQ90" s="228"/>
      <c r="AR90" s="228"/>
      <c r="AS90" s="228"/>
      <c r="AT90" s="228"/>
      <c r="AU90" s="228"/>
      <c r="AV90" s="228"/>
      <c r="AW90" s="228"/>
      <c r="AX90" s="228"/>
      <c r="AY90" s="228"/>
      <c r="AZ90" s="228"/>
      <c r="BA90" s="228"/>
      <c r="BB90" s="228"/>
      <c r="BC90" s="228"/>
      <c r="BD90" s="614"/>
      <c r="BE90" s="613"/>
      <c r="BF90" s="324"/>
      <c r="BG90" s="27"/>
      <c r="BH90" s="325"/>
      <c r="BI90" s="325"/>
      <c r="BJ90" s="325"/>
      <c r="BK90" s="325"/>
      <c r="BL90" s="325"/>
      <c r="BM90" s="325"/>
      <c r="BN90" s="325"/>
      <c r="BO90" s="325"/>
      <c r="BP90" s="325"/>
      <c r="BQ90" s="325"/>
      <c r="BR90" s="325"/>
      <c r="BS90" s="325"/>
      <c r="BT90" s="325"/>
      <c r="BU90" s="325"/>
      <c r="BV90" s="325"/>
      <c r="BW90" s="325"/>
      <c r="BX90" s="325"/>
      <c r="BY90" s="325"/>
      <c r="BZ90" s="325"/>
      <c r="CA90" s="325"/>
      <c r="CB90" s="325"/>
    </row>
    <row r="91" spans="1:80" ht="15.75" customHeight="1" thickTop="1" thickBot="1">
      <c r="A91" s="27"/>
      <c r="B91" s="295" t="s">
        <v>1408</v>
      </c>
      <c r="C91" s="27"/>
      <c r="D91" s="27"/>
      <c r="E91" s="27"/>
      <c r="F91" s="325"/>
      <c r="G91" s="325"/>
      <c r="H91" s="325"/>
      <c r="I91" s="325"/>
      <c r="J91" s="325"/>
      <c r="K91" s="325"/>
      <c r="L91" s="325"/>
      <c r="M91" s="325"/>
      <c r="N91" s="325"/>
      <c r="O91" s="325"/>
      <c r="P91" s="325"/>
      <c r="Q91" s="325"/>
      <c r="R91" s="325"/>
      <c r="S91" s="325"/>
      <c r="T91" s="325"/>
      <c r="U91" s="325"/>
      <c r="V91" s="325"/>
      <c r="W91" s="325"/>
      <c r="X91" s="325"/>
      <c r="Y91" s="325"/>
      <c r="Z91" s="325"/>
      <c r="AA91" s="27"/>
      <c r="AB91" s="27"/>
      <c r="AC91" s="27"/>
      <c r="AD91" s="286"/>
      <c r="AE91" s="27"/>
      <c r="AF91" s="621"/>
      <c r="AG91" s="613"/>
      <c r="AH91" s="621"/>
      <c r="AI91" s="228"/>
      <c r="AJ91" s="228"/>
      <c r="AK91" s="228"/>
      <c r="AL91" s="228"/>
      <c r="AM91" s="228"/>
      <c r="AN91" s="228"/>
      <c r="AO91" s="228"/>
      <c r="AP91" s="228"/>
      <c r="AQ91" s="228"/>
      <c r="AR91" s="228"/>
      <c r="AS91" s="228"/>
      <c r="AT91" s="228"/>
      <c r="AU91" s="228"/>
      <c r="AV91" s="228"/>
      <c r="AW91" s="228"/>
      <c r="AX91" s="228"/>
      <c r="AY91" s="228"/>
      <c r="AZ91" s="228"/>
      <c r="BA91" s="228"/>
      <c r="BB91" s="228"/>
      <c r="BC91" s="228"/>
      <c r="BD91" s="614"/>
      <c r="BE91" s="613"/>
      <c r="BF91" s="295" t="s">
        <v>1408</v>
      </c>
      <c r="BG91" s="27"/>
      <c r="BH91" s="325"/>
      <c r="BI91" s="325"/>
      <c r="BJ91" s="325"/>
      <c r="BK91" s="325"/>
      <c r="BL91" s="325"/>
      <c r="BM91" s="325"/>
      <c r="BN91" s="325"/>
      <c r="BO91" s="325"/>
      <c r="BP91" s="325"/>
      <c r="BQ91" s="325"/>
      <c r="BR91" s="325"/>
      <c r="BS91" s="325"/>
      <c r="BT91" s="325"/>
      <c r="BU91" s="325"/>
      <c r="BV91" s="325"/>
      <c r="BW91" s="325"/>
      <c r="BX91" s="325"/>
      <c r="BY91" s="325"/>
      <c r="BZ91" s="325"/>
      <c r="CA91" s="325"/>
      <c r="CB91" s="325"/>
    </row>
    <row r="92" spans="1:80" ht="15.75" customHeight="1" thickTop="1">
      <c r="A92" s="27"/>
      <c r="B92" s="296" t="s">
        <v>1409</v>
      </c>
      <c r="C92" s="165" t="s">
        <v>711</v>
      </c>
      <c r="D92" s="166" t="s">
        <v>712</v>
      </c>
      <c r="E92" s="166">
        <v>3</v>
      </c>
      <c r="F92" s="298">
        <f t="shared" ref="F92:M93" si="138">IFERROR(SUM(F10,F13,F16,F19,F22,F25,F28,F31,F34,F37,F40,F43,F46,F52,F55,F58,F61,F64,F67,F70,F73,F76,F79,F81,F83,F85,F87), 0)</f>
        <v>12.885000000000002</v>
      </c>
      <c r="G92" s="298">
        <f t="shared" si="138"/>
        <v>-0.21599999999999997</v>
      </c>
      <c r="H92" s="298">
        <f t="shared" si="138"/>
        <v>0</v>
      </c>
      <c r="I92" s="298">
        <f t="shared" si="138"/>
        <v>77.122</v>
      </c>
      <c r="J92" s="298">
        <f t="shared" si="138"/>
        <v>0</v>
      </c>
      <c r="K92" s="298">
        <f t="shared" si="138"/>
        <v>0</v>
      </c>
      <c r="L92" s="298">
        <f t="shared" si="138"/>
        <v>11.822000000000001</v>
      </c>
      <c r="M92" s="298">
        <f t="shared" si="138"/>
        <v>0.83299999999999996</v>
      </c>
      <c r="N92" s="298">
        <f t="shared" ref="N92:N94" si="139">IFERROR(SUM(F92:M92), 0)</f>
        <v>102.446</v>
      </c>
      <c r="O92" s="299"/>
      <c r="P92" s="299"/>
      <c r="Q92" s="299"/>
      <c r="R92" s="299"/>
      <c r="S92" s="299"/>
      <c r="T92" s="299"/>
      <c r="U92" s="299"/>
      <c r="V92" s="299"/>
      <c r="W92" s="299"/>
      <c r="X92" s="299"/>
      <c r="Y92" s="299"/>
      <c r="Z92" s="329"/>
      <c r="AA92" s="27"/>
      <c r="AB92" s="302" t="s">
        <v>2697</v>
      </c>
      <c r="AC92" s="27"/>
      <c r="AD92" s="173"/>
      <c r="AE92" s="27"/>
      <c r="AF92" s="621"/>
      <c r="AG92" s="613"/>
      <c r="AH92" s="621"/>
      <c r="AI92" s="228"/>
      <c r="AJ92" s="228"/>
      <c r="AK92" s="228"/>
      <c r="AL92" s="228"/>
      <c r="AM92" s="228"/>
      <c r="AN92" s="228"/>
      <c r="AO92" s="228"/>
      <c r="AP92" s="228"/>
      <c r="AQ92" s="228"/>
      <c r="AR92" s="228"/>
      <c r="AS92" s="228"/>
      <c r="AT92" s="228"/>
      <c r="AU92" s="228"/>
      <c r="AV92" s="228"/>
      <c r="AW92" s="228"/>
      <c r="AX92" s="228"/>
      <c r="AY92" s="228"/>
      <c r="AZ92" s="228"/>
      <c r="BA92" s="228"/>
      <c r="BB92" s="228"/>
      <c r="BC92" s="228"/>
      <c r="BD92" s="614"/>
      <c r="BE92" s="613"/>
      <c r="BF92" s="296" t="s">
        <v>1409</v>
      </c>
      <c r="BG92" s="165" t="s">
        <v>711</v>
      </c>
      <c r="BH92" s="298" t="s">
        <v>2698</v>
      </c>
      <c r="BI92" s="298" t="s">
        <v>2699</v>
      </c>
      <c r="BJ92" s="298" t="s">
        <v>2700</v>
      </c>
      <c r="BK92" s="298" t="s">
        <v>2701</v>
      </c>
      <c r="BL92" s="298" t="s">
        <v>2702</v>
      </c>
      <c r="BM92" s="298" t="s">
        <v>2703</v>
      </c>
      <c r="BN92" s="298" t="s">
        <v>2704</v>
      </c>
      <c r="BO92" s="298" t="s">
        <v>2705</v>
      </c>
      <c r="BP92" s="298" t="s">
        <v>2706</v>
      </c>
      <c r="BQ92" s="299"/>
      <c r="BR92" s="299"/>
      <c r="BS92" s="299"/>
      <c r="BT92" s="299"/>
      <c r="BU92" s="299"/>
      <c r="BV92" s="299"/>
      <c r="BW92" s="299"/>
      <c r="BX92" s="299"/>
      <c r="BY92" s="299"/>
      <c r="BZ92" s="299"/>
      <c r="CA92" s="299"/>
      <c r="CB92" s="329"/>
    </row>
    <row r="93" spans="1:80" ht="15.75" customHeight="1">
      <c r="A93" s="27"/>
      <c r="B93" s="307" t="s">
        <v>1409</v>
      </c>
      <c r="C93" s="179" t="s">
        <v>720</v>
      </c>
      <c r="D93" s="180" t="s">
        <v>712</v>
      </c>
      <c r="E93" s="180">
        <v>3</v>
      </c>
      <c r="F93" s="309">
        <f t="shared" si="138"/>
        <v>4.6800000000000006</v>
      </c>
      <c r="G93" s="309">
        <f t="shared" si="138"/>
        <v>0.59599999999999997</v>
      </c>
      <c r="H93" s="309">
        <f t="shared" si="138"/>
        <v>0.125</v>
      </c>
      <c r="I93" s="309">
        <f t="shared" si="138"/>
        <v>2.1120000000000001</v>
      </c>
      <c r="J93" s="309">
        <f t="shared" si="138"/>
        <v>0</v>
      </c>
      <c r="K93" s="309">
        <f t="shared" si="138"/>
        <v>0</v>
      </c>
      <c r="L93" s="309">
        <f t="shared" si="138"/>
        <v>0</v>
      </c>
      <c r="M93" s="309">
        <f t="shared" si="138"/>
        <v>0</v>
      </c>
      <c r="N93" s="309">
        <f t="shared" si="139"/>
        <v>7.5130000000000008</v>
      </c>
      <c r="O93" s="310"/>
      <c r="P93" s="310"/>
      <c r="Q93" s="310"/>
      <c r="R93" s="310"/>
      <c r="S93" s="310"/>
      <c r="T93" s="310"/>
      <c r="U93" s="310"/>
      <c r="V93" s="310"/>
      <c r="W93" s="310"/>
      <c r="X93" s="310"/>
      <c r="Y93" s="310"/>
      <c r="Z93" s="330"/>
      <c r="AA93" s="27"/>
      <c r="AB93" s="313" t="s">
        <v>2707</v>
      </c>
      <c r="AC93" s="27"/>
      <c r="AD93" s="187"/>
      <c r="AE93" s="27"/>
      <c r="AF93" s="621"/>
      <c r="AG93" s="613"/>
      <c r="AH93" s="621"/>
      <c r="AI93" s="228"/>
      <c r="AJ93" s="228"/>
      <c r="AK93" s="228"/>
      <c r="AL93" s="228"/>
      <c r="AM93" s="228"/>
      <c r="AN93" s="228"/>
      <c r="AO93" s="228"/>
      <c r="AP93" s="228"/>
      <c r="AQ93" s="228"/>
      <c r="AR93" s="228"/>
      <c r="AS93" s="228"/>
      <c r="AT93" s="228"/>
      <c r="AU93" s="228"/>
      <c r="AV93" s="228"/>
      <c r="AW93" s="228"/>
      <c r="AX93" s="228"/>
      <c r="AY93" s="228"/>
      <c r="AZ93" s="228"/>
      <c r="BA93" s="228"/>
      <c r="BB93" s="228"/>
      <c r="BC93" s="228"/>
      <c r="BD93" s="614"/>
      <c r="BE93" s="613"/>
      <c r="BF93" s="307" t="s">
        <v>1409</v>
      </c>
      <c r="BG93" s="179" t="s">
        <v>720</v>
      </c>
      <c r="BH93" s="309" t="s">
        <v>2708</v>
      </c>
      <c r="BI93" s="309" t="s">
        <v>2709</v>
      </c>
      <c r="BJ93" s="309" t="s">
        <v>2710</v>
      </c>
      <c r="BK93" s="309" t="s">
        <v>2711</v>
      </c>
      <c r="BL93" s="309" t="s">
        <v>2712</v>
      </c>
      <c r="BM93" s="309" t="s">
        <v>2713</v>
      </c>
      <c r="BN93" s="309" t="s">
        <v>2714</v>
      </c>
      <c r="BO93" s="309" t="s">
        <v>2715</v>
      </c>
      <c r="BP93" s="309" t="s">
        <v>2716</v>
      </c>
      <c r="BQ93" s="310"/>
      <c r="BR93" s="310"/>
      <c r="BS93" s="310"/>
      <c r="BT93" s="310"/>
      <c r="BU93" s="310"/>
      <c r="BV93" s="310"/>
      <c r="BW93" s="310"/>
      <c r="BX93" s="310"/>
      <c r="BY93" s="310"/>
      <c r="BZ93" s="310"/>
      <c r="CA93" s="310"/>
      <c r="CB93" s="330"/>
    </row>
    <row r="94" spans="1:80" ht="15.75" customHeight="1" thickBot="1">
      <c r="A94" s="27"/>
      <c r="B94" s="319" t="s">
        <v>1409</v>
      </c>
      <c r="C94" s="208" t="s">
        <v>728</v>
      </c>
      <c r="D94" s="209" t="s">
        <v>712</v>
      </c>
      <c r="E94" s="209">
        <v>3</v>
      </c>
      <c r="F94" s="320">
        <f>IFERROR(F92 + F93, 0)</f>
        <v>17.565000000000001</v>
      </c>
      <c r="G94" s="320">
        <f t="shared" ref="G94:M94" si="140">IFERROR(G92 + G93, 0)</f>
        <v>0.38</v>
      </c>
      <c r="H94" s="320">
        <f t="shared" si="140"/>
        <v>0.125</v>
      </c>
      <c r="I94" s="320">
        <f t="shared" si="140"/>
        <v>79.233999999999995</v>
      </c>
      <c r="J94" s="320">
        <f t="shared" si="140"/>
        <v>0</v>
      </c>
      <c r="K94" s="320">
        <f t="shared" si="140"/>
        <v>0</v>
      </c>
      <c r="L94" s="320">
        <f t="shared" si="140"/>
        <v>11.822000000000001</v>
      </c>
      <c r="M94" s="320">
        <f t="shared" si="140"/>
        <v>0.83299999999999996</v>
      </c>
      <c r="N94" s="320">
        <f t="shared" si="139"/>
        <v>109.959</v>
      </c>
      <c r="O94" s="321"/>
      <c r="P94" s="321"/>
      <c r="Q94" s="321"/>
      <c r="R94" s="321"/>
      <c r="S94" s="321"/>
      <c r="T94" s="321"/>
      <c r="U94" s="321"/>
      <c r="V94" s="321"/>
      <c r="W94" s="321"/>
      <c r="X94" s="320">
        <f>IFERROR(SUM(X49, X89), 0)</f>
        <v>90.221000000000004</v>
      </c>
      <c r="Y94" s="320">
        <f>IFERROR(SUM(Y49, Y89), 0)</f>
        <v>112.27905145530067</v>
      </c>
      <c r="Z94" s="322">
        <f>IFERROR(SUM(Z49, Z89), 0)</f>
        <v>532.75999582709164</v>
      </c>
      <c r="AA94" s="27"/>
      <c r="AB94" s="323" t="s">
        <v>2717</v>
      </c>
      <c r="AC94" s="27"/>
      <c r="AD94" s="217"/>
      <c r="AE94" s="27"/>
      <c r="AF94" s="621"/>
      <c r="AG94" s="613"/>
      <c r="AH94" s="621"/>
      <c r="AI94" s="228"/>
      <c r="AJ94" s="228"/>
      <c r="AK94" s="228"/>
      <c r="AL94" s="228"/>
      <c r="AM94" s="228"/>
      <c r="AN94" s="228"/>
      <c r="AO94" s="228"/>
      <c r="AP94" s="228"/>
      <c r="AQ94" s="228"/>
      <c r="AR94" s="228"/>
      <c r="AS94" s="228"/>
      <c r="AT94" s="228"/>
      <c r="AU94" s="228"/>
      <c r="AV94" s="228"/>
      <c r="AW94" s="228"/>
      <c r="AX94" s="228"/>
      <c r="AY94" s="228"/>
      <c r="AZ94" s="228"/>
      <c r="BA94" s="228"/>
      <c r="BB94" s="228"/>
      <c r="BC94" s="228"/>
      <c r="BD94" s="614"/>
      <c r="BE94" s="613"/>
      <c r="BF94" s="319" t="s">
        <v>1409</v>
      </c>
      <c r="BG94" s="208" t="s">
        <v>728</v>
      </c>
      <c r="BH94" s="320" t="s">
        <v>2718</v>
      </c>
      <c r="BI94" s="320" t="s">
        <v>2719</v>
      </c>
      <c r="BJ94" s="320" t="s">
        <v>2720</v>
      </c>
      <c r="BK94" s="320" t="s">
        <v>2721</v>
      </c>
      <c r="BL94" s="320" t="s">
        <v>2722</v>
      </c>
      <c r="BM94" s="320" t="s">
        <v>2723</v>
      </c>
      <c r="BN94" s="320" t="s">
        <v>2724</v>
      </c>
      <c r="BO94" s="320" t="s">
        <v>2725</v>
      </c>
      <c r="BP94" s="320" t="s">
        <v>2726</v>
      </c>
      <c r="BQ94" s="321"/>
      <c r="BR94" s="321"/>
      <c r="BS94" s="321"/>
      <c r="BT94" s="321"/>
      <c r="BU94" s="321"/>
      <c r="BV94" s="321"/>
      <c r="BW94" s="321"/>
      <c r="BX94" s="321"/>
      <c r="BY94" s="321"/>
      <c r="BZ94" s="320" t="s">
        <v>2727</v>
      </c>
      <c r="CA94" s="320" t="s">
        <v>2728</v>
      </c>
      <c r="CB94" s="322" t="s">
        <v>2729</v>
      </c>
    </row>
    <row r="95" spans="1:80" ht="15.95" thickTop="1">
      <c r="A95" s="27"/>
      <c r="B95" s="324"/>
      <c r="C95" s="27"/>
      <c r="D95" s="27"/>
      <c r="E95" s="27"/>
      <c r="F95" s="331"/>
      <c r="G95" s="331"/>
      <c r="H95" s="331"/>
      <c r="I95" s="331"/>
      <c r="J95" s="331"/>
      <c r="K95" s="331"/>
      <c r="L95" s="331"/>
      <c r="M95" s="331"/>
      <c r="N95" s="331"/>
      <c r="O95" s="331"/>
      <c r="P95" s="331"/>
      <c r="Q95" s="331"/>
      <c r="R95" s="331"/>
      <c r="S95" s="331"/>
      <c r="T95" s="331"/>
      <c r="U95" s="331"/>
      <c r="V95" s="331"/>
      <c r="W95" s="331"/>
      <c r="X95" s="331"/>
      <c r="Y95" s="331"/>
      <c r="Z95" s="331"/>
      <c r="AA95" s="27"/>
      <c r="AB95" s="27"/>
      <c r="AC95" s="27"/>
      <c r="AD95" s="27"/>
      <c r="AE95" s="27"/>
      <c r="AF95" s="613"/>
      <c r="AG95" s="613"/>
      <c r="AH95" s="613"/>
      <c r="AI95" s="228"/>
      <c r="AJ95" s="228"/>
      <c r="AK95" s="228"/>
      <c r="AL95" s="228"/>
      <c r="AM95" s="228"/>
      <c r="AN95" s="228"/>
      <c r="AO95" s="228"/>
      <c r="AP95" s="228"/>
      <c r="AQ95" s="228"/>
      <c r="AR95" s="228"/>
      <c r="AS95" s="228"/>
      <c r="AT95" s="228"/>
      <c r="AU95" s="228"/>
      <c r="AV95" s="228"/>
      <c r="AW95" s="228"/>
      <c r="AX95" s="228"/>
      <c r="AY95" s="228"/>
      <c r="AZ95" s="228"/>
      <c r="BA95" s="228"/>
      <c r="BB95" s="228"/>
      <c r="BC95" s="228"/>
      <c r="BD95" s="613"/>
      <c r="BE95" s="613"/>
      <c r="BF95" s="613"/>
      <c r="BG95" s="613"/>
      <c r="BH95" s="27"/>
      <c r="BI95" s="27"/>
      <c r="BJ95" s="27"/>
      <c r="BK95" s="27"/>
      <c r="BL95" s="27"/>
      <c r="BM95" s="27"/>
      <c r="BN95" s="27"/>
      <c r="BO95" s="27"/>
      <c r="BP95" s="27"/>
      <c r="BQ95" s="27"/>
      <c r="BR95" s="27"/>
      <c r="BS95" s="27"/>
      <c r="BT95" s="27"/>
      <c r="BU95" s="27"/>
      <c r="BV95" s="27"/>
      <c r="BW95" s="27"/>
      <c r="BX95" s="27"/>
      <c r="BY95" s="27"/>
      <c r="BZ95" s="332"/>
      <c r="CA95" s="332"/>
      <c r="CB95" s="332"/>
    </row>
    <row r="96" spans="1:80" ht="24" customHeight="1">
      <c r="A96" s="27"/>
      <c r="B96" s="555" t="s">
        <v>680</v>
      </c>
      <c r="C96" s="555"/>
      <c r="D96" s="27"/>
      <c r="E96" s="27"/>
      <c r="F96" s="325"/>
      <c r="G96" s="325"/>
      <c r="H96" s="325"/>
      <c r="I96" s="325"/>
      <c r="J96" s="325"/>
      <c r="K96" s="325"/>
      <c r="L96" s="325"/>
      <c r="M96" s="325"/>
      <c r="N96" s="325"/>
      <c r="O96" s="325"/>
      <c r="P96" s="325"/>
      <c r="Q96" s="325"/>
      <c r="R96" s="325"/>
      <c r="S96" s="325"/>
      <c r="T96" s="325"/>
      <c r="U96" s="325"/>
      <c r="V96" s="325"/>
      <c r="W96" s="325"/>
      <c r="X96" s="325"/>
      <c r="Y96" s="325"/>
      <c r="Z96" s="325"/>
      <c r="AA96" s="27"/>
      <c r="AB96" s="27"/>
      <c r="AC96" s="27"/>
      <c r="AD96" s="27"/>
      <c r="AE96" s="27"/>
      <c r="AF96" s="613"/>
      <c r="AG96" s="613"/>
      <c r="AH96" s="613"/>
      <c r="AI96" s="228"/>
      <c r="AJ96" s="228"/>
      <c r="AK96" s="228"/>
      <c r="AL96" s="228"/>
      <c r="AM96" s="228"/>
      <c r="AN96" s="228"/>
      <c r="AO96" s="228"/>
      <c r="AP96" s="228"/>
      <c r="AQ96" s="228"/>
      <c r="AR96" s="228"/>
      <c r="AS96" s="228"/>
      <c r="AT96" s="228"/>
      <c r="AU96" s="228"/>
      <c r="AV96" s="228"/>
      <c r="AW96" s="228"/>
      <c r="AX96" s="228"/>
      <c r="AY96" s="228"/>
      <c r="AZ96" s="228"/>
      <c r="BA96" s="228"/>
      <c r="BB96" s="228"/>
      <c r="BC96" s="228"/>
      <c r="BD96" s="613"/>
      <c r="BE96" s="613"/>
      <c r="BF96" s="613"/>
      <c r="BG96" s="613"/>
      <c r="BH96" s="613"/>
      <c r="BI96" s="613"/>
      <c r="BJ96" s="613"/>
      <c r="BK96" s="613"/>
      <c r="BL96" s="613"/>
      <c r="BM96" s="613"/>
      <c r="BN96" s="613"/>
      <c r="BO96" s="613"/>
      <c r="BP96" s="613"/>
      <c r="BQ96" s="613"/>
      <c r="BR96" s="613"/>
      <c r="BS96" s="613"/>
      <c r="BT96" s="613"/>
      <c r="BU96" s="613"/>
      <c r="BV96" s="613"/>
      <c r="BW96" s="613"/>
      <c r="BX96" s="613"/>
      <c r="BY96" s="613"/>
      <c r="BZ96" s="628"/>
      <c r="CA96" s="628"/>
      <c r="CB96" s="628"/>
    </row>
    <row r="97" spans="1:55" ht="24" customHeight="1" thickBot="1">
      <c r="A97" s="27"/>
      <c r="B97" s="1"/>
      <c r="C97" s="2"/>
      <c r="D97" s="27"/>
      <c r="E97" s="27"/>
      <c r="F97" s="325"/>
      <c r="G97" s="325"/>
      <c r="H97" s="325"/>
      <c r="I97" s="325"/>
      <c r="J97" s="325"/>
      <c r="K97" s="325"/>
      <c r="L97" s="325"/>
      <c r="M97" s="325"/>
      <c r="N97" s="325"/>
      <c r="O97" s="325"/>
      <c r="P97" s="325"/>
      <c r="Q97" s="325"/>
      <c r="R97" s="325"/>
      <c r="S97" s="325"/>
      <c r="T97" s="325"/>
      <c r="U97" s="325"/>
      <c r="V97" s="325"/>
      <c r="W97" s="325"/>
      <c r="X97" s="325"/>
      <c r="Y97" s="325"/>
      <c r="Z97" s="325"/>
      <c r="AA97" s="27"/>
      <c r="AB97" s="27"/>
      <c r="AC97" s="27"/>
      <c r="AD97" s="27"/>
      <c r="AE97" s="27"/>
      <c r="AF97" s="613"/>
      <c r="AG97" s="613"/>
      <c r="AH97" s="613"/>
      <c r="AI97" s="228"/>
      <c r="AJ97" s="228"/>
      <c r="AK97" s="228"/>
      <c r="AL97" s="228"/>
      <c r="AM97" s="228"/>
      <c r="AN97" s="228"/>
      <c r="AO97" s="228"/>
      <c r="AP97" s="228"/>
      <c r="AQ97" s="228"/>
      <c r="AR97" s="228"/>
      <c r="AS97" s="228"/>
      <c r="AT97" s="228"/>
      <c r="AU97" s="228"/>
      <c r="AV97" s="228"/>
      <c r="AW97" s="228"/>
      <c r="AX97" s="228"/>
      <c r="AY97" s="228"/>
      <c r="AZ97" s="228"/>
      <c r="BA97" s="228"/>
      <c r="BB97" s="228"/>
      <c r="BC97" s="228"/>
    </row>
    <row r="98" spans="1:55" ht="24" customHeight="1">
      <c r="A98" s="27"/>
      <c r="B98" s="13"/>
      <c r="C98" s="3" t="s">
        <v>681</v>
      </c>
      <c r="D98" s="27"/>
      <c r="E98" s="27"/>
      <c r="F98" s="325"/>
      <c r="G98" s="325"/>
      <c r="H98" s="325"/>
      <c r="I98" s="325"/>
      <c r="J98" s="325"/>
      <c r="K98" s="325"/>
      <c r="L98" s="325"/>
      <c r="M98" s="325"/>
      <c r="N98" s="325"/>
      <c r="O98" s="325"/>
      <c r="P98" s="325"/>
      <c r="Q98" s="325"/>
      <c r="R98" s="325"/>
      <c r="S98" s="325"/>
      <c r="T98" s="325"/>
      <c r="U98" s="325"/>
      <c r="V98" s="325"/>
      <c r="W98" s="325"/>
      <c r="X98" s="325"/>
      <c r="Y98" s="325"/>
      <c r="Z98" s="325"/>
      <c r="AA98" s="27"/>
      <c r="AB98" s="27"/>
      <c r="AC98" s="27"/>
      <c r="AD98" s="27"/>
      <c r="AE98" s="27"/>
      <c r="AF98" s="613"/>
      <c r="AG98" s="613"/>
      <c r="AH98" s="613"/>
      <c r="AI98" s="228"/>
      <c r="AJ98" s="228"/>
      <c r="AK98" s="228"/>
      <c r="AL98" s="228"/>
      <c r="AM98" s="228"/>
      <c r="AN98" s="228"/>
      <c r="AO98" s="228"/>
      <c r="AP98" s="228"/>
      <c r="AQ98" s="228"/>
      <c r="AR98" s="228"/>
      <c r="AS98" s="228"/>
      <c r="AT98" s="228"/>
      <c r="AU98" s="228"/>
      <c r="AV98" s="228"/>
      <c r="AW98" s="228"/>
      <c r="AX98" s="228"/>
      <c r="AY98" s="228"/>
      <c r="AZ98" s="228"/>
      <c r="BA98" s="228"/>
      <c r="BB98" s="228"/>
      <c r="BC98" s="228"/>
    </row>
    <row r="99" spans="1:55" ht="24" customHeight="1">
      <c r="A99" s="27"/>
      <c r="B99" s="1"/>
      <c r="C99" s="2"/>
      <c r="D99" s="27"/>
      <c r="E99" s="27"/>
      <c r="F99" s="325"/>
      <c r="G99" s="325"/>
      <c r="H99" s="325"/>
      <c r="I99" s="325"/>
      <c r="J99" s="325"/>
      <c r="K99" s="325"/>
      <c r="L99" s="325"/>
      <c r="M99" s="325"/>
      <c r="N99" s="325"/>
      <c r="O99" s="325"/>
      <c r="P99" s="325"/>
      <c r="Q99" s="325"/>
      <c r="R99" s="325"/>
      <c r="S99" s="325"/>
      <c r="T99" s="325"/>
      <c r="U99" s="325"/>
      <c r="V99" s="325"/>
      <c r="W99" s="325"/>
      <c r="X99" s="325"/>
      <c r="Y99" s="325"/>
      <c r="Z99" s="325"/>
      <c r="AA99" s="27"/>
      <c r="AB99" s="27"/>
      <c r="AC99" s="27"/>
      <c r="AD99" s="27"/>
      <c r="AE99" s="27"/>
      <c r="AF99" s="613"/>
      <c r="AG99" s="613"/>
      <c r="AH99" s="613"/>
      <c r="AI99" s="613"/>
      <c r="AJ99" s="613"/>
      <c r="AK99" s="613"/>
      <c r="AL99" s="613"/>
      <c r="AM99" s="613"/>
      <c r="AN99" s="613"/>
      <c r="AO99" s="613"/>
      <c r="AP99" s="613"/>
      <c r="AQ99" s="613"/>
      <c r="AR99" s="613"/>
      <c r="AS99" s="613"/>
      <c r="AT99" s="613"/>
      <c r="AU99" s="613"/>
      <c r="AV99" s="613"/>
      <c r="AW99" s="613"/>
      <c r="AX99" s="613"/>
      <c r="AY99" s="613"/>
      <c r="AZ99" s="613"/>
      <c r="BA99" s="613"/>
      <c r="BB99" s="613"/>
      <c r="BC99" s="613"/>
    </row>
    <row r="100" spans="1:55" ht="24" customHeight="1">
      <c r="A100" s="27"/>
      <c r="B100" s="14"/>
      <c r="C100" s="3" t="s">
        <v>682</v>
      </c>
      <c r="D100" s="27"/>
      <c r="E100" s="27"/>
      <c r="F100" s="334"/>
      <c r="G100" s="334"/>
      <c r="H100" s="334"/>
      <c r="I100" s="334"/>
      <c r="J100" s="334"/>
      <c r="K100" s="334"/>
      <c r="L100" s="334"/>
      <c r="M100" s="334"/>
      <c r="N100" s="334"/>
      <c r="O100" s="325"/>
      <c r="P100" s="325"/>
      <c r="Q100" s="325"/>
      <c r="R100" s="325"/>
      <c r="S100" s="325"/>
      <c r="T100" s="325"/>
      <c r="U100" s="325"/>
      <c r="V100" s="325"/>
      <c r="W100" s="325"/>
      <c r="X100" s="325"/>
      <c r="Y100" s="325"/>
      <c r="Z100" s="325"/>
      <c r="AA100" s="27"/>
      <c r="AB100" s="27"/>
      <c r="AC100" s="27"/>
      <c r="AD100" s="27"/>
      <c r="AE100" s="27"/>
      <c r="AF100" s="613"/>
      <c r="AG100" s="613"/>
      <c r="AH100" s="613"/>
      <c r="AI100" s="613"/>
      <c r="AJ100" s="613"/>
      <c r="AK100" s="613"/>
      <c r="AL100" s="613"/>
      <c r="AM100" s="613"/>
      <c r="AN100" s="613"/>
      <c r="AO100" s="613"/>
      <c r="AP100" s="613"/>
      <c r="AQ100" s="613"/>
      <c r="AR100" s="613"/>
      <c r="AS100" s="613"/>
      <c r="AT100" s="613"/>
      <c r="AU100" s="613"/>
      <c r="AV100" s="613"/>
      <c r="AW100" s="613"/>
      <c r="AX100" s="613"/>
      <c r="AY100" s="613"/>
      <c r="AZ100" s="613"/>
      <c r="BA100" s="613"/>
      <c r="BB100" s="613"/>
      <c r="BC100" s="613"/>
    </row>
    <row r="101" spans="1:55" ht="24" customHeight="1">
      <c r="A101" s="27"/>
      <c r="B101" s="324"/>
      <c r="C101" s="27"/>
      <c r="D101" s="27"/>
      <c r="E101" s="27"/>
      <c r="F101" s="325"/>
      <c r="G101" s="325"/>
      <c r="H101" s="325"/>
      <c r="I101" s="325"/>
      <c r="J101" s="325"/>
      <c r="K101" s="325"/>
      <c r="L101" s="325"/>
      <c r="M101" s="325"/>
      <c r="N101" s="325"/>
      <c r="O101" s="325"/>
      <c r="P101" s="325"/>
      <c r="Q101" s="325"/>
      <c r="R101" s="325"/>
      <c r="S101" s="325"/>
      <c r="T101" s="325"/>
      <c r="U101" s="325"/>
      <c r="V101" s="325"/>
      <c r="W101" s="325"/>
      <c r="X101" s="325"/>
      <c r="Y101" s="325"/>
      <c r="Z101" s="325"/>
      <c r="AA101" s="27"/>
      <c r="AB101" s="27"/>
      <c r="AC101" s="27"/>
      <c r="AD101" s="27"/>
      <c r="AE101" s="27"/>
      <c r="AF101" s="613"/>
      <c r="AG101" s="613"/>
      <c r="AH101" s="613"/>
      <c r="AI101" s="613"/>
      <c r="AJ101" s="613"/>
      <c r="AK101" s="613"/>
      <c r="AL101" s="613"/>
      <c r="AM101" s="613"/>
      <c r="AN101" s="613"/>
      <c r="AO101" s="613"/>
      <c r="AP101" s="613"/>
      <c r="AQ101" s="613"/>
      <c r="AR101" s="613"/>
      <c r="AS101" s="613"/>
      <c r="AT101" s="613"/>
      <c r="AU101" s="613"/>
      <c r="AV101" s="613"/>
      <c r="AW101" s="613"/>
      <c r="AX101" s="613"/>
      <c r="AY101" s="613"/>
      <c r="AZ101" s="613"/>
      <c r="BA101" s="613"/>
      <c r="BB101" s="613"/>
      <c r="BC101" s="613"/>
    </row>
    <row r="102" spans="1:55" s="11" customFormat="1" ht="186" customHeight="1">
      <c r="B102" s="573" t="s">
        <v>2730</v>
      </c>
      <c r="C102" s="573"/>
      <c r="D102" s="573"/>
      <c r="E102" s="573"/>
      <c r="F102" s="573"/>
      <c r="G102" s="573"/>
      <c r="H102" s="573"/>
      <c r="I102" s="573"/>
      <c r="J102" s="573"/>
      <c r="K102" s="573"/>
      <c r="L102" s="573"/>
      <c r="M102" s="573"/>
      <c r="N102" s="573"/>
      <c r="O102" s="573"/>
      <c r="P102" s="573"/>
      <c r="Q102" s="573"/>
      <c r="R102" s="573"/>
      <c r="S102" s="573"/>
      <c r="T102" s="15"/>
      <c r="U102" s="15"/>
      <c r="V102" s="15"/>
      <c r="W102" s="15"/>
    </row>
  </sheetData>
  <mergeCells count="34">
    <mergeCell ref="BP6:BP7"/>
    <mergeCell ref="O6:S6"/>
    <mergeCell ref="Z5:Z6"/>
    <mergeCell ref="N6:N7"/>
    <mergeCell ref="BY6:BY7"/>
    <mergeCell ref="B102:S102"/>
    <mergeCell ref="BV6:BX6"/>
    <mergeCell ref="BQ5:BY5"/>
    <mergeCell ref="AB5:AB7"/>
    <mergeCell ref="AD5:AD7"/>
    <mergeCell ref="F6:J6"/>
    <mergeCell ref="K6:M6"/>
    <mergeCell ref="AI8:BC8"/>
    <mergeCell ref="B96:C96"/>
    <mergeCell ref="T6:V6"/>
    <mergeCell ref="W6:W7"/>
    <mergeCell ref="BH6:BL6"/>
    <mergeCell ref="BH5:BP5"/>
    <mergeCell ref="BZ5:BZ6"/>
    <mergeCell ref="BQ6:BU6"/>
    <mergeCell ref="BF5:BG7"/>
    <mergeCell ref="BM6:BO6"/>
    <mergeCell ref="AA1:AB1"/>
    <mergeCell ref="B3:AD3"/>
    <mergeCell ref="BF3:CB3"/>
    <mergeCell ref="B5:C7"/>
    <mergeCell ref="D5:D7"/>
    <mergeCell ref="E5:E7"/>
    <mergeCell ref="F5:N5"/>
    <mergeCell ref="O5:W5"/>
    <mergeCell ref="X5:X6"/>
    <mergeCell ref="Y5:Y6"/>
    <mergeCell ref="CA5:CA6"/>
    <mergeCell ref="CB5:CB6"/>
  </mergeCells>
  <conditionalFormatting sqref="AG10 AG49:AG51 AG89:AG94 AG54 AG57">
    <cfRule type="cellIs" dxfId="10" priority="6" operator="equal">
      <formula>0</formula>
    </cfRule>
  </conditionalFormatting>
  <conditionalFormatting sqref="AG11:AG48">
    <cfRule type="cellIs" dxfId="9" priority="5" operator="equal">
      <formula>0</formula>
    </cfRule>
  </conditionalFormatting>
  <conditionalFormatting sqref="AG52:AG53">
    <cfRule type="cellIs" dxfId="8" priority="4" operator="equal">
      <formula>0</formula>
    </cfRule>
  </conditionalFormatting>
  <conditionalFormatting sqref="AG55:AG56">
    <cfRule type="cellIs" dxfId="7" priority="3" operator="equal">
      <formula>0</formula>
    </cfRule>
  </conditionalFormatting>
  <conditionalFormatting sqref="AG58:AG59">
    <cfRule type="cellIs" dxfId="6" priority="2" operator="equal">
      <formula>0</formula>
    </cfRule>
  </conditionalFormatting>
  <conditionalFormatting sqref="AG60:AG88">
    <cfRule type="cellIs" dxfId="5" priority="1" operator="equal">
      <formula>0</formula>
    </cfRule>
  </conditionalFormatting>
  <dataValidations count="1">
    <dataValidation type="custom" allowBlank="1" showErrorMessage="1" errorTitle="Input Error" error="Please enter a numeric value." sqref="F61:M62 F64:M65 O73:V74 F67:M68 F76:M77 O19:V20 F73:M74 F10:M11 O22:V23 F13:M14 F16:M17 O25:V26 F19:M20 F22:M23 F25:M26 F79:M88 O28:V29 F28:M29 O37:V38 F31:M32 F34:M35 F37:M38 O40:V41 O43:V44 F43:M44 F40:M41 O52:V53 F46:M47 F70:M71 F52:M53 F55:M56 O55:V56 F58:M59 O70:V71 O58:V59 O76:V77" xr:uid="{81E686A7-8D01-49AF-A0E3-D522756FEF66}">
      <formula1>ISNUMBER(F10)</formula1>
    </dataValidation>
  </dataValidations>
  <pageMargins left="0.7" right="0.7" top="0.75" bottom="0.75" header="0.3" footer="0.3"/>
  <pageSetup paperSize="8" scale="37" orientation="portrait" r:id="rId1"/>
  <headerFooter>
    <oddHeader>&amp;L&amp;F&amp;CSheet: &amp;A&amp;ROFFICIAL</oddHeader>
    <oddFooter>&amp;LPrinted on: &amp;D at &amp;T&amp;CPage &amp;P of &amp;N&amp;ROfwat</oddFooter>
  </headerFooter>
  <rowBreaks count="1" manualBreakCount="1">
    <brk id="50"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F5123-2303-4DE2-9127-D8EDBD90A24E}">
  <sheetPr>
    <pageSetUpPr fitToPage="1"/>
  </sheetPr>
  <dimension ref="A1:CK49"/>
  <sheetViews>
    <sheetView showGridLines="0" zoomScale="70" zoomScaleNormal="70" zoomScaleSheetLayoutView="100" workbookViewId="0">
      <selection activeCell="C17" sqref="C17"/>
    </sheetView>
  </sheetViews>
  <sheetFormatPr defaultColWidth="9.125" defaultRowHeight="15.6"/>
  <cols>
    <col min="1" max="1" width="1.625" style="21" customWidth="1"/>
    <col min="2" max="2" width="46" style="21" bestFit="1" customWidth="1"/>
    <col min="3" max="3" width="10.125" style="21" bestFit="1" customWidth="1"/>
    <col min="4" max="4" width="7.125" style="21" customWidth="1"/>
    <col min="5" max="85" width="12.625" style="21" customWidth="1"/>
    <col min="86" max="86" width="1.625" style="21" customWidth="1"/>
    <col min="87" max="87" width="12.625" style="280" customWidth="1"/>
    <col min="88" max="88" width="1.625" style="21" customWidth="1"/>
    <col min="89" max="16384" width="9.125" style="21"/>
  </cols>
  <sheetData>
    <row r="1" spans="2:89" s="336" customFormat="1" ht="30" customHeight="1">
      <c r="B1" s="335" t="s">
        <v>16</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35"/>
      <c r="BF1" s="335"/>
      <c r="BG1" s="335"/>
      <c r="BH1" s="335"/>
      <c r="BI1" s="335"/>
      <c r="BJ1" s="335"/>
      <c r="BK1" s="335"/>
      <c r="BL1" s="335"/>
      <c r="BM1" s="335"/>
      <c r="BN1" s="335"/>
      <c r="BO1" s="335"/>
      <c r="BP1" s="335"/>
      <c r="BQ1" s="335"/>
      <c r="BR1" s="335"/>
      <c r="BS1" s="335"/>
      <c r="BT1" s="335"/>
      <c r="BU1" s="335"/>
      <c r="BV1" s="335"/>
      <c r="BW1" s="335"/>
      <c r="BX1" s="335"/>
      <c r="BY1" s="335"/>
      <c r="BZ1" s="335"/>
      <c r="CA1" s="335"/>
      <c r="CB1" s="335"/>
      <c r="CC1" s="335"/>
      <c r="CD1" s="335"/>
      <c r="CE1" s="335"/>
      <c r="CF1" s="335"/>
      <c r="CG1" s="335"/>
      <c r="CI1" s="280"/>
    </row>
    <row r="2" spans="2:89" s="336" customFormat="1" ht="30" customHeight="1">
      <c r="B2" s="335" t="str">
        <f>[2]Validation!B4</f>
        <v>Thames Water</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9"/>
      <c r="AW2" s="279"/>
      <c r="AX2" s="279"/>
      <c r="AY2" s="279"/>
      <c r="AZ2" s="279"/>
      <c r="BA2" s="279"/>
      <c r="BB2" s="279"/>
      <c r="BC2" s="279"/>
      <c r="BD2" s="279"/>
      <c r="BE2" s="279"/>
      <c r="BF2" s="279"/>
      <c r="BG2" s="279"/>
      <c r="BH2" s="279"/>
      <c r="BI2" s="279"/>
      <c r="BJ2" s="279"/>
      <c r="BK2" s="279"/>
      <c r="BL2" s="279"/>
      <c r="BM2" s="279"/>
      <c r="BN2" s="279"/>
      <c r="BO2" s="279"/>
      <c r="BP2" s="279"/>
      <c r="BQ2" s="279"/>
      <c r="BR2" s="279"/>
      <c r="BS2" s="279"/>
      <c r="BT2" s="279"/>
      <c r="BU2" s="279"/>
      <c r="BV2" s="279"/>
      <c r="BW2" s="279"/>
      <c r="BX2" s="279"/>
      <c r="BY2" s="279"/>
      <c r="BZ2" s="279"/>
      <c r="CA2" s="279"/>
      <c r="CB2" s="279"/>
      <c r="CC2" s="279"/>
      <c r="CD2" s="279"/>
      <c r="CE2" s="279"/>
      <c r="CF2" s="279"/>
      <c r="CG2" s="279"/>
      <c r="CI2" s="280"/>
    </row>
    <row r="3" spans="2:89" s="338" customFormat="1" ht="47.25" customHeight="1">
      <c r="B3" s="589" t="s">
        <v>17</v>
      </c>
      <c r="C3" s="589"/>
      <c r="D3" s="589"/>
      <c r="E3" s="589"/>
      <c r="F3" s="589"/>
      <c r="G3" s="589"/>
      <c r="H3" s="589"/>
      <c r="I3" s="589"/>
      <c r="J3" s="589"/>
      <c r="K3" s="589"/>
      <c r="L3" s="589"/>
      <c r="M3" s="589"/>
      <c r="N3" s="589"/>
      <c r="O3" s="589"/>
      <c r="P3" s="589"/>
      <c r="Q3" s="589"/>
      <c r="R3" s="589"/>
      <c r="S3" s="589"/>
      <c r="T3" s="589"/>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c r="BN3" s="337"/>
      <c r="BO3" s="337"/>
      <c r="BP3" s="337"/>
      <c r="BQ3" s="337"/>
      <c r="BR3" s="337"/>
      <c r="BS3" s="337"/>
      <c r="BT3" s="337"/>
      <c r="BU3" s="337"/>
      <c r="BV3" s="337"/>
      <c r="BW3" s="337"/>
      <c r="BX3" s="337"/>
      <c r="BY3" s="337"/>
      <c r="BZ3" s="337"/>
      <c r="CA3" s="337"/>
      <c r="CB3" s="337"/>
      <c r="CC3" s="337"/>
      <c r="CD3" s="337"/>
      <c r="CE3" s="337"/>
      <c r="CF3" s="337"/>
      <c r="CG3" s="337"/>
      <c r="CH3" s="337"/>
      <c r="CI3" s="337"/>
      <c r="CJ3" s="337"/>
    </row>
    <row r="4" spans="2:89" ht="17.45" thickBot="1">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339"/>
      <c r="BA4" s="339"/>
      <c r="BB4" s="339"/>
      <c r="BC4" s="339"/>
      <c r="BD4" s="339"/>
      <c r="BE4" s="339"/>
      <c r="BF4" s="339"/>
      <c r="BG4" s="339"/>
      <c r="BH4" s="339"/>
      <c r="BI4" s="339"/>
      <c r="BJ4" s="339"/>
      <c r="BK4" s="339"/>
      <c r="BL4" s="339"/>
      <c r="BM4" s="339"/>
      <c r="BN4" s="339"/>
      <c r="BO4" s="339"/>
      <c r="BP4" s="339"/>
      <c r="BQ4" s="339"/>
      <c r="BR4" s="339"/>
      <c r="BS4" s="339"/>
      <c r="BT4" s="339"/>
      <c r="BU4" s="339"/>
      <c r="BV4" s="339"/>
      <c r="BW4" s="339"/>
      <c r="BX4" s="339"/>
      <c r="BY4" s="339"/>
      <c r="BZ4" s="339"/>
      <c r="CA4" s="339"/>
      <c r="CB4" s="339"/>
      <c r="CC4" s="339"/>
      <c r="CD4" s="339"/>
      <c r="CE4" s="339"/>
      <c r="CF4" s="613"/>
      <c r="CG4" s="613"/>
      <c r="CH4" s="613"/>
      <c r="CJ4" s="613"/>
      <c r="CK4" s="613"/>
    </row>
    <row r="5" spans="2:89" s="27" customFormat="1" ht="32.1" thickTop="1" thickBot="1">
      <c r="B5" s="340" t="s">
        <v>2731</v>
      </c>
      <c r="C5" s="341" t="s">
        <v>694</v>
      </c>
      <c r="D5" s="341" t="s">
        <v>695</v>
      </c>
      <c r="E5" s="341" t="s">
        <v>2732</v>
      </c>
      <c r="F5" s="341" t="s">
        <v>2733</v>
      </c>
      <c r="G5" s="341" t="s">
        <v>2734</v>
      </c>
      <c r="H5" s="341" t="s">
        <v>2735</v>
      </c>
      <c r="I5" s="341" t="s">
        <v>2736</v>
      </c>
      <c r="J5" s="341" t="s">
        <v>2737</v>
      </c>
      <c r="K5" s="341" t="s">
        <v>2738</v>
      </c>
      <c r="L5" s="341" t="s">
        <v>2739</v>
      </c>
      <c r="M5" s="341" t="s">
        <v>2740</v>
      </c>
      <c r="N5" s="341" t="s">
        <v>2741</v>
      </c>
      <c r="O5" s="341" t="s">
        <v>2742</v>
      </c>
      <c r="P5" s="341" t="s">
        <v>2743</v>
      </c>
      <c r="Q5" s="341" t="s">
        <v>2744</v>
      </c>
      <c r="R5" s="341" t="s">
        <v>2745</v>
      </c>
      <c r="S5" s="341" t="s">
        <v>2746</v>
      </c>
      <c r="T5" s="341" t="s">
        <v>2747</v>
      </c>
      <c r="U5" s="341" t="s">
        <v>2748</v>
      </c>
      <c r="V5" s="341" t="s">
        <v>2749</v>
      </c>
      <c r="W5" s="341" t="s">
        <v>2750</v>
      </c>
      <c r="X5" s="341" t="s">
        <v>2751</v>
      </c>
      <c r="Y5" s="341" t="s">
        <v>2752</v>
      </c>
      <c r="Z5" s="341" t="s">
        <v>2753</v>
      </c>
      <c r="AA5" s="341" t="s">
        <v>2754</v>
      </c>
      <c r="AB5" s="341" t="s">
        <v>2755</v>
      </c>
      <c r="AC5" s="341" t="s">
        <v>2756</v>
      </c>
      <c r="AD5" s="341" t="s">
        <v>2757</v>
      </c>
      <c r="AE5" s="341" t="s">
        <v>2758</v>
      </c>
      <c r="AF5" s="341" t="s">
        <v>2759</v>
      </c>
      <c r="AG5" s="341" t="s">
        <v>2760</v>
      </c>
      <c r="AH5" s="341" t="s">
        <v>2761</v>
      </c>
      <c r="AI5" s="341" t="s">
        <v>2762</v>
      </c>
      <c r="AJ5" s="341" t="s">
        <v>2763</v>
      </c>
      <c r="AK5" s="341" t="s">
        <v>2764</v>
      </c>
      <c r="AL5" s="341" t="s">
        <v>2765</v>
      </c>
      <c r="AM5" s="341" t="s">
        <v>2766</v>
      </c>
      <c r="AN5" s="341" t="s">
        <v>2767</v>
      </c>
      <c r="AO5" s="341" t="s">
        <v>2768</v>
      </c>
      <c r="AP5" s="341" t="s">
        <v>2769</v>
      </c>
      <c r="AQ5" s="341" t="s">
        <v>2770</v>
      </c>
      <c r="AR5" s="341" t="s">
        <v>2771</v>
      </c>
      <c r="AS5" s="341" t="s">
        <v>2772</v>
      </c>
      <c r="AT5" s="341" t="s">
        <v>2773</v>
      </c>
      <c r="AU5" s="341" t="s">
        <v>2774</v>
      </c>
      <c r="AV5" s="341" t="s">
        <v>2775</v>
      </c>
      <c r="AW5" s="341" t="s">
        <v>2776</v>
      </c>
      <c r="AX5" s="341" t="s">
        <v>2777</v>
      </c>
      <c r="AY5" s="341" t="s">
        <v>2778</v>
      </c>
      <c r="AZ5" s="341" t="s">
        <v>2779</v>
      </c>
      <c r="BA5" s="341" t="s">
        <v>2780</v>
      </c>
      <c r="BB5" s="341" t="s">
        <v>2781</v>
      </c>
      <c r="BC5" s="341" t="s">
        <v>2782</v>
      </c>
      <c r="BD5" s="341" t="s">
        <v>2783</v>
      </c>
      <c r="BE5" s="341" t="s">
        <v>2784</v>
      </c>
      <c r="BF5" s="341" t="s">
        <v>2785</v>
      </c>
      <c r="BG5" s="341" t="s">
        <v>2786</v>
      </c>
      <c r="BH5" s="341" t="s">
        <v>2787</v>
      </c>
      <c r="BI5" s="341" t="s">
        <v>2788</v>
      </c>
      <c r="BJ5" s="341" t="s">
        <v>2789</v>
      </c>
      <c r="BK5" s="341" t="s">
        <v>2790</v>
      </c>
      <c r="BL5" s="341" t="s">
        <v>2791</v>
      </c>
      <c r="BM5" s="341" t="s">
        <v>2792</v>
      </c>
      <c r="BN5" s="341" t="s">
        <v>2793</v>
      </c>
      <c r="BO5" s="341" t="s">
        <v>2794</v>
      </c>
      <c r="BP5" s="341" t="s">
        <v>2795</v>
      </c>
      <c r="BQ5" s="341" t="s">
        <v>2796</v>
      </c>
      <c r="BR5" s="341" t="s">
        <v>2797</v>
      </c>
      <c r="BS5" s="341" t="s">
        <v>2798</v>
      </c>
      <c r="BT5" s="341" t="s">
        <v>2799</v>
      </c>
      <c r="BU5" s="341" t="s">
        <v>2800</v>
      </c>
      <c r="BV5" s="341" t="s">
        <v>2801</v>
      </c>
      <c r="BW5" s="341" t="s">
        <v>2802</v>
      </c>
      <c r="BX5" s="341" t="s">
        <v>2803</v>
      </c>
      <c r="BY5" s="341" t="s">
        <v>2804</v>
      </c>
      <c r="BZ5" s="341" t="s">
        <v>2805</v>
      </c>
      <c r="CA5" s="341" t="s">
        <v>2806</v>
      </c>
      <c r="CB5" s="341" t="s">
        <v>2807</v>
      </c>
      <c r="CC5" s="341" t="s">
        <v>2808</v>
      </c>
      <c r="CD5" s="341" t="s">
        <v>2809</v>
      </c>
      <c r="CE5" s="341" t="s">
        <v>2810</v>
      </c>
      <c r="CF5" s="341" t="s">
        <v>2811</v>
      </c>
      <c r="CG5" s="342" t="s">
        <v>704</v>
      </c>
      <c r="CH5" s="343"/>
      <c r="CI5" s="344" t="s">
        <v>54</v>
      </c>
    </row>
    <row r="6" spans="2:89" s="27" customFormat="1" ht="15.75" customHeight="1" thickTop="1" thickBot="1">
      <c r="B6" s="326"/>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3"/>
      <c r="BF6" s="343"/>
      <c r="BG6" s="343"/>
      <c r="BH6" s="343"/>
      <c r="BI6" s="343"/>
      <c r="BJ6" s="343"/>
      <c r="BK6" s="343"/>
      <c r="BL6" s="343"/>
      <c r="BM6" s="343"/>
      <c r="BN6" s="343"/>
      <c r="BO6" s="343"/>
      <c r="BP6" s="343"/>
      <c r="BQ6" s="343"/>
      <c r="BR6" s="343"/>
      <c r="BS6" s="343"/>
      <c r="BT6" s="343"/>
      <c r="BU6" s="343"/>
      <c r="BV6" s="343"/>
      <c r="BW6" s="343"/>
      <c r="BX6" s="343"/>
      <c r="BY6" s="343"/>
      <c r="BZ6" s="343"/>
      <c r="CA6" s="343"/>
      <c r="CB6" s="343"/>
      <c r="CC6" s="343"/>
      <c r="CD6" s="343"/>
      <c r="CE6" s="343"/>
      <c r="CF6" s="343"/>
      <c r="CG6" s="343"/>
      <c r="CH6" s="343"/>
      <c r="CI6" s="280"/>
    </row>
    <row r="7" spans="2:89" s="27" customFormat="1" ht="15.75" customHeight="1" thickTop="1" thickBot="1">
      <c r="B7" s="295" t="s">
        <v>2812</v>
      </c>
      <c r="C7" s="345"/>
      <c r="D7" s="345"/>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I7" s="280"/>
    </row>
    <row r="8" spans="2:89" s="27" customFormat="1" ht="15.75" customHeight="1" thickTop="1">
      <c r="B8" s="296" t="s">
        <v>2813</v>
      </c>
      <c r="C8" s="166" t="s">
        <v>2814</v>
      </c>
      <c r="D8" s="166">
        <v>0</v>
      </c>
      <c r="E8" s="346" t="s">
        <v>2815</v>
      </c>
      <c r="F8" s="346" t="s">
        <v>2816</v>
      </c>
      <c r="G8" s="346" t="s">
        <v>2817</v>
      </c>
      <c r="H8" s="346" t="s">
        <v>2818</v>
      </c>
      <c r="I8" s="346" t="s">
        <v>2819</v>
      </c>
      <c r="J8" s="346" t="s">
        <v>2820</v>
      </c>
      <c r="K8" s="346" t="s">
        <v>2821</v>
      </c>
      <c r="L8" s="346" t="s">
        <v>2822</v>
      </c>
      <c r="M8" s="346" t="s">
        <v>2823</v>
      </c>
      <c r="N8" s="346" t="s">
        <v>2824</v>
      </c>
      <c r="O8" s="346" t="s">
        <v>2825</v>
      </c>
      <c r="P8" s="346" t="s">
        <v>2826</v>
      </c>
      <c r="Q8" s="346" t="s">
        <v>2827</v>
      </c>
      <c r="R8" s="346" t="s">
        <v>2828</v>
      </c>
      <c r="S8" s="346" t="s">
        <v>2829</v>
      </c>
      <c r="T8" s="346" t="s">
        <v>2830</v>
      </c>
      <c r="U8" s="346" t="s">
        <v>2831</v>
      </c>
      <c r="V8" s="346" t="s">
        <v>2832</v>
      </c>
      <c r="W8" s="346" t="s">
        <v>2833</v>
      </c>
      <c r="X8" s="346" t="s">
        <v>2834</v>
      </c>
      <c r="Y8" s="346" t="s">
        <v>2835</v>
      </c>
      <c r="Z8" s="346" t="s">
        <v>2836</v>
      </c>
      <c r="AA8" s="346" t="s">
        <v>2837</v>
      </c>
      <c r="AB8" s="346" t="s">
        <v>2838</v>
      </c>
      <c r="AC8" s="346" t="s">
        <v>2839</v>
      </c>
      <c r="AD8" s="346" t="s">
        <v>2840</v>
      </c>
      <c r="AE8" s="346" t="s">
        <v>2841</v>
      </c>
      <c r="AF8" s="346" t="s">
        <v>2842</v>
      </c>
      <c r="AG8" s="346" t="s">
        <v>2843</v>
      </c>
      <c r="AH8" s="346" t="s">
        <v>2844</v>
      </c>
      <c r="AI8" s="346" t="s">
        <v>2845</v>
      </c>
      <c r="AJ8" s="346" t="s">
        <v>2846</v>
      </c>
      <c r="AK8" s="346" t="s">
        <v>2847</v>
      </c>
      <c r="AL8" s="346" t="s">
        <v>2848</v>
      </c>
      <c r="AM8" s="346" t="s">
        <v>2849</v>
      </c>
      <c r="AN8" s="346" t="s">
        <v>2850</v>
      </c>
      <c r="AO8" s="346" t="s">
        <v>2851</v>
      </c>
      <c r="AP8" s="346" t="s">
        <v>2852</v>
      </c>
      <c r="AQ8" s="346" t="s">
        <v>2853</v>
      </c>
      <c r="AR8" s="346" t="s">
        <v>2854</v>
      </c>
      <c r="AS8" s="346" t="s">
        <v>2855</v>
      </c>
      <c r="AT8" s="346" t="s">
        <v>2856</v>
      </c>
      <c r="AU8" s="346" t="s">
        <v>2857</v>
      </c>
      <c r="AV8" s="346" t="s">
        <v>2858</v>
      </c>
      <c r="AW8" s="346" t="s">
        <v>2859</v>
      </c>
      <c r="AX8" s="346" t="s">
        <v>2860</v>
      </c>
      <c r="AY8" s="346" t="s">
        <v>2861</v>
      </c>
      <c r="AZ8" s="346" t="s">
        <v>2862</v>
      </c>
      <c r="BA8" s="346" t="s">
        <v>2863</v>
      </c>
      <c r="BB8" s="346" t="s">
        <v>2864</v>
      </c>
      <c r="BC8" s="346" t="s">
        <v>2865</v>
      </c>
      <c r="BD8" s="346" t="s">
        <v>2866</v>
      </c>
      <c r="BE8" s="346"/>
      <c r="BF8" s="346"/>
      <c r="BG8" s="346"/>
      <c r="BH8" s="346"/>
      <c r="BI8" s="346"/>
      <c r="BJ8" s="346"/>
      <c r="BK8" s="346"/>
      <c r="BL8" s="346"/>
      <c r="BM8" s="346"/>
      <c r="BN8" s="346"/>
      <c r="BO8" s="346"/>
      <c r="BP8" s="346"/>
      <c r="BQ8" s="346"/>
      <c r="BR8" s="346"/>
      <c r="BS8" s="346"/>
      <c r="BT8" s="346"/>
      <c r="BU8" s="346"/>
      <c r="BV8" s="346"/>
      <c r="BW8" s="346"/>
      <c r="BX8" s="346"/>
      <c r="BY8" s="346"/>
      <c r="BZ8" s="346"/>
      <c r="CA8" s="346"/>
      <c r="CB8" s="346"/>
      <c r="CC8" s="346"/>
      <c r="CD8" s="346"/>
      <c r="CE8" s="346"/>
      <c r="CF8" s="346"/>
      <c r="CG8" s="347"/>
      <c r="CH8" s="280"/>
      <c r="CI8" s="590" t="s">
        <v>2867</v>
      </c>
      <c r="CK8" s="348"/>
    </row>
    <row r="9" spans="2:89" s="27" customFormat="1" ht="15.75" customHeight="1">
      <c r="B9" s="349" t="s">
        <v>2868</v>
      </c>
      <c r="C9" s="350" t="s">
        <v>2814</v>
      </c>
      <c r="D9" s="350">
        <v>0</v>
      </c>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351"/>
      <c r="CH9" s="280"/>
      <c r="CI9" s="591"/>
    </row>
    <row r="10" spans="2:89" s="27" customFormat="1" ht="15.75" customHeight="1">
      <c r="B10" s="349" t="s">
        <v>2869</v>
      </c>
      <c r="C10" s="350" t="s">
        <v>2814</v>
      </c>
      <c r="D10" s="350">
        <v>0</v>
      </c>
      <c r="E10" s="352" t="s">
        <v>2815</v>
      </c>
      <c r="F10" s="352" t="s">
        <v>2816</v>
      </c>
      <c r="G10" s="352" t="s">
        <v>2817</v>
      </c>
      <c r="H10" s="352" t="s">
        <v>2818</v>
      </c>
      <c r="I10" s="352" t="s">
        <v>2819</v>
      </c>
      <c r="J10" s="352" t="s">
        <v>2820</v>
      </c>
      <c r="K10" s="352" t="s">
        <v>2821</v>
      </c>
      <c r="L10" s="352" t="s">
        <v>2822</v>
      </c>
      <c r="M10" s="352" t="s">
        <v>2823</v>
      </c>
      <c r="N10" s="352" t="s">
        <v>2824</v>
      </c>
      <c r="O10" s="352" t="s">
        <v>2825</v>
      </c>
      <c r="P10" s="352" t="s">
        <v>2826</v>
      </c>
      <c r="Q10" s="352" t="s">
        <v>2827</v>
      </c>
      <c r="R10" s="352" t="s">
        <v>2828</v>
      </c>
      <c r="S10" s="352" t="s">
        <v>2829</v>
      </c>
      <c r="T10" s="352" t="s">
        <v>2830</v>
      </c>
      <c r="U10" s="352" t="s">
        <v>2831</v>
      </c>
      <c r="V10" s="352" t="s">
        <v>2832</v>
      </c>
      <c r="W10" s="352" t="s">
        <v>2833</v>
      </c>
      <c r="X10" s="352" t="s">
        <v>2834</v>
      </c>
      <c r="Y10" s="352" t="s">
        <v>2835</v>
      </c>
      <c r="Z10" s="352" t="s">
        <v>2836</v>
      </c>
      <c r="AA10" s="352" t="s">
        <v>2837</v>
      </c>
      <c r="AB10" s="352" t="s">
        <v>2838</v>
      </c>
      <c r="AC10" s="352" t="s">
        <v>2839</v>
      </c>
      <c r="AD10" s="352" t="s">
        <v>2840</v>
      </c>
      <c r="AE10" s="352" t="s">
        <v>2841</v>
      </c>
      <c r="AF10" s="352" t="s">
        <v>2842</v>
      </c>
      <c r="AG10" s="352" t="s">
        <v>2843</v>
      </c>
      <c r="AH10" s="352" t="s">
        <v>2844</v>
      </c>
      <c r="AI10" s="352" t="s">
        <v>2845</v>
      </c>
      <c r="AJ10" s="352" t="s">
        <v>2846</v>
      </c>
      <c r="AK10" s="352" t="s">
        <v>2847</v>
      </c>
      <c r="AL10" s="352" t="s">
        <v>2848</v>
      </c>
      <c r="AM10" s="352" t="s">
        <v>2849</v>
      </c>
      <c r="AN10" s="352" t="s">
        <v>2850</v>
      </c>
      <c r="AO10" s="352" t="s">
        <v>2851</v>
      </c>
      <c r="AP10" s="352" t="s">
        <v>2852</v>
      </c>
      <c r="AQ10" s="352" t="s">
        <v>2853</v>
      </c>
      <c r="AR10" s="352" t="s">
        <v>2854</v>
      </c>
      <c r="AS10" s="352" t="s">
        <v>2855</v>
      </c>
      <c r="AT10" s="352" t="s">
        <v>2856</v>
      </c>
      <c r="AU10" s="352" t="s">
        <v>2857</v>
      </c>
      <c r="AV10" s="352" t="s">
        <v>2858</v>
      </c>
      <c r="AW10" s="352" t="s">
        <v>2859</v>
      </c>
      <c r="AX10" s="352" t="s">
        <v>2860</v>
      </c>
      <c r="AY10" s="352" t="s">
        <v>2861</v>
      </c>
      <c r="AZ10" s="352" t="s">
        <v>2862</v>
      </c>
      <c r="BA10" s="352" t="s">
        <v>2863</v>
      </c>
      <c r="BB10" s="352" t="s">
        <v>2864</v>
      </c>
      <c r="BC10" s="352" t="s">
        <v>2865</v>
      </c>
      <c r="BD10" s="352" t="s">
        <v>2866</v>
      </c>
      <c r="BE10" s="352" t="s">
        <v>2870</v>
      </c>
      <c r="BF10" s="352" t="s">
        <v>2870</v>
      </c>
      <c r="BG10" s="352" t="s">
        <v>2870</v>
      </c>
      <c r="BH10" s="352" t="s">
        <v>2870</v>
      </c>
      <c r="BI10" s="352" t="s">
        <v>2870</v>
      </c>
      <c r="BJ10" s="352" t="s">
        <v>2870</v>
      </c>
      <c r="BK10" s="352" t="s">
        <v>2870</v>
      </c>
      <c r="BL10" s="352" t="s">
        <v>2870</v>
      </c>
      <c r="BM10" s="352" t="s">
        <v>2870</v>
      </c>
      <c r="BN10" s="352" t="s">
        <v>2870</v>
      </c>
      <c r="BO10" s="352" t="s">
        <v>2870</v>
      </c>
      <c r="BP10" s="352" t="s">
        <v>2870</v>
      </c>
      <c r="BQ10" s="352" t="s">
        <v>2870</v>
      </c>
      <c r="BR10" s="352" t="s">
        <v>2870</v>
      </c>
      <c r="BS10" s="352" t="s">
        <v>2870</v>
      </c>
      <c r="BT10" s="352" t="s">
        <v>2870</v>
      </c>
      <c r="BU10" s="352" t="s">
        <v>2870</v>
      </c>
      <c r="BV10" s="352" t="s">
        <v>2870</v>
      </c>
      <c r="BW10" s="352" t="s">
        <v>2870</v>
      </c>
      <c r="BX10" s="352" t="s">
        <v>2870</v>
      </c>
      <c r="BY10" s="352" t="s">
        <v>2870</v>
      </c>
      <c r="BZ10" s="352" t="s">
        <v>2870</v>
      </c>
      <c r="CA10" s="352" t="s">
        <v>2870</v>
      </c>
      <c r="CB10" s="352" t="s">
        <v>2870</v>
      </c>
      <c r="CC10" s="352" t="s">
        <v>2870</v>
      </c>
      <c r="CD10" s="352" t="s">
        <v>2870</v>
      </c>
      <c r="CE10" s="352" t="s">
        <v>2870</v>
      </c>
      <c r="CF10" s="352" t="s">
        <v>2870</v>
      </c>
      <c r="CG10" s="351"/>
      <c r="CH10" s="280"/>
      <c r="CI10" s="592"/>
    </row>
    <row r="11" spans="2:89" s="27" customFormat="1" ht="15.75" customHeight="1">
      <c r="B11" s="307" t="s">
        <v>2871</v>
      </c>
      <c r="C11" s="180" t="s">
        <v>2814</v>
      </c>
      <c r="D11" s="180">
        <v>0</v>
      </c>
      <c r="E11" s="353" t="s">
        <v>2872</v>
      </c>
      <c r="F11" s="353" t="s">
        <v>2873</v>
      </c>
      <c r="G11" s="353" t="s">
        <v>2873</v>
      </c>
      <c r="H11" s="353" t="s">
        <v>2873</v>
      </c>
      <c r="I11" s="353" t="s">
        <v>2873</v>
      </c>
      <c r="J11" s="353" t="s">
        <v>2873</v>
      </c>
      <c r="K11" s="353" t="s">
        <v>2874</v>
      </c>
      <c r="L11" s="353" t="s">
        <v>2873</v>
      </c>
      <c r="M11" s="353" t="s">
        <v>2873</v>
      </c>
      <c r="N11" s="353" t="s">
        <v>2873</v>
      </c>
      <c r="O11" s="353" t="s">
        <v>2873</v>
      </c>
      <c r="P11" s="353" t="s">
        <v>2873</v>
      </c>
      <c r="Q11" s="353" t="s">
        <v>2872</v>
      </c>
      <c r="R11" s="353" t="s">
        <v>2873</v>
      </c>
      <c r="S11" s="353" t="s">
        <v>2872</v>
      </c>
      <c r="T11" s="353" t="s">
        <v>2873</v>
      </c>
      <c r="U11" s="353" t="s">
        <v>2873</v>
      </c>
      <c r="V11" s="353" t="s">
        <v>2873</v>
      </c>
      <c r="W11" s="353" t="s">
        <v>2874</v>
      </c>
      <c r="X11" s="353" t="s">
        <v>2873</v>
      </c>
      <c r="Y11" s="353" t="s">
        <v>2873</v>
      </c>
      <c r="Z11" s="353" t="s">
        <v>2873</v>
      </c>
      <c r="AA11" s="353" t="s">
        <v>2872</v>
      </c>
      <c r="AB11" s="353" t="s">
        <v>2873</v>
      </c>
      <c r="AC11" s="353" t="s">
        <v>2873</v>
      </c>
      <c r="AD11" s="353" t="s">
        <v>2873</v>
      </c>
      <c r="AE11" s="353" t="s">
        <v>2873</v>
      </c>
      <c r="AF11" s="353" t="s">
        <v>2872</v>
      </c>
      <c r="AG11" s="353" t="s">
        <v>2872</v>
      </c>
      <c r="AH11" s="353" t="s">
        <v>2872</v>
      </c>
      <c r="AI11" s="353" t="s">
        <v>2873</v>
      </c>
      <c r="AJ11" s="353" t="s">
        <v>2873</v>
      </c>
      <c r="AK11" s="353" t="s">
        <v>2873</v>
      </c>
      <c r="AL11" s="353" t="s">
        <v>2873</v>
      </c>
      <c r="AM11" s="353" t="s">
        <v>2874</v>
      </c>
      <c r="AN11" s="353" t="s">
        <v>2873</v>
      </c>
      <c r="AO11" s="353" t="s">
        <v>2873</v>
      </c>
      <c r="AP11" s="353" t="s">
        <v>2874</v>
      </c>
      <c r="AQ11" s="353" t="s">
        <v>2875</v>
      </c>
      <c r="AR11" s="353" t="s">
        <v>2873</v>
      </c>
      <c r="AS11" s="353" t="s">
        <v>2875</v>
      </c>
      <c r="AT11" s="353" t="s">
        <v>2873</v>
      </c>
      <c r="AU11" s="353" t="s">
        <v>2874</v>
      </c>
      <c r="AV11" s="353" t="s">
        <v>2873</v>
      </c>
      <c r="AW11" s="353" t="s">
        <v>2872</v>
      </c>
      <c r="AX11" s="353" t="s">
        <v>2876</v>
      </c>
      <c r="AY11" s="353" t="s">
        <v>2876</v>
      </c>
      <c r="AZ11" s="353" t="s">
        <v>2875</v>
      </c>
      <c r="BA11" s="353" t="s">
        <v>2873</v>
      </c>
      <c r="BB11" s="353" t="s">
        <v>2872</v>
      </c>
      <c r="BC11" s="353" t="s">
        <v>2873</v>
      </c>
      <c r="BD11" s="353" t="s">
        <v>2872</v>
      </c>
      <c r="BE11" s="353"/>
      <c r="BF11" s="353"/>
      <c r="BG11" s="353"/>
      <c r="BH11" s="353"/>
      <c r="BI11" s="353"/>
      <c r="BJ11" s="353"/>
      <c r="BK11" s="353"/>
      <c r="BL11" s="353"/>
      <c r="BM11" s="353"/>
      <c r="BN11" s="353"/>
      <c r="BO11" s="353"/>
      <c r="BP11" s="353"/>
      <c r="BQ11" s="353"/>
      <c r="BR11" s="353"/>
      <c r="BS11" s="353"/>
      <c r="BT11" s="353"/>
      <c r="BU11" s="353"/>
      <c r="BV11" s="353"/>
      <c r="BW11" s="353"/>
      <c r="BX11" s="353"/>
      <c r="BY11" s="353"/>
      <c r="BZ11" s="353"/>
      <c r="CA11" s="353"/>
      <c r="CB11" s="353"/>
      <c r="CC11" s="353"/>
      <c r="CD11" s="353"/>
      <c r="CE11" s="353"/>
      <c r="CF11" s="353"/>
      <c r="CG11" s="354"/>
      <c r="CH11" s="280"/>
      <c r="CI11" s="355" t="s">
        <v>2877</v>
      </c>
    </row>
    <row r="12" spans="2:89" s="27" customFormat="1" ht="15.75" customHeight="1">
      <c r="B12" s="307" t="s">
        <v>2878</v>
      </c>
      <c r="C12" s="180" t="s">
        <v>2879</v>
      </c>
      <c r="D12" s="180">
        <v>2</v>
      </c>
      <c r="E12" s="356">
        <v>40.47</v>
      </c>
      <c r="F12" s="356">
        <v>37.799999999999997</v>
      </c>
      <c r="G12" s="356">
        <v>31.81</v>
      </c>
      <c r="H12" s="356">
        <v>117.18</v>
      </c>
      <c r="I12" s="356">
        <v>77.3</v>
      </c>
      <c r="J12" s="356">
        <v>125.41</v>
      </c>
      <c r="K12" s="356">
        <v>3772.06</v>
      </c>
      <c r="L12" s="356">
        <v>422.25</v>
      </c>
      <c r="M12" s="356">
        <v>50.17</v>
      </c>
      <c r="N12" s="356">
        <v>68.03</v>
      </c>
      <c r="O12" s="356">
        <v>81.040000000000006</v>
      </c>
      <c r="P12" s="356">
        <v>34.51</v>
      </c>
      <c r="Q12" s="356">
        <v>81.459999999999994</v>
      </c>
      <c r="R12" s="356">
        <v>137.76</v>
      </c>
      <c r="S12" s="356">
        <v>91.58</v>
      </c>
      <c r="T12" s="356">
        <v>35.200000000000003</v>
      </c>
      <c r="U12" s="356">
        <v>29.21</v>
      </c>
      <c r="V12" s="356">
        <v>142.75</v>
      </c>
      <c r="W12" s="356">
        <v>2023.25</v>
      </c>
      <c r="X12" s="356">
        <v>885.71</v>
      </c>
      <c r="Y12" s="356">
        <v>43.5</v>
      </c>
      <c r="Z12" s="356">
        <v>29.51</v>
      </c>
      <c r="AA12" s="356">
        <v>67.569999999999993</v>
      </c>
      <c r="AB12" s="356">
        <v>169.75</v>
      </c>
      <c r="AC12" s="356">
        <v>123.78</v>
      </c>
      <c r="AD12" s="356">
        <v>41.74</v>
      </c>
      <c r="AE12" s="356">
        <v>47.37</v>
      </c>
      <c r="AF12" s="356">
        <v>31.82</v>
      </c>
      <c r="AG12" s="356">
        <v>93.75</v>
      </c>
      <c r="AH12" s="356">
        <v>37.72</v>
      </c>
      <c r="AI12" s="356">
        <v>394.85</v>
      </c>
      <c r="AJ12" s="356">
        <v>39.76</v>
      </c>
      <c r="AK12" s="356">
        <v>55.95</v>
      </c>
      <c r="AL12" s="356">
        <v>174.88</v>
      </c>
      <c r="AM12" s="356">
        <v>883.41</v>
      </c>
      <c r="AN12" s="356">
        <v>83.06</v>
      </c>
      <c r="AO12" s="356">
        <v>545.21</v>
      </c>
      <c r="AP12" s="356">
        <v>1947.74</v>
      </c>
      <c r="AQ12" s="356">
        <v>35.619999999999997</v>
      </c>
      <c r="AR12" s="356">
        <v>79.790000000000006</v>
      </c>
      <c r="AS12" s="356">
        <v>223.55</v>
      </c>
      <c r="AT12" s="356">
        <v>213.2</v>
      </c>
      <c r="AU12" s="356">
        <v>386.63</v>
      </c>
      <c r="AV12" s="356">
        <v>406.49</v>
      </c>
      <c r="AW12" s="356">
        <v>32.979999999999997</v>
      </c>
      <c r="AX12" s="356">
        <v>203.78</v>
      </c>
      <c r="AY12" s="356">
        <v>218.52</v>
      </c>
      <c r="AZ12" s="356">
        <v>27.16</v>
      </c>
      <c r="BA12" s="356">
        <v>117.13</v>
      </c>
      <c r="BB12" s="356">
        <v>33.76</v>
      </c>
      <c r="BC12" s="356">
        <v>42.7</v>
      </c>
      <c r="BD12" s="356">
        <v>75.819999999999993</v>
      </c>
      <c r="BE12" s="356"/>
      <c r="BF12" s="356"/>
      <c r="BG12" s="356"/>
      <c r="BH12" s="356"/>
      <c r="BI12" s="356"/>
      <c r="BJ12" s="356"/>
      <c r="BK12" s="356"/>
      <c r="BL12" s="356"/>
      <c r="BM12" s="356"/>
      <c r="BN12" s="356"/>
      <c r="BO12" s="356"/>
      <c r="BP12" s="356"/>
      <c r="BQ12" s="356"/>
      <c r="BR12" s="356"/>
      <c r="BS12" s="356"/>
      <c r="BT12" s="356"/>
      <c r="BU12" s="356"/>
      <c r="BV12" s="356"/>
      <c r="BW12" s="356"/>
      <c r="BX12" s="356"/>
      <c r="BY12" s="356"/>
      <c r="BZ12" s="356"/>
      <c r="CA12" s="356"/>
      <c r="CB12" s="356"/>
      <c r="CC12" s="356"/>
      <c r="CD12" s="356"/>
      <c r="CE12" s="356"/>
      <c r="CF12" s="356"/>
      <c r="CG12" s="357"/>
      <c r="CH12" s="280"/>
      <c r="CI12" s="355" t="s">
        <v>2880</v>
      </c>
    </row>
    <row r="13" spans="2:89" s="27" customFormat="1" ht="15.75" customHeight="1">
      <c r="B13" s="307" t="s">
        <v>2881</v>
      </c>
      <c r="C13" s="180" t="s">
        <v>2882</v>
      </c>
      <c r="D13" s="180">
        <v>0</v>
      </c>
      <c r="E13" s="353">
        <v>25</v>
      </c>
      <c r="F13" s="353">
        <v>20</v>
      </c>
      <c r="G13" s="353">
        <v>25</v>
      </c>
      <c r="H13" s="353">
        <v>15</v>
      </c>
      <c r="I13" s="353">
        <v>15</v>
      </c>
      <c r="J13" s="353">
        <v>10</v>
      </c>
      <c r="K13" s="353">
        <v>45</v>
      </c>
      <c r="L13" s="353">
        <v>15</v>
      </c>
      <c r="M13" s="353">
        <v>25</v>
      </c>
      <c r="N13" s="353">
        <v>22</v>
      </c>
      <c r="O13" s="353">
        <v>10</v>
      </c>
      <c r="P13" s="353">
        <v>25</v>
      </c>
      <c r="Q13" s="353">
        <v>30</v>
      </c>
      <c r="R13" s="353">
        <v>20</v>
      </c>
      <c r="S13" s="353">
        <v>30</v>
      </c>
      <c r="T13" s="353">
        <v>20</v>
      </c>
      <c r="U13" s="353">
        <v>25</v>
      </c>
      <c r="V13" s="353">
        <v>10</v>
      </c>
      <c r="W13" s="353">
        <v>45</v>
      </c>
      <c r="X13" s="353">
        <v>10</v>
      </c>
      <c r="Y13" s="353">
        <v>20</v>
      </c>
      <c r="Z13" s="353">
        <v>40</v>
      </c>
      <c r="AA13" s="353">
        <v>30</v>
      </c>
      <c r="AB13" s="353">
        <v>15</v>
      </c>
      <c r="AC13" s="353">
        <v>25</v>
      </c>
      <c r="AD13" s="353">
        <v>20</v>
      </c>
      <c r="AE13" s="353">
        <v>25</v>
      </c>
      <c r="AF13" s="353">
        <v>25</v>
      </c>
      <c r="AG13" s="353">
        <v>45</v>
      </c>
      <c r="AH13" s="353">
        <v>20</v>
      </c>
      <c r="AI13" s="353">
        <v>25</v>
      </c>
      <c r="AJ13" s="353">
        <v>30</v>
      </c>
      <c r="AK13" s="353">
        <v>25</v>
      </c>
      <c r="AL13" s="353">
        <v>35</v>
      </c>
      <c r="AM13" s="353">
        <v>50</v>
      </c>
      <c r="AN13" s="353">
        <v>15</v>
      </c>
      <c r="AO13" s="353">
        <v>15</v>
      </c>
      <c r="AP13" s="353">
        <v>45</v>
      </c>
      <c r="AQ13" s="353">
        <v>20</v>
      </c>
      <c r="AR13" s="353">
        <v>30</v>
      </c>
      <c r="AS13" s="353">
        <v>45</v>
      </c>
      <c r="AT13" s="353">
        <v>30</v>
      </c>
      <c r="AU13" s="353">
        <v>45</v>
      </c>
      <c r="AV13" s="353">
        <v>15</v>
      </c>
      <c r="AW13" s="353">
        <v>20</v>
      </c>
      <c r="AX13" s="353">
        <v>15</v>
      </c>
      <c r="AY13" s="353">
        <v>17</v>
      </c>
      <c r="AZ13" s="353">
        <v>40</v>
      </c>
      <c r="BA13" s="353">
        <v>45</v>
      </c>
      <c r="BB13" s="353">
        <v>30</v>
      </c>
      <c r="BC13" s="353">
        <v>15</v>
      </c>
      <c r="BD13" s="353">
        <v>45</v>
      </c>
      <c r="BE13" s="353"/>
      <c r="BF13" s="353"/>
      <c r="BG13" s="353"/>
      <c r="BH13" s="353"/>
      <c r="BI13" s="353"/>
      <c r="BJ13" s="353"/>
      <c r="BK13" s="353"/>
      <c r="BL13" s="353"/>
      <c r="BM13" s="353"/>
      <c r="BN13" s="353"/>
      <c r="BO13" s="353"/>
      <c r="BP13" s="353"/>
      <c r="BQ13" s="353"/>
      <c r="BR13" s="353"/>
      <c r="BS13" s="353"/>
      <c r="BT13" s="353"/>
      <c r="BU13" s="353"/>
      <c r="BV13" s="353"/>
      <c r="BW13" s="353"/>
      <c r="BX13" s="353"/>
      <c r="BY13" s="353"/>
      <c r="BZ13" s="353"/>
      <c r="CA13" s="353"/>
      <c r="CB13" s="353"/>
      <c r="CC13" s="353"/>
      <c r="CD13" s="353"/>
      <c r="CE13" s="353"/>
      <c r="CF13" s="353"/>
      <c r="CG13" s="358"/>
      <c r="CH13" s="280"/>
      <c r="CI13" s="355" t="s">
        <v>2883</v>
      </c>
    </row>
    <row r="14" spans="2:89" s="27" customFormat="1" ht="15.75" customHeight="1">
      <c r="B14" s="307" t="s">
        <v>2884</v>
      </c>
      <c r="C14" s="180" t="s">
        <v>2882</v>
      </c>
      <c r="D14" s="180">
        <v>0</v>
      </c>
      <c r="E14" s="353">
        <v>10</v>
      </c>
      <c r="F14" s="353">
        <v>9</v>
      </c>
      <c r="G14" s="353">
        <v>10</v>
      </c>
      <c r="H14" s="353">
        <v>10</v>
      </c>
      <c r="I14" s="353">
        <v>11</v>
      </c>
      <c r="J14" s="353">
        <v>10</v>
      </c>
      <c r="K14" s="353">
        <v>18</v>
      </c>
      <c r="L14" s="353">
        <v>10</v>
      </c>
      <c r="M14" s="353">
        <v>10</v>
      </c>
      <c r="N14" s="353">
        <v>9</v>
      </c>
      <c r="O14" s="353">
        <v>7</v>
      </c>
      <c r="P14" s="353">
        <v>10</v>
      </c>
      <c r="Q14" s="353">
        <v>18</v>
      </c>
      <c r="R14" s="353">
        <v>10</v>
      </c>
      <c r="S14" s="353">
        <v>12</v>
      </c>
      <c r="T14" s="353">
        <v>7</v>
      </c>
      <c r="U14" s="353">
        <v>8</v>
      </c>
      <c r="V14" s="353">
        <v>7</v>
      </c>
      <c r="W14" s="353">
        <v>18</v>
      </c>
      <c r="X14" s="353">
        <v>5</v>
      </c>
      <c r="Y14" s="353">
        <v>10</v>
      </c>
      <c r="Z14" s="353">
        <v>40</v>
      </c>
      <c r="AA14" s="353">
        <v>6</v>
      </c>
      <c r="AB14" s="353">
        <v>8</v>
      </c>
      <c r="AC14" s="353">
        <v>12</v>
      </c>
      <c r="AD14" s="353">
        <v>10</v>
      </c>
      <c r="AE14" s="353">
        <v>12</v>
      </c>
      <c r="AF14" s="353">
        <v>10</v>
      </c>
      <c r="AG14" s="353">
        <v>20</v>
      </c>
      <c r="AH14" s="353">
        <v>13</v>
      </c>
      <c r="AI14" s="353">
        <v>7</v>
      </c>
      <c r="AJ14" s="353">
        <v>15</v>
      </c>
      <c r="AK14" s="353">
        <v>10</v>
      </c>
      <c r="AL14" s="353">
        <v>9</v>
      </c>
      <c r="AM14" s="353">
        <v>22</v>
      </c>
      <c r="AN14" s="353">
        <v>12</v>
      </c>
      <c r="AO14" s="353">
        <v>15</v>
      </c>
      <c r="AP14" s="353">
        <v>18</v>
      </c>
      <c r="AQ14" s="353">
        <v>8</v>
      </c>
      <c r="AR14" s="353">
        <v>10</v>
      </c>
      <c r="AS14" s="353">
        <v>10</v>
      </c>
      <c r="AT14" s="353">
        <v>5</v>
      </c>
      <c r="AU14" s="353">
        <v>18</v>
      </c>
      <c r="AV14" s="353">
        <v>6</v>
      </c>
      <c r="AW14" s="353">
        <v>9</v>
      </c>
      <c r="AX14" s="353">
        <v>10</v>
      </c>
      <c r="AY14" s="353">
        <v>11</v>
      </c>
      <c r="AZ14" s="353">
        <v>30</v>
      </c>
      <c r="BA14" s="353">
        <v>18</v>
      </c>
      <c r="BB14" s="353">
        <v>20</v>
      </c>
      <c r="BC14" s="353">
        <v>8</v>
      </c>
      <c r="BD14" s="353">
        <v>25</v>
      </c>
      <c r="BE14" s="353"/>
      <c r="BF14" s="353"/>
      <c r="BG14" s="353"/>
      <c r="BH14" s="353"/>
      <c r="BI14" s="353"/>
      <c r="BJ14" s="353"/>
      <c r="BK14" s="353"/>
      <c r="BL14" s="353"/>
      <c r="BM14" s="353"/>
      <c r="BN14" s="353"/>
      <c r="BO14" s="353"/>
      <c r="BP14" s="353"/>
      <c r="BQ14" s="353"/>
      <c r="BR14" s="353"/>
      <c r="BS14" s="353"/>
      <c r="BT14" s="353"/>
      <c r="BU14" s="353"/>
      <c r="BV14" s="353"/>
      <c r="BW14" s="353"/>
      <c r="BX14" s="353"/>
      <c r="BY14" s="353"/>
      <c r="BZ14" s="353"/>
      <c r="CA14" s="353"/>
      <c r="CB14" s="353"/>
      <c r="CC14" s="353"/>
      <c r="CD14" s="353"/>
      <c r="CE14" s="353"/>
      <c r="CF14" s="353"/>
      <c r="CG14" s="358"/>
      <c r="CH14" s="280"/>
      <c r="CI14" s="355" t="s">
        <v>2885</v>
      </c>
    </row>
    <row r="15" spans="2:89" s="27" customFormat="1" ht="15.75" customHeight="1">
      <c r="B15" s="307" t="s">
        <v>2886</v>
      </c>
      <c r="C15" s="180" t="s">
        <v>2882</v>
      </c>
      <c r="D15" s="180">
        <v>0</v>
      </c>
      <c r="E15" s="353">
        <v>3</v>
      </c>
      <c r="F15" s="353">
        <v>2</v>
      </c>
      <c r="G15" s="353">
        <v>5</v>
      </c>
      <c r="H15" s="353">
        <v>2</v>
      </c>
      <c r="I15" s="353">
        <v>2</v>
      </c>
      <c r="J15" s="353">
        <v>1</v>
      </c>
      <c r="K15" s="353">
        <v>2.5</v>
      </c>
      <c r="L15" s="353">
        <v>2.5</v>
      </c>
      <c r="M15" s="353">
        <v>2</v>
      </c>
      <c r="N15" s="353">
        <v>1.5</v>
      </c>
      <c r="O15" s="353">
        <v>1.4</v>
      </c>
      <c r="P15" s="353">
        <v>4</v>
      </c>
      <c r="Q15" s="353">
        <v>2</v>
      </c>
      <c r="R15" s="353">
        <v>3</v>
      </c>
      <c r="S15" s="353">
        <v>1.3</v>
      </c>
      <c r="T15" s="353">
        <v>1</v>
      </c>
      <c r="U15" s="353">
        <v>4</v>
      </c>
      <c r="V15" s="353">
        <v>3</v>
      </c>
      <c r="W15" s="353">
        <v>2.5</v>
      </c>
      <c r="X15" s="353">
        <v>1</v>
      </c>
      <c r="Y15" s="353">
        <v>3</v>
      </c>
      <c r="Z15" s="353">
        <v>5</v>
      </c>
      <c r="AA15" s="353">
        <v>2</v>
      </c>
      <c r="AB15" s="353">
        <v>2</v>
      </c>
      <c r="AC15" s="353">
        <v>2</v>
      </c>
      <c r="AD15" s="353">
        <v>3</v>
      </c>
      <c r="AE15" s="353">
        <v>2.5</v>
      </c>
      <c r="AF15" s="353">
        <v>4</v>
      </c>
      <c r="AG15" s="353">
        <v>6</v>
      </c>
      <c r="AH15" s="353">
        <v>6</v>
      </c>
      <c r="AI15" s="353">
        <v>1</v>
      </c>
      <c r="AJ15" s="353">
        <v>4</v>
      </c>
      <c r="AK15" s="353">
        <v>2</v>
      </c>
      <c r="AL15" s="353">
        <v>5</v>
      </c>
      <c r="AM15" s="353">
        <v>4.5</v>
      </c>
      <c r="AN15" s="353">
        <v>2</v>
      </c>
      <c r="AO15" s="353">
        <v>1</v>
      </c>
      <c r="AP15" s="353">
        <v>2.5</v>
      </c>
      <c r="AQ15" s="353">
        <v>1</v>
      </c>
      <c r="AR15" s="353">
        <v>2</v>
      </c>
      <c r="AS15" s="353">
        <v>3</v>
      </c>
      <c r="AT15" s="353">
        <v>2</v>
      </c>
      <c r="AU15" s="353">
        <v>2.5</v>
      </c>
      <c r="AV15" s="353">
        <v>2</v>
      </c>
      <c r="AW15" s="353">
        <v>5</v>
      </c>
      <c r="AX15" s="353">
        <v>3</v>
      </c>
      <c r="AY15" s="353">
        <v>1</v>
      </c>
      <c r="AZ15" s="353">
        <v>5</v>
      </c>
      <c r="BA15" s="353">
        <v>15</v>
      </c>
      <c r="BB15" s="353">
        <v>10</v>
      </c>
      <c r="BC15" s="353">
        <v>3</v>
      </c>
      <c r="BD15" s="353">
        <v>3</v>
      </c>
      <c r="BE15" s="353"/>
      <c r="BF15" s="353"/>
      <c r="BG15" s="353"/>
      <c r="BH15" s="353"/>
      <c r="BI15" s="353"/>
      <c r="BJ15" s="353"/>
      <c r="BK15" s="353"/>
      <c r="BL15" s="353"/>
      <c r="BM15" s="353"/>
      <c r="BN15" s="353"/>
      <c r="BO15" s="353"/>
      <c r="BP15" s="353"/>
      <c r="BQ15" s="353"/>
      <c r="BR15" s="353"/>
      <c r="BS15" s="353"/>
      <c r="BT15" s="353"/>
      <c r="BU15" s="353"/>
      <c r="BV15" s="353"/>
      <c r="BW15" s="353"/>
      <c r="BX15" s="353"/>
      <c r="BY15" s="353"/>
      <c r="BZ15" s="353"/>
      <c r="CA15" s="353"/>
      <c r="CB15" s="353"/>
      <c r="CC15" s="353"/>
      <c r="CD15" s="353"/>
      <c r="CE15" s="353"/>
      <c r="CF15" s="353"/>
      <c r="CG15" s="358"/>
      <c r="CH15" s="280"/>
      <c r="CI15" s="355" t="s">
        <v>2887</v>
      </c>
    </row>
    <row r="16" spans="2:89" s="27" customFormat="1" ht="15.75" customHeight="1">
      <c r="B16" s="307" t="s">
        <v>2888</v>
      </c>
      <c r="C16" s="180" t="s">
        <v>2882</v>
      </c>
      <c r="D16" s="180">
        <v>2</v>
      </c>
      <c r="E16" s="356">
        <v>2</v>
      </c>
      <c r="F16" s="356">
        <v>2</v>
      </c>
      <c r="G16" s="356">
        <v>2</v>
      </c>
      <c r="H16" s="356">
        <v>1</v>
      </c>
      <c r="I16" s="356">
        <v>2</v>
      </c>
      <c r="J16" s="356">
        <v>0.5</v>
      </c>
      <c r="K16" s="356" t="s">
        <v>2870</v>
      </c>
      <c r="L16" s="356">
        <v>1</v>
      </c>
      <c r="M16" s="356">
        <v>2</v>
      </c>
      <c r="N16" s="356">
        <v>2</v>
      </c>
      <c r="O16" s="356">
        <v>1</v>
      </c>
      <c r="P16" s="356">
        <v>2</v>
      </c>
      <c r="Q16" s="356">
        <v>2</v>
      </c>
      <c r="R16" s="356">
        <v>0.5</v>
      </c>
      <c r="S16" s="356">
        <v>2</v>
      </c>
      <c r="T16" s="356">
        <v>2</v>
      </c>
      <c r="U16" s="356">
        <v>1.5</v>
      </c>
      <c r="V16" s="356">
        <v>1</v>
      </c>
      <c r="W16" s="356" t="s">
        <v>2870</v>
      </c>
      <c r="X16" s="356">
        <v>1</v>
      </c>
      <c r="Y16" s="356">
        <v>2</v>
      </c>
      <c r="Z16" s="356">
        <v>2</v>
      </c>
      <c r="AA16" s="356">
        <v>2</v>
      </c>
      <c r="AB16" s="356">
        <v>1</v>
      </c>
      <c r="AC16" s="356">
        <v>1</v>
      </c>
      <c r="AD16" s="356">
        <v>2</v>
      </c>
      <c r="AE16" s="356">
        <v>1</v>
      </c>
      <c r="AF16" s="356">
        <v>2</v>
      </c>
      <c r="AG16" s="356">
        <v>2</v>
      </c>
      <c r="AH16" s="356">
        <v>2</v>
      </c>
      <c r="AI16" s="356">
        <v>1</v>
      </c>
      <c r="AJ16" s="356">
        <v>2</v>
      </c>
      <c r="AK16" s="356">
        <v>2</v>
      </c>
      <c r="AL16" s="356">
        <v>1</v>
      </c>
      <c r="AM16" s="356" t="s">
        <v>2870</v>
      </c>
      <c r="AN16" s="356">
        <v>2</v>
      </c>
      <c r="AO16" s="356">
        <v>1</v>
      </c>
      <c r="AP16" s="356" t="s">
        <v>2870</v>
      </c>
      <c r="AQ16" s="356" t="s">
        <v>2870</v>
      </c>
      <c r="AR16" s="356">
        <v>0.7</v>
      </c>
      <c r="AS16" s="356">
        <v>1</v>
      </c>
      <c r="AT16" s="356">
        <v>1</v>
      </c>
      <c r="AU16" s="356" t="s">
        <v>2870</v>
      </c>
      <c r="AV16" s="356">
        <v>1</v>
      </c>
      <c r="AW16" s="356">
        <v>0.5</v>
      </c>
      <c r="AX16" s="356">
        <v>1</v>
      </c>
      <c r="AY16" s="356">
        <v>1</v>
      </c>
      <c r="AZ16" s="356">
        <v>2</v>
      </c>
      <c r="BA16" s="356">
        <v>1</v>
      </c>
      <c r="BB16" s="356">
        <v>2</v>
      </c>
      <c r="BC16" s="356">
        <v>2</v>
      </c>
      <c r="BD16" s="356">
        <v>2</v>
      </c>
      <c r="BE16" s="356"/>
      <c r="BF16" s="356"/>
      <c r="BG16" s="356"/>
      <c r="BH16" s="356"/>
      <c r="BI16" s="356"/>
      <c r="BJ16" s="356"/>
      <c r="BK16" s="356"/>
      <c r="BL16" s="356"/>
      <c r="BM16" s="356"/>
      <c r="BN16" s="356"/>
      <c r="BO16" s="356"/>
      <c r="BP16" s="356"/>
      <c r="BQ16" s="356"/>
      <c r="BR16" s="356"/>
      <c r="BS16" s="356"/>
      <c r="BT16" s="356"/>
      <c r="BU16" s="356"/>
      <c r="BV16" s="356"/>
      <c r="BW16" s="356"/>
      <c r="BX16" s="356"/>
      <c r="BY16" s="356"/>
      <c r="BZ16" s="356"/>
      <c r="CA16" s="356"/>
      <c r="CB16" s="356"/>
      <c r="CC16" s="356"/>
      <c r="CD16" s="356"/>
      <c r="CE16" s="356"/>
      <c r="CF16" s="356"/>
      <c r="CG16" s="358"/>
      <c r="CH16" s="280"/>
      <c r="CI16" s="355" t="s">
        <v>2889</v>
      </c>
    </row>
    <row r="17" spans="1:88" s="27" customFormat="1" ht="15.75" customHeight="1">
      <c r="B17" s="307" t="s">
        <v>2890</v>
      </c>
      <c r="C17" s="180" t="s">
        <v>2891</v>
      </c>
      <c r="D17" s="180">
        <v>0</v>
      </c>
      <c r="E17" s="353" t="s">
        <v>2892</v>
      </c>
      <c r="F17" s="353" t="s">
        <v>2892</v>
      </c>
      <c r="G17" s="353" t="s">
        <v>2892</v>
      </c>
      <c r="H17" s="353" t="s">
        <v>2892</v>
      </c>
      <c r="I17" s="353" t="s">
        <v>2892</v>
      </c>
      <c r="J17" s="353" t="s">
        <v>2892</v>
      </c>
      <c r="K17" s="353" t="s">
        <v>2892</v>
      </c>
      <c r="L17" s="353" t="s">
        <v>2892</v>
      </c>
      <c r="M17" s="353" t="s">
        <v>2892</v>
      </c>
      <c r="N17" s="353" t="s">
        <v>2892</v>
      </c>
      <c r="O17" s="353" t="s">
        <v>2892</v>
      </c>
      <c r="P17" s="353" t="s">
        <v>2892</v>
      </c>
      <c r="Q17" s="353" t="s">
        <v>2892</v>
      </c>
      <c r="R17" s="353" t="s">
        <v>2892</v>
      </c>
      <c r="S17" s="353" t="s">
        <v>2892</v>
      </c>
      <c r="T17" s="353" t="s">
        <v>2892</v>
      </c>
      <c r="U17" s="353" t="s">
        <v>2892</v>
      </c>
      <c r="V17" s="353" t="s">
        <v>2892</v>
      </c>
      <c r="W17" s="353" t="s">
        <v>2892</v>
      </c>
      <c r="X17" s="353" t="s">
        <v>2892</v>
      </c>
      <c r="Y17" s="353" t="s">
        <v>2892</v>
      </c>
      <c r="Z17" s="353" t="s">
        <v>2892</v>
      </c>
      <c r="AA17" s="353" t="s">
        <v>2892</v>
      </c>
      <c r="AB17" s="353" t="s">
        <v>2892</v>
      </c>
      <c r="AC17" s="353" t="s">
        <v>2892</v>
      </c>
      <c r="AD17" s="353" t="s">
        <v>2892</v>
      </c>
      <c r="AE17" s="353" t="s">
        <v>2892</v>
      </c>
      <c r="AF17" s="353" t="s">
        <v>2892</v>
      </c>
      <c r="AG17" s="353" t="s">
        <v>2892</v>
      </c>
      <c r="AH17" s="353" t="s">
        <v>2892</v>
      </c>
      <c r="AI17" s="353" t="s">
        <v>2892</v>
      </c>
      <c r="AJ17" s="353" t="s">
        <v>2892</v>
      </c>
      <c r="AK17" s="353" t="s">
        <v>2892</v>
      </c>
      <c r="AL17" s="353" t="s">
        <v>2892</v>
      </c>
      <c r="AM17" s="353" t="s">
        <v>2892</v>
      </c>
      <c r="AN17" s="353" t="s">
        <v>2892</v>
      </c>
      <c r="AO17" s="353" t="s">
        <v>2892</v>
      </c>
      <c r="AP17" s="353" t="s">
        <v>2892</v>
      </c>
      <c r="AQ17" s="353" t="s">
        <v>2892</v>
      </c>
      <c r="AR17" s="353" t="s">
        <v>2892</v>
      </c>
      <c r="AS17" s="353" t="s">
        <v>2892</v>
      </c>
      <c r="AT17" s="353" t="s">
        <v>2892</v>
      </c>
      <c r="AU17" s="353" t="s">
        <v>2892</v>
      </c>
      <c r="AV17" s="353" t="s">
        <v>2892</v>
      </c>
      <c r="AW17" s="353" t="s">
        <v>2892</v>
      </c>
      <c r="AX17" s="353" t="s">
        <v>2892</v>
      </c>
      <c r="AY17" s="353" t="s">
        <v>2892</v>
      </c>
      <c r="AZ17" s="353" t="s">
        <v>2892</v>
      </c>
      <c r="BA17" s="353" t="s">
        <v>2892</v>
      </c>
      <c r="BB17" s="353" t="s">
        <v>2892</v>
      </c>
      <c r="BC17" s="353" t="s">
        <v>2892</v>
      </c>
      <c r="BD17" s="353" t="s">
        <v>2892</v>
      </c>
      <c r="BE17" s="353"/>
      <c r="BF17" s="353"/>
      <c r="BG17" s="353"/>
      <c r="BH17" s="353"/>
      <c r="BI17" s="353"/>
      <c r="BJ17" s="353"/>
      <c r="BK17" s="353"/>
      <c r="BL17" s="353"/>
      <c r="BM17" s="353"/>
      <c r="BN17" s="353"/>
      <c r="BO17" s="353"/>
      <c r="BP17" s="353"/>
      <c r="BQ17" s="353"/>
      <c r="BR17" s="353"/>
      <c r="BS17" s="353"/>
      <c r="BT17" s="353"/>
      <c r="BU17" s="353"/>
      <c r="BV17" s="353"/>
      <c r="BW17" s="353"/>
      <c r="BX17" s="353"/>
      <c r="BY17" s="353"/>
      <c r="BZ17" s="353"/>
      <c r="CA17" s="353"/>
      <c r="CB17" s="353"/>
      <c r="CC17" s="353"/>
      <c r="CD17" s="353"/>
      <c r="CE17" s="353"/>
      <c r="CF17" s="353"/>
      <c r="CG17" s="358"/>
      <c r="CH17" s="280"/>
      <c r="CI17" s="355" t="s">
        <v>2893</v>
      </c>
    </row>
    <row r="18" spans="1:88" s="27" customFormat="1" ht="15.75" customHeight="1">
      <c r="B18" s="307" t="s">
        <v>2894</v>
      </c>
      <c r="C18" s="180" t="s">
        <v>2895</v>
      </c>
      <c r="D18" s="180">
        <v>0</v>
      </c>
      <c r="E18" s="359">
        <v>2428.1999999999998</v>
      </c>
      <c r="F18" s="359">
        <v>2268</v>
      </c>
      <c r="G18" s="359">
        <v>1908.6</v>
      </c>
      <c r="H18" s="359">
        <v>7030.8</v>
      </c>
      <c r="I18" s="359">
        <v>4638</v>
      </c>
      <c r="J18" s="359">
        <v>7524.5999999999995</v>
      </c>
      <c r="K18" s="359">
        <v>226323.6</v>
      </c>
      <c r="L18" s="359">
        <v>25334.999999999996</v>
      </c>
      <c r="M18" s="359">
        <v>3010.2000000000003</v>
      </c>
      <c r="N18" s="359">
        <v>4081.8</v>
      </c>
      <c r="O18" s="359">
        <v>4862.3999999999996</v>
      </c>
      <c r="P18" s="359">
        <v>2070.6</v>
      </c>
      <c r="Q18" s="359">
        <v>4887.5999999999995</v>
      </c>
      <c r="R18" s="359">
        <v>8265.5999999999985</v>
      </c>
      <c r="S18" s="359">
        <v>5494.7999999999993</v>
      </c>
      <c r="T18" s="359">
        <v>2112</v>
      </c>
      <c r="U18" s="359">
        <v>1752.6</v>
      </c>
      <c r="V18" s="359">
        <v>8565</v>
      </c>
      <c r="W18" s="359">
        <v>121395</v>
      </c>
      <c r="X18" s="359">
        <v>53142.6</v>
      </c>
      <c r="Y18" s="359">
        <v>2610</v>
      </c>
      <c r="Z18" s="359">
        <v>1770.6</v>
      </c>
      <c r="AA18" s="359">
        <v>4054.2</v>
      </c>
      <c r="AB18" s="359">
        <v>10185</v>
      </c>
      <c r="AC18" s="359">
        <v>7426.8</v>
      </c>
      <c r="AD18" s="359">
        <v>2504.4</v>
      </c>
      <c r="AE18" s="359">
        <v>2842.2</v>
      </c>
      <c r="AF18" s="359">
        <v>1909.2</v>
      </c>
      <c r="AG18" s="359">
        <v>5625</v>
      </c>
      <c r="AH18" s="359">
        <v>2263.1999999999998</v>
      </c>
      <c r="AI18" s="359">
        <v>23691</v>
      </c>
      <c r="AJ18" s="359">
        <v>2385.6</v>
      </c>
      <c r="AK18" s="359">
        <v>3357</v>
      </c>
      <c r="AL18" s="359">
        <v>10492.8</v>
      </c>
      <c r="AM18" s="359">
        <v>53004.6</v>
      </c>
      <c r="AN18" s="359">
        <v>4983.6000000000004</v>
      </c>
      <c r="AO18" s="359">
        <v>32712.600000000002</v>
      </c>
      <c r="AP18" s="359">
        <v>116864.4</v>
      </c>
      <c r="AQ18" s="359">
        <v>2137.1999999999998</v>
      </c>
      <c r="AR18" s="359">
        <v>4787.3999999999996</v>
      </c>
      <c r="AS18" s="359">
        <v>13413</v>
      </c>
      <c r="AT18" s="359">
        <v>12791.999999999998</v>
      </c>
      <c r="AU18" s="359">
        <v>23197.799999999996</v>
      </c>
      <c r="AV18" s="359">
        <v>24389.399999999998</v>
      </c>
      <c r="AW18" s="359">
        <v>1978.7999999999997</v>
      </c>
      <c r="AX18" s="359">
        <v>12226.8</v>
      </c>
      <c r="AY18" s="359">
        <v>13111.2</v>
      </c>
      <c r="AZ18" s="359">
        <v>1629.6</v>
      </c>
      <c r="BA18" s="359">
        <v>7027.7999999999993</v>
      </c>
      <c r="BB18" s="359">
        <v>2025.6</v>
      </c>
      <c r="BC18" s="359">
        <v>2562.0000000000005</v>
      </c>
      <c r="BD18" s="359">
        <v>4549.1999999999989</v>
      </c>
      <c r="BE18" s="359">
        <v>0</v>
      </c>
      <c r="BF18" s="359">
        <v>0</v>
      </c>
      <c r="BG18" s="359">
        <v>0</v>
      </c>
      <c r="BH18" s="359">
        <v>0</v>
      </c>
      <c r="BI18" s="359">
        <v>0</v>
      </c>
      <c r="BJ18" s="359">
        <v>0</v>
      </c>
      <c r="BK18" s="359">
        <v>0</v>
      </c>
      <c r="BL18" s="359">
        <v>0</v>
      </c>
      <c r="BM18" s="359">
        <v>0</v>
      </c>
      <c r="BN18" s="359">
        <v>0</v>
      </c>
      <c r="BO18" s="359">
        <v>0</v>
      </c>
      <c r="BP18" s="359">
        <v>0</v>
      </c>
      <c r="BQ18" s="359">
        <v>0</v>
      </c>
      <c r="BR18" s="359">
        <v>0</v>
      </c>
      <c r="BS18" s="359">
        <v>0</v>
      </c>
      <c r="BT18" s="359">
        <v>0</v>
      </c>
      <c r="BU18" s="359">
        <v>0</v>
      </c>
      <c r="BV18" s="359">
        <v>0</v>
      </c>
      <c r="BW18" s="359">
        <v>0</v>
      </c>
      <c r="BX18" s="359">
        <v>0</v>
      </c>
      <c r="BY18" s="359">
        <v>0</v>
      </c>
      <c r="BZ18" s="359">
        <v>0</v>
      </c>
      <c r="CA18" s="359">
        <v>0</v>
      </c>
      <c r="CB18" s="359">
        <v>0</v>
      </c>
      <c r="CC18" s="359">
        <v>0</v>
      </c>
      <c r="CD18" s="359">
        <v>0</v>
      </c>
      <c r="CE18" s="359">
        <v>0</v>
      </c>
      <c r="CF18" s="359">
        <v>0</v>
      </c>
      <c r="CG18" s="358"/>
      <c r="CH18" s="318"/>
      <c r="CI18" s="355" t="s">
        <v>2896</v>
      </c>
      <c r="CJ18" s="318"/>
    </row>
    <row r="19" spans="1:88" s="27" customFormat="1" ht="15.75" customHeight="1" thickBot="1">
      <c r="B19" s="319" t="s">
        <v>2897</v>
      </c>
      <c r="C19" s="209" t="s">
        <v>2898</v>
      </c>
      <c r="D19" s="209">
        <v>0</v>
      </c>
      <c r="E19" s="360">
        <v>12446.542278376148</v>
      </c>
      <c r="F19" s="360">
        <v>11786.154392265198</v>
      </c>
      <c r="G19" s="360">
        <v>8501.6071153846151</v>
      </c>
      <c r="H19" s="360">
        <v>33393.694862637385</v>
      </c>
      <c r="I19" s="360">
        <v>18624.14472222223</v>
      </c>
      <c r="J19" s="360">
        <v>28340.156639118461</v>
      </c>
      <c r="K19" s="360">
        <v>1133353.8967312563</v>
      </c>
      <c r="L19" s="360">
        <v>126717.33767045446</v>
      </c>
      <c r="M19" s="360">
        <v>16799.595698630135</v>
      </c>
      <c r="N19" s="360">
        <v>14773.292576177282</v>
      </c>
      <c r="O19" s="360">
        <v>30311.77849315069</v>
      </c>
      <c r="P19" s="360">
        <v>9062.7193424657507</v>
      </c>
      <c r="Q19" s="360">
        <v>19523.776619318203</v>
      </c>
      <c r="R19" s="360">
        <v>31544.403793103436</v>
      </c>
      <c r="S19" s="360">
        <v>29252.390164383582</v>
      </c>
      <c r="T19" s="360">
        <v>17664.462722222208</v>
      </c>
      <c r="U19" s="360">
        <v>13616.900858725752</v>
      </c>
      <c r="V19" s="360">
        <v>34531.297077563351</v>
      </c>
      <c r="W19" s="360">
        <v>660163.92963483115</v>
      </c>
      <c r="X19" s="360">
        <v>214246.65857534253</v>
      </c>
      <c r="Y19" s="360">
        <v>16350.22435616439</v>
      </c>
      <c r="Z19" s="360">
        <v>7568.7448760330608</v>
      </c>
      <c r="AA19" s="360">
        <v>15509.60907563024</v>
      </c>
      <c r="AB19" s="360">
        <v>33877.763485225711</v>
      </c>
      <c r="AC19" s="360">
        <v>37250.502637362646</v>
      </c>
      <c r="AD19" s="360">
        <v>12265.690164383563</v>
      </c>
      <c r="AE19" s="360">
        <v>14188.266904109591</v>
      </c>
      <c r="AF19" s="360">
        <v>7960.2161707988962</v>
      </c>
      <c r="AG19" s="360">
        <v>29390.32934246576</v>
      </c>
      <c r="AH19" s="360">
        <v>5875.1505205479525</v>
      </c>
      <c r="AI19" s="360">
        <v>74720.706465753436</v>
      </c>
      <c r="AJ19" s="360">
        <v>8318.1954896142452</v>
      </c>
      <c r="AK19" s="360">
        <v>10578.389808219181</v>
      </c>
      <c r="AL19" s="360">
        <v>66934.773227819955</v>
      </c>
      <c r="AM19" s="360">
        <v>117316.74279999993</v>
      </c>
      <c r="AN19" s="360">
        <v>20603.176704871054</v>
      </c>
      <c r="AO19" s="360">
        <v>155161.5853693182</v>
      </c>
      <c r="AP19" s="360">
        <v>568214.43475520704</v>
      </c>
      <c r="AQ19" s="360">
        <v>8954.672246575341</v>
      </c>
      <c r="AR19" s="360">
        <v>29209.69636111111</v>
      </c>
      <c r="AS19" s="360">
        <v>50972.09269230772</v>
      </c>
      <c r="AT19" s="360">
        <v>66717.742821917811</v>
      </c>
      <c r="AU19" s="360">
        <v>113080.51216438362</v>
      </c>
      <c r="AV19" s="360">
        <v>116501.65019178081</v>
      </c>
      <c r="AW19" s="360">
        <v>8733.6840771349762</v>
      </c>
      <c r="AX19" s="360">
        <v>60562.138653846188</v>
      </c>
      <c r="AY19" s="360">
        <v>64631.436565934098</v>
      </c>
      <c r="AZ19" s="360">
        <v>8845.8143835616484</v>
      </c>
      <c r="BA19" s="360">
        <v>36697.365479452033</v>
      </c>
      <c r="BB19" s="360">
        <v>12105.772527777781</v>
      </c>
      <c r="BC19" s="360">
        <v>14981.393424657539</v>
      </c>
      <c r="BD19" s="360">
        <v>19813.904383561636</v>
      </c>
      <c r="BE19" s="360"/>
      <c r="BF19" s="360"/>
      <c r="BG19" s="360"/>
      <c r="BH19" s="360"/>
      <c r="BI19" s="360"/>
      <c r="BJ19" s="360"/>
      <c r="BK19" s="360"/>
      <c r="BL19" s="360"/>
      <c r="BM19" s="360"/>
      <c r="BN19" s="360"/>
      <c r="BO19" s="360"/>
      <c r="BP19" s="360"/>
      <c r="BQ19" s="360"/>
      <c r="BR19" s="360"/>
      <c r="BS19" s="360"/>
      <c r="BT19" s="360"/>
      <c r="BU19" s="360"/>
      <c r="BV19" s="360"/>
      <c r="BW19" s="360"/>
      <c r="BX19" s="360"/>
      <c r="BY19" s="360"/>
      <c r="BZ19" s="360"/>
      <c r="CA19" s="360"/>
      <c r="CB19" s="360"/>
      <c r="CC19" s="360"/>
      <c r="CD19" s="360"/>
      <c r="CE19" s="360"/>
      <c r="CF19" s="360"/>
      <c r="CG19" s="361"/>
      <c r="CH19" s="280"/>
      <c r="CI19" s="362" t="s">
        <v>2899</v>
      </c>
    </row>
    <row r="20" spans="1:88" s="27" customFormat="1" ht="15.75" customHeight="1" thickTop="1" thickBot="1">
      <c r="B20" s="363"/>
      <c r="C20" s="364"/>
      <c r="D20" s="364"/>
      <c r="E20" s="365"/>
      <c r="F20" s="365"/>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6"/>
      <c r="BA20" s="366"/>
      <c r="BB20" s="366"/>
      <c r="BC20" s="366"/>
      <c r="BD20" s="366"/>
      <c r="BE20" s="366"/>
      <c r="BF20" s="366"/>
      <c r="BG20" s="366"/>
      <c r="BH20" s="366"/>
      <c r="BI20" s="366"/>
      <c r="BJ20" s="366"/>
      <c r="BK20" s="366"/>
      <c r="BL20" s="366"/>
      <c r="BM20" s="366"/>
      <c r="BN20" s="366"/>
      <c r="BO20" s="366"/>
      <c r="BP20" s="366"/>
      <c r="BQ20" s="366"/>
      <c r="BR20" s="366"/>
      <c r="BS20" s="366"/>
      <c r="BT20" s="366"/>
      <c r="BU20" s="366"/>
      <c r="BV20" s="366"/>
      <c r="BW20" s="366"/>
      <c r="BX20" s="366"/>
      <c r="BY20" s="366"/>
      <c r="BZ20" s="366"/>
      <c r="CA20" s="366"/>
      <c r="CB20" s="366"/>
      <c r="CC20" s="366"/>
      <c r="CD20" s="366"/>
      <c r="CE20" s="366"/>
      <c r="CF20" s="367"/>
      <c r="CG20" s="368"/>
      <c r="CH20" s="280"/>
    </row>
    <row r="21" spans="1:88" s="27" customFormat="1" ht="15.75" customHeight="1" thickTop="1" thickBot="1">
      <c r="B21" s="295" t="s">
        <v>2900</v>
      </c>
      <c r="C21" s="345"/>
      <c r="D21" s="345"/>
      <c r="E21" s="365"/>
      <c r="F21" s="365"/>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c r="AZ21" s="366"/>
      <c r="BA21" s="366"/>
      <c r="BB21" s="366"/>
      <c r="BC21" s="366"/>
      <c r="BD21" s="366"/>
      <c r="BE21" s="366"/>
      <c r="BF21" s="366"/>
      <c r="BG21" s="366"/>
      <c r="BH21" s="366"/>
      <c r="BI21" s="366"/>
      <c r="BJ21" s="366"/>
      <c r="BK21" s="366"/>
      <c r="BL21" s="366"/>
      <c r="BM21" s="366"/>
      <c r="BN21" s="366"/>
      <c r="BO21" s="366"/>
      <c r="BP21" s="366"/>
      <c r="BQ21" s="366"/>
      <c r="BR21" s="366"/>
      <c r="BS21" s="366"/>
      <c r="BT21" s="366"/>
      <c r="BU21" s="366"/>
      <c r="BV21" s="366"/>
      <c r="BW21" s="366"/>
      <c r="BX21" s="366"/>
      <c r="BY21" s="366"/>
      <c r="BZ21" s="366"/>
      <c r="CA21" s="366"/>
      <c r="CB21" s="366"/>
      <c r="CC21" s="366"/>
      <c r="CD21" s="366"/>
      <c r="CE21" s="366"/>
      <c r="CF21" s="367"/>
      <c r="CG21" s="368"/>
      <c r="CH21" s="280"/>
      <c r="CI21" s="280"/>
    </row>
    <row r="22" spans="1:88" s="27" customFormat="1" ht="15.75" customHeight="1" thickTop="1" thickBot="1">
      <c r="B22" s="296" t="s">
        <v>2901</v>
      </c>
      <c r="C22" s="166" t="s">
        <v>2902</v>
      </c>
      <c r="D22" s="166">
        <v>0</v>
      </c>
      <c r="E22" s="346">
        <v>10.208146876106717</v>
      </c>
      <c r="F22" s="346">
        <v>9.4500692093822334</v>
      </c>
      <c r="G22" s="346">
        <v>9.3130943235167063</v>
      </c>
      <c r="H22" s="346">
        <v>29.888457118305194</v>
      </c>
      <c r="I22" s="346">
        <v>20.999283752213433</v>
      </c>
      <c r="J22" s="346">
        <v>39.938273215999516</v>
      </c>
      <c r="K22" s="346">
        <v>732.97400132747021</v>
      </c>
      <c r="L22" s="346">
        <v>119.46325292822571</v>
      </c>
      <c r="M22" s="346">
        <v>9.4694570510749116</v>
      </c>
      <c r="N22" s="346">
        <v>29.360977756561599</v>
      </c>
      <c r="O22" s="346">
        <v>26.499823752213434</v>
      </c>
      <c r="P22" s="346">
        <v>12.767969807474891</v>
      </c>
      <c r="Q22" s="346">
        <v>18.138063717555028</v>
      </c>
      <c r="R22" s="346">
        <v>38.380145861421219</v>
      </c>
      <c r="S22" s="346">
        <v>1.6346303268012434</v>
      </c>
      <c r="T22" s="346">
        <v>10.693755926887814</v>
      </c>
      <c r="U22" s="346">
        <v>8.3177493064573245</v>
      </c>
      <c r="V22" s="346">
        <v>232.41980136743436</v>
      </c>
      <c r="W22" s="346">
        <v>355.60165923451257</v>
      </c>
      <c r="X22" s="346">
        <v>223.31896622791487</v>
      </c>
      <c r="Y22" s="346">
        <v>11.418001320682327</v>
      </c>
      <c r="Z22" s="346">
        <v>6.9353713275300723</v>
      </c>
      <c r="AA22" s="346">
        <v>43.790518126844532</v>
      </c>
      <c r="AB22" s="346">
        <v>171.56022060657932</v>
      </c>
      <c r="AC22" s="346">
        <v>30.490557683941795</v>
      </c>
      <c r="AD22" s="346">
        <v>28.277119879817327</v>
      </c>
      <c r="AE22" s="346">
        <v>16.109942428588283</v>
      </c>
      <c r="AF22" s="346">
        <v>8.0152856953134233</v>
      </c>
      <c r="AG22" s="346">
        <v>23.333965672655228</v>
      </c>
      <c r="AH22" s="346">
        <v>13.699172257285138</v>
      </c>
      <c r="AI22" s="346">
        <v>99.560938668201317</v>
      </c>
      <c r="AJ22" s="346">
        <v>9.9740940963313296</v>
      </c>
      <c r="AK22" s="346">
        <v>14.112157686836641</v>
      </c>
      <c r="AL22" s="346">
        <v>44.613382643725657</v>
      </c>
      <c r="AM22" s="346">
        <v>236.4484463207807</v>
      </c>
      <c r="AN22" s="346">
        <v>25.142699770786606</v>
      </c>
      <c r="AO22" s="346">
        <v>144.13869751749024</v>
      </c>
      <c r="AP22" s="346">
        <v>361.06008574586122</v>
      </c>
      <c r="AQ22" s="346">
        <v>8.9730871306024476</v>
      </c>
      <c r="AR22" s="346">
        <v>20.276404162496444</v>
      </c>
      <c r="AS22" s="346">
        <v>18.523281264387229</v>
      </c>
      <c r="AT22" s="346">
        <v>40.44240201386129</v>
      </c>
      <c r="AU22" s="346">
        <v>302.01523158462203</v>
      </c>
      <c r="AV22" s="346">
        <v>173.62755982607328</v>
      </c>
      <c r="AW22" s="346">
        <v>1.34788</v>
      </c>
      <c r="AX22" s="346">
        <v>52.931131950182973</v>
      </c>
      <c r="AY22" s="346">
        <v>39.632786910891411</v>
      </c>
      <c r="AZ22" s="346">
        <v>7.2339058599322854</v>
      </c>
      <c r="BA22" s="346">
        <v>29.994308105103688</v>
      </c>
      <c r="BB22" s="346">
        <v>10.741511713886593</v>
      </c>
      <c r="BC22" s="346">
        <v>10.089665862681359</v>
      </c>
      <c r="BD22" s="346">
        <v>46.655663520639045</v>
      </c>
      <c r="BE22" s="167"/>
      <c r="BF22" s="167"/>
      <c r="BG22" s="167"/>
      <c r="BH22" s="167"/>
      <c r="BI22" s="167"/>
      <c r="BJ22" s="167"/>
      <c r="BK22" s="167"/>
      <c r="BL22" s="167"/>
      <c r="BM22" s="167"/>
      <c r="BN22" s="167"/>
      <c r="BO22" s="167"/>
      <c r="BP22" s="167"/>
      <c r="BQ22" s="167"/>
      <c r="BR22" s="167"/>
      <c r="BS22" s="167"/>
      <c r="BT22" s="167"/>
      <c r="BU22" s="167"/>
      <c r="BV22" s="167"/>
      <c r="BW22" s="167"/>
      <c r="BX22" s="167"/>
      <c r="BY22" s="167"/>
      <c r="BZ22" s="167"/>
      <c r="CA22" s="167"/>
      <c r="CB22" s="167"/>
      <c r="CC22" s="167"/>
      <c r="CD22" s="167"/>
      <c r="CE22" s="167"/>
      <c r="CF22" s="167"/>
      <c r="CG22" s="369">
        <v>3990.0030564421395</v>
      </c>
      <c r="CH22" s="318"/>
      <c r="CI22" s="370" t="s">
        <v>2903</v>
      </c>
    </row>
    <row r="23" spans="1:88" s="27" customFormat="1" ht="15.75" customHeight="1" thickTop="1" thickBot="1">
      <c r="B23" s="307" t="s">
        <v>2904</v>
      </c>
      <c r="C23" s="180" t="s">
        <v>2902</v>
      </c>
      <c r="D23" s="180">
        <v>0</v>
      </c>
      <c r="E23" s="353">
        <v>0</v>
      </c>
      <c r="F23" s="353">
        <v>0</v>
      </c>
      <c r="G23" s="353">
        <v>0</v>
      </c>
      <c r="H23" s="353">
        <v>0</v>
      </c>
      <c r="I23" s="353">
        <v>0</v>
      </c>
      <c r="J23" s="353">
        <v>0</v>
      </c>
      <c r="K23" s="353">
        <v>0</v>
      </c>
      <c r="L23" s="353">
        <v>102.90805</v>
      </c>
      <c r="M23" s="353">
        <v>0</v>
      </c>
      <c r="N23" s="353">
        <v>152.87413000000001</v>
      </c>
      <c r="O23" s="353">
        <v>0</v>
      </c>
      <c r="P23" s="353">
        <v>0</v>
      </c>
      <c r="Q23" s="353">
        <v>0</v>
      </c>
      <c r="R23" s="353">
        <v>0</v>
      </c>
      <c r="S23" s="353">
        <v>0</v>
      </c>
      <c r="T23" s="353">
        <v>0</v>
      </c>
      <c r="U23" s="353">
        <v>0</v>
      </c>
      <c r="V23" s="353">
        <v>0</v>
      </c>
      <c r="W23" s="353">
        <v>0</v>
      </c>
      <c r="X23" s="353">
        <v>0</v>
      </c>
      <c r="Y23" s="353">
        <v>0</v>
      </c>
      <c r="Z23" s="353">
        <v>0</v>
      </c>
      <c r="AA23" s="353">
        <v>0</v>
      </c>
      <c r="AB23" s="353">
        <v>0</v>
      </c>
      <c r="AC23" s="353">
        <v>0</v>
      </c>
      <c r="AD23" s="353">
        <v>0</v>
      </c>
      <c r="AE23" s="353">
        <v>0</v>
      </c>
      <c r="AF23" s="353">
        <v>0</v>
      </c>
      <c r="AG23" s="353">
        <v>0</v>
      </c>
      <c r="AH23" s="353">
        <v>0</v>
      </c>
      <c r="AI23" s="353">
        <v>87.497319999999988</v>
      </c>
      <c r="AJ23" s="353">
        <v>0</v>
      </c>
      <c r="AK23" s="353">
        <v>0</v>
      </c>
      <c r="AL23" s="353">
        <v>0</v>
      </c>
      <c r="AM23" s="353">
        <v>0</v>
      </c>
      <c r="AN23" s="353">
        <v>0</v>
      </c>
      <c r="AO23" s="353">
        <v>295.5137087044468</v>
      </c>
      <c r="AP23" s="353">
        <v>0</v>
      </c>
      <c r="AQ23" s="353">
        <v>0</v>
      </c>
      <c r="AR23" s="353">
        <v>8.2340900000000001</v>
      </c>
      <c r="AS23" s="353">
        <v>584.78142000000003</v>
      </c>
      <c r="AT23" s="353">
        <v>0</v>
      </c>
      <c r="AU23" s="353">
        <v>0</v>
      </c>
      <c r="AV23" s="353">
        <v>0</v>
      </c>
      <c r="AW23" s="353">
        <v>0</v>
      </c>
      <c r="AX23" s="353">
        <v>0</v>
      </c>
      <c r="AY23" s="353">
        <v>0</v>
      </c>
      <c r="AZ23" s="353">
        <v>0</v>
      </c>
      <c r="BA23" s="353">
        <v>0</v>
      </c>
      <c r="BB23" s="353">
        <v>0</v>
      </c>
      <c r="BC23" s="353">
        <v>0</v>
      </c>
      <c r="BD23" s="353">
        <v>0</v>
      </c>
      <c r="BE23" s="167"/>
      <c r="BF23" s="167"/>
      <c r="BG23" s="167"/>
      <c r="BH23" s="167"/>
      <c r="BI23" s="167"/>
      <c r="BJ23" s="167"/>
      <c r="BK23" s="167"/>
      <c r="BL23" s="167"/>
      <c r="BM23" s="167"/>
      <c r="BN23" s="167"/>
      <c r="BO23" s="167"/>
      <c r="BP23" s="167"/>
      <c r="BQ23" s="167"/>
      <c r="BR23" s="167"/>
      <c r="BS23" s="167"/>
      <c r="BT23" s="167"/>
      <c r="BU23" s="167"/>
      <c r="BV23" s="167"/>
      <c r="BW23" s="167"/>
      <c r="BX23" s="167"/>
      <c r="BY23" s="167"/>
      <c r="BZ23" s="167"/>
      <c r="CA23" s="167"/>
      <c r="CB23" s="167"/>
      <c r="CC23" s="167"/>
      <c r="CD23" s="167"/>
      <c r="CE23" s="167"/>
      <c r="CF23" s="167"/>
      <c r="CG23" s="371">
        <v>1231.8087187044468</v>
      </c>
      <c r="CH23" s="318"/>
      <c r="CI23" s="355" t="s">
        <v>2905</v>
      </c>
    </row>
    <row r="24" spans="1:88" s="27" customFormat="1" ht="15.75" customHeight="1" thickTop="1">
      <c r="B24" s="307" t="s">
        <v>2906</v>
      </c>
      <c r="C24" s="180" t="s">
        <v>2902</v>
      </c>
      <c r="D24" s="180">
        <v>0</v>
      </c>
      <c r="E24" s="353">
        <v>682.16767980870952</v>
      </c>
      <c r="F24" s="353">
        <v>946.50181842548898</v>
      </c>
      <c r="G24" s="353">
        <v>418.52035244076876</v>
      </c>
      <c r="H24" s="353">
        <v>2417.0697816136399</v>
      </c>
      <c r="I24" s="353">
        <v>1477.6413913430943</v>
      </c>
      <c r="J24" s="353">
        <v>1500.0152729252432</v>
      </c>
      <c r="K24" s="353">
        <v>36566.939982491924</v>
      </c>
      <c r="L24" s="353">
        <v>2569.0902050855771</v>
      </c>
      <c r="M24" s="353">
        <v>985.77737038726195</v>
      </c>
      <c r="N24" s="353">
        <v>1482.7022748374636</v>
      </c>
      <c r="O24" s="353">
        <v>1534.5684540733366</v>
      </c>
      <c r="P24" s="353">
        <v>840.66097677349649</v>
      </c>
      <c r="Q24" s="353">
        <v>806.24777677254838</v>
      </c>
      <c r="R24" s="353">
        <v>1806.8936374028403</v>
      </c>
      <c r="S24" s="353">
        <v>2362.2022570436138</v>
      </c>
      <c r="T24" s="353">
        <v>785.06203277701059</v>
      </c>
      <c r="U24" s="353">
        <v>1063.8859750428978</v>
      </c>
      <c r="V24" s="353">
        <v>3210.4825295786841</v>
      </c>
      <c r="W24" s="353">
        <v>21779.705998994912</v>
      </c>
      <c r="X24" s="353">
        <v>6805.0102181327911</v>
      </c>
      <c r="Y24" s="353">
        <v>1096.091592597629</v>
      </c>
      <c r="Z24" s="353">
        <v>1003.6791619004746</v>
      </c>
      <c r="AA24" s="353">
        <v>978.65779910137167</v>
      </c>
      <c r="AB24" s="353">
        <v>3723.2358249991207</v>
      </c>
      <c r="AC24" s="353">
        <v>2087.9092566011336</v>
      </c>
      <c r="AD24" s="353">
        <v>1298.5612703543277</v>
      </c>
      <c r="AE24" s="353">
        <v>857.86947070303358</v>
      </c>
      <c r="AF24" s="353">
        <v>467.62070742234175</v>
      </c>
      <c r="AG24" s="353">
        <v>1179.3400383366638</v>
      </c>
      <c r="AH24" s="353">
        <v>435.13332020168048</v>
      </c>
      <c r="AI24" s="353">
        <v>2462.5399608838488</v>
      </c>
      <c r="AJ24" s="353">
        <v>941.38610435165765</v>
      </c>
      <c r="AK24" s="353">
        <v>865.56622388830885</v>
      </c>
      <c r="AL24" s="353">
        <v>2696.620310356649</v>
      </c>
      <c r="AM24" s="353">
        <v>5356.1112256619217</v>
      </c>
      <c r="AN24" s="353">
        <v>1102.6036264822264</v>
      </c>
      <c r="AO24" s="353">
        <v>1895.3994560956817</v>
      </c>
      <c r="AP24" s="353">
        <v>15580.218170478876</v>
      </c>
      <c r="AQ24" s="353">
        <v>364.84038189861354</v>
      </c>
      <c r="AR24" s="353">
        <v>1964.682536057283</v>
      </c>
      <c r="AS24" s="353">
        <v>5554.5961968467109</v>
      </c>
      <c r="AT24" s="353">
        <v>4123.7944979131089</v>
      </c>
      <c r="AU24" s="353">
        <v>7582.7136014195239</v>
      </c>
      <c r="AV24" s="353">
        <v>3599.4441206690667</v>
      </c>
      <c r="AW24" s="353">
        <v>496.10108542103711</v>
      </c>
      <c r="AX24" s="353">
        <v>1787.1306539950901</v>
      </c>
      <c r="AY24" s="353">
        <v>3253.8596163727912</v>
      </c>
      <c r="AZ24" s="353">
        <v>556.26498495774649</v>
      </c>
      <c r="BA24" s="353">
        <v>965.59285488113881</v>
      </c>
      <c r="BB24" s="353">
        <v>594.71393158282706</v>
      </c>
      <c r="BC24" s="353">
        <v>1267.0923758032943</v>
      </c>
      <c r="BD24" s="353">
        <v>932.65675279275933</v>
      </c>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67"/>
      <c r="CB24" s="167"/>
      <c r="CC24" s="167"/>
      <c r="CD24" s="167"/>
      <c r="CE24" s="167"/>
      <c r="CF24" s="167"/>
      <c r="CG24" s="371">
        <v>167113.17309697933</v>
      </c>
      <c r="CH24" s="318"/>
      <c r="CI24" s="355" t="s">
        <v>2907</v>
      </c>
    </row>
    <row r="25" spans="1:88" s="27" customFormat="1" ht="15.75" customHeight="1" thickBot="1">
      <c r="B25" s="307" t="s">
        <v>2908</v>
      </c>
      <c r="C25" s="180" t="s">
        <v>2902</v>
      </c>
      <c r="D25" s="180">
        <v>0</v>
      </c>
      <c r="E25" s="359">
        <v>692.37582668481627</v>
      </c>
      <c r="F25" s="359">
        <v>955.95188763487124</v>
      </c>
      <c r="G25" s="359">
        <v>427.83344676428544</v>
      </c>
      <c r="H25" s="359">
        <v>2446.9582387319451</v>
      </c>
      <c r="I25" s="359">
        <v>1498.6406750953076</v>
      </c>
      <c r="J25" s="359">
        <v>1539.9535461412427</v>
      </c>
      <c r="K25" s="359">
        <v>37299.913983819395</v>
      </c>
      <c r="L25" s="359">
        <v>2791.4615080138028</v>
      </c>
      <c r="M25" s="359">
        <v>995.24682743833682</v>
      </c>
      <c r="N25" s="359">
        <v>1664.9373825940252</v>
      </c>
      <c r="O25" s="359">
        <v>1561.06827782555</v>
      </c>
      <c r="P25" s="359">
        <v>853.42894658097134</v>
      </c>
      <c r="Q25" s="359">
        <v>824.38584049010342</v>
      </c>
      <c r="R25" s="359">
        <v>1845.2737832642615</v>
      </c>
      <c r="S25" s="359">
        <v>2363.8368873704148</v>
      </c>
      <c r="T25" s="359">
        <v>795.75578870389836</v>
      </c>
      <c r="U25" s="359">
        <v>1072.2037243493551</v>
      </c>
      <c r="V25" s="359">
        <v>3442.9023309461186</v>
      </c>
      <c r="W25" s="359">
        <v>22135.307658229423</v>
      </c>
      <c r="X25" s="359">
        <v>7028.3291843607058</v>
      </c>
      <c r="Y25" s="359">
        <v>1107.5095939183113</v>
      </c>
      <c r="Z25" s="359">
        <v>1010.6145332280047</v>
      </c>
      <c r="AA25" s="359">
        <v>1022.4483172282162</v>
      </c>
      <c r="AB25" s="359">
        <v>3894.7960456056999</v>
      </c>
      <c r="AC25" s="359">
        <v>2118.3998142850755</v>
      </c>
      <c r="AD25" s="359">
        <v>1326.838390234145</v>
      </c>
      <c r="AE25" s="359">
        <v>873.97941313162187</v>
      </c>
      <c r="AF25" s="359">
        <v>475.63599311765518</v>
      </c>
      <c r="AG25" s="359">
        <v>1202.6740040093191</v>
      </c>
      <c r="AH25" s="359">
        <v>448.83249245896559</v>
      </c>
      <c r="AI25" s="359">
        <v>2649.5982195520501</v>
      </c>
      <c r="AJ25" s="359">
        <v>951.36019844798898</v>
      </c>
      <c r="AK25" s="359">
        <v>879.67838157514552</v>
      </c>
      <c r="AL25" s="359">
        <v>2741.2336930003748</v>
      </c>
      <c r="AM25" s="359">
        <v>5592.5596719827026</v>
      </c>
      <c r="AN25" s="359">
        <v>1127.746326253013</v>
      </c>
      <c r="AO25" s="359">
        <v>2335.0518623176185</v>
      </c>
      <c r="AP25" s="359">
        <v>15941.278256224738</v>
      </c>
      <c r="AQ25" s="359">
        <v>373.81346902921598</v>
      </c>
      <c r="AR25" s="359">
        <v>1993.1930302197793</v>
      </c>
      <c r="AS25" s="359">
        <v>6157.9008981110983</v>
      </c>
      <c r="AT25" s="359">
        <v>4164.2368999269702</v>
      </c>
      <c r="AU25" s="359">
        <v>7884.7288330041456</v>
      </c>
      <c r="AV25" s="359">
        <v>3773.0716804951398</v>
      </c>
      <c r="AW25" s="359">
        <v>497.44896542103709</v>
      </c>
      <c r="AX25" s="359">
        <v>1840.0617859452732</v>
      </c>
      <c r="AY25" s="359">
        <v>3293.4924032836825</v>
      </c>
      <c r="AZ25" s="359">
        <v>563.49889081767878</v>
      </c>
      <c r="BA25" s="359">
        <v>995.58716298624245</v>
      </c>
      <c r="BB25" s="359">
        <v>605.45544329671361</v>
      </c>
      <c r="BC25" s="359">
        <v>1277.1820416659757</v>
      </c>
      <c r="BD25" s="359">
        <v>979.31241631339833</v>
      </c>
      <c r="BE25" s="359">
        <v>0</v>
      </c>
      <c r="BF25" s="359">
        <v>0</v>
      </c>
      <c r="BG25" s="359">
        <v>0</v>
      </c>
      <c r="BH25" s="359">
        <v>0</v>
      </c>
      <c r="BI25" s="359">
        <v>0</v>
      </c>
      <c r="BJ25" s="359">
        <v>0</v>
      </c>
      <c r="BK25" s="359">
        <v>0</v>
      </c>
      <c r="BL25" s="359">
        <v>0</v>
      </c>
      <c r="BM25" s="359">
        <v>0</v>
      </c>
      <c r="BN25" s="359">
        <v>0</v>
      </c>
      <c r="BO25" s="359">
        <v>0</v>
      </c>
      <c r="BP25" s="359">
        <v>0</v>
      </c>
      <c r="BQ25" s="359">
        <v>0</v>
      </c>
      <c r="BR25" s="359">
        <v>0</v>
      </c>
      <c r="BS25" s="359">
        <v>0</v>
      </c>
      <c r="BT25" s="359">
        <v>0</v>
      </c>
      <c r="BU25" s="359">
        <v>0</v>
      </c>
      <c r="BV25" s="359">
        <v>0</v>
      </c>
      <c r="BW25" s="359">
        <v>0</v>
      </c>
      <c r="BX25" s="359">
        <v>0</v>
      </c>
      <c r="BY25" s="359">
        <v>0</v>
      </c>
      <c r="BZ25" s="359">
        <v>0</v>
      </c>
      <c r="CA25" s="359">
        <v>0</v>
      </c>
      <c r="CB25" s="359">
        <v>0</v>
      </c>
      <c r="CC25" s="359">
        <v>0</v>
      </c>
      <c r="CD25" s="359">
        <v>0</v>
      </c>
      <c r="CE25" s="359">
        <v>0</v>
      </c>
      <c r="CF25" s="359">
        <v>0</v>
      </c>
      <c r="CG25" s="371">
        <v>172334.98487212582</v>
      </c>
      <c r="CH25" s="318"/>
      <c r="CI25" s="355" t="s">
        <v>2909</v>
      </c>
    </row>
    <row r="26" spans="1:88" s="27" customFormat="1" ht="15.75" customHeight="1" thickTop="1">
      <c r="B26" s="307" t="s">
        <v>2910</v>
      </c>
      <c r="C26" s="180" t="s">
        <v>2902</v>
      </c>
      <c r="D26" s="180">
        <v>0</v>
      </c>
      <c r="E26" s="353">
        <v>119.12743252842714</v>
      </c>
      <c r="F26" s="353">
        <v>164.36682717324362</v>
      </c>
      <c r="G26" s="353">
        <v>73.561888535229301</v>
      </c>
      <c r="H26" s="353">
        <v>424.1681160436832</v>
      </c>
      <c r="I26" s="353">
        <v>258.99249820921204</v>
      </c>
      <c r="J26" s="353">
        <v>266.70233311971708</v>
      </c>
      <c r="K26" s="353">
        <v>6455.9831638502101</v>
      </c>
      <c r="L26" s="353">
        <v>482.04423379816359</v>
      </c>
      <c r="M26" s="353">
        <v>171.61087801571475</v>
      </c>
      <c r="N26" s="353">
        <v>285.94604405054355</v>
      </c>
      <c r="O26" s="353">
        <v>268.4108302372951</v>
      </c>
      <c r="P26" s="353">
        <v>146.73898339630301</v>
      </c>
      <c r="Q26" s="353">
        <v>144.09879777136786</v>
      </c>
      <c r="R26" s="353">
        <v>318.55451148594761</v>
      </c>
      <c r="S26" s="353">
        <v>412.96369092656317</v>
      </c>
      <c r="T26" s="353">
        <v>136.82263290216935</v>
      </c>
      <c r="U26" s="353">
        <v>185.90753387079798</v>
      </c>
      <c r="V26" s="353">
        <v>601.07978210019405</v>
      </c>
      <c r="W26" s="353">
        <v>3818.9661312182252</v>
      </c>
      <c r="X26" s="353">
        <v>1212.5047991181602</v>
      </c>
      <c r="Y26" s="353">
        <v>190.42573205923753</v>
      </c>
      <c r="Z26" s="353">
        <v>174.43604873784875</v>
      </c>
      <c r="AA26" s="353">
        <v>175.80025524842492</v>
      </c>
      <c r="AB26" s="353">
        <v>673.45984466530683</v>
      </c>
      <c r="AC26" s="353">
        <v>364.94085257627256</v>
      </c>
      <c r="AD26" s="353">
        <v>229.7631307491483</v>
      </c>
      <c r="AE26" s="353">
        <v>150.27244049550637</v>
      </c>
      <c r="AF26" s="353">
        <v>81.781081338273736</v>
      </c>
      <c r="AG26" s="353">
        <v>209.45522648450114</v>
      </c>
      <c r="AH26" s="353">
        <v>77.172474548130054</v>
      </c>
      <c r="AI26" s="353">
        <v>459.61510177342188</v>
      </c>
      <c r="AJ26" s="353">
        <v>163.5773299268071</v>
      </c>
      <c r="AK26" s="353">
        <v>151.25232386969998</v>
      </c>
      <c r="AL26" s="353">
        <v>472.63343913566075</v>
      </c>
      <c r="AM26" s="353">
        <v>964.89900885446627</v>
      </c>
      <c r="AN26" s="353">
        <v>193.90524554650997</v>
      </c>
      <c r="AO26" s="353">
        <v>400.52870987939713</v>
      </c>
      <c r="AP26" s="353">
        <v>2765.6821078023954</v>
      </c>
      <c r="AQ26" s="353">
        <v>64.27366759112877</v>
      </c>
      <c r="AR26" s="353">
        <v>343.79611792575918</v>
      </c>
      <c r="AS26" s="353">
        <v>1067.125851086098</v>
      </c>
      <c r="AT26" s="353">
        <v>723.09600470211149</v>
      </c>
      <c r="AU26" s="353">
        <v>1364.4543464553715</v>
      </c>
      <c r="AV26" s="353">
        <v>651.08107880418743</v>
      </c>
      <c r="AW26" s="353">
        <v>85.531614283603474</v>
      </c>
      <c r="AX26" s="353">
        <v>318.35820816103808</v>
      </c>
      <c r="AY26" s="353">
        <v>568.12137730292875</v>
      </c>
      <c r="AZ26" s="353">
        <v>96.888270212528298</v>
      </c>
      <c r="BA26" s="353">
        <v>172.11768547345201</v>
      </c>
      <c r="BB26" s="353">
        <v>104.1123000181169</v>
      </c>
      <c r="BC26" s="353">
        <v>232.73628430199932</v>
      </c>
      <c r="BD26" s="353">
        <v>168.38344770576737</v>
      </c>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67"/>
      <c r="CC26" s="167"/>
      <c r="CD26" s="167"/>
      <c r="CE26" s="167"/>
      <c r="CF26" s="167"/>
      <c r="CG26" s="371">
        <v>29808.227716066263</v>
      </c>
      <c r="CH26" s="318"/>
      <c r="CI26" s="355" t="s">
        <v>2911</v>
      </c>
    </row>
    <row r="27" spans="1:88" s="27" customFormat="1" ht="15.75" customHeight="1" thickBot="1">
      <c r="B27" s="319" t="s">
        <v>2912</v>
      </c>
      <c r="C27" s="209" t="s">
        <v>2902</v>
      </c>
      <c r="D27" s="209">
        <v>0</v>
      </c>
      <c r="E27" s="372">
        <v>811.50325921324338</v>
      </c>
      <c r="F27" s="372">
        <v>1120.3187148081149</v>
      </c>
      <c r="G27" s="372">
        <v>501.39533529951473</v>
      </c>
      <c r="H27" s="372">
        <v>2871.1263547756284</v>
      </c>
      <c r="I27" s="372">
        <v>1757.6331733045197</v>
      </c>
      <c r="J27" s="372">
        <v>1806.6558792609599</v>
      </c>
      <c r="K27" s="372">
        <v>43755.897147669602</v>
      </c>
      <c r="L27" s="372">
        <v>3273.5057418119663</v>
      </c>
      <c r="M27" s="372">
        <v>1166.8577054540515</v>
      </c>
      <c r="N27" s="372">
        <v>1950.8834266445688</v>
      </c>
      <c r="O27" s="372">
        <v>1829.4791080628452</v>
      </c>
      <c r="P27" s="372">
        <v>1000.1679299772743</v>
      </c>
      <c r="Q27" s="372">
        <v>968.48463826147122</v>
      </c>
      <c r="R27" s="372">
        <v>2163.8282947502094</v>
      </c>
      <c r="S27" s="372">
        <v>2776.8005782969781</v>
      </c>
      <c r="T27" s="372">
        <v>932.57842160606765</v>
      </c>
      <c r="U27" s="372">
        <v>1258.1112582201531</v>
      </c>
      <c r="V27" s="372">
        <v>4043.9821130463124</v>
      </c>
      <c r="W27" s="372">
        <v>25954.273789447649</v>
      </c>
      <c r="X27" s="372">
        <v>8240.8339834788658</v>
      </c>
      <c r="Y27" s="372">
        <v>1297.9353259775489</v>
      </c>
      <c r="Z27" s="372">
        <v>1185.0505819658533</v>
      </c>
      <c r="AA27" s="372">
        <v>1198.2485724766411</v>
      </c>
      <c r="AB27" s="372">
        <v>4568.255890271007</v>
      </c>
      <c r="AC27" s="372">
        <v>2483.3406668613479</v>
      </c>
      <c r="AD27" s="372">
        <v>1556.6015209832933</v>
      </c>
      <c r="AE27" s="372">
        <v>1024.2518536271282</v>
      </c>
      <c r="AF27" s="372">
        <v>557.41707445592897</v>
      </c>
      <c r="AG27" s="372">
        <v>1412.1292304938202</v>
      </c>
      <c r="AH27" s="372">
        <v>526.00496700709562</v>
      </c>
      <c r="AI27" s="372">
        <v>3109.213321325472</v>
      </c>
      <c r="AJ27" s="372">
        <v>1114.9375283747961</v>
      </c>
      <c r="AK27" s="372">
        <v>1030.9307054448454</v>
      </c>
      <c r="AL27" s="372">
        <v>3213.8671321360357</v>
      </c>
      <c r="AM27" s="372">
        <v>6557.4586808371687</v>
      </c>
      <c r="AN27" s="372">
        <v>1321.651571799523</v>
      </c>
      <c r="AO27" s="372">
        <v>2735.5805721970155</v>
      </c>
      <c r="AP27" s="372">
        <v>18706.960364027134</v>
      </c>
      <c r="AQ27" s="372">
        <v>438.08713662034472</v>
      </c>
      <c r="AR27" s="372">
        <v>2336.9891481455384</v>
      </c>
      <c r="AS27" s="372">
        <v>7225.0267491971963</v>
      </c>
      <c r="AT27" s="372">
        <v>4887.3329046290819</v>
      </c>
      <c r="AU27" s="372">
        <v>9249.1831794595164</v>
      </c>
      <c r="AV27" s="372">
        <v>4424.152759299327</v>
      </c>
      <c r="AW27" s="372">
        <v>582.9805797046406</v>
      </c>
      <c r="AX27" s="372">
        <v>2158.4199941063112</v>
      </c>
      <c r="AY27" s="372">
        <v>3861.613780586611</v>
      </c>
      <c r="AZ27" s="372">
        <v>660.38716103020704</v>
      </c>
      <c r="BA27" s="372">
        <v>1167.7048484596944</v>
      </c>
      <c r="BB27" s="372">
        <v>709.56774331483052</v>
      </c>
      <c r="BC27" s="372">
        <v>1509.9183259679751</v>
      </c>
      <c r="BD27" s="372">
        <v>1147.6958640191656</v>
      </c>
      <c r="BE27" s="372">
        <v>0</v>
      </c>
      <c r="BF27" s="372">
        <v>0</v>
      </c>
      <c r="BG27" s="372">
        <v>0</v>
      </c>
      <c r="BH27" s="372">
        <v>0</v>
      </c>
      <c r="BI27" s="372">
        <v>0</v>
      </c>
      <c r="BJ27" s="372">
        <v>0</v>
      </c>
      <c r="BK27" s="372">
        <v>0</v>
      </c>
      <c r="BL27" s="372">
        <v>0</v>
      </c>
      <c r="BM27" s="372">
        <v>0</v>
      </c>
      <c r="BN27" s="372">
        <v>0</v>
      </c>
      <c r="BO27" s="372">
        <v>0</v>
      </c>
      <c r="BP27" s="372">
        <v>0</v>
      </c>
      <c r="BQ27" s="372">
        <v>0</v>
      </c>
      <c r="BR27" s="372">
        <v>0</v>
      </c>
      <c r="BS27" s="372">
        <v>0</v>
      </c>
      <c r="BT27" s="372">
        <v>0</v>
      </c>
      <c r="BU27" s="372">
        <v>0</v>
      </c>
      <c r="BV27" s="372">
        <v>0</v>
      </c>
      <c r="BW27" s="372">
        <v>0</v>
      </c>
      <c r="BX27" s="372">
        <v>0</v>
      </c>
      <c r="BY27" s="372">
        <v>0</v>
      </c>
      <c r="BZ27" s="372">
        <v>0</v>
      </c>
      <c r="CA27" s="372">
        <v>0</v>
      </c>
      <c r="CB27" s="372">
        <v>0</v>
      </c>
      <c r="CC27" s="372">
        <v>0</v>
      </c>
      <c r="CD27" s="372">
        <v>0</v>
      </c>
      <c r="CE27" s="372">
        <v>0</v>
      </c>
      <c r="CF27" s="372">
        <v>0</v>
      </c>
      <c r="CG27" s="373">
        <v>202143.21258819205</v>
      </c>
      <c r="CH27" s="318"/>
      <c r="CI27" s="362" t="s">
        <v>2913</v>
      </c>
    </row>
    <row r="28" spans="1:88" s="27" customFormat="1" ht="15.75" customHeight="1" thickTop="1">
      <c r="B28" s="363"/>
      <c r="C28" s="374"/>
      <c r="D28" s="374"/>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8"/>
      <c r="AX28" s="318"/>
      <c r="AY28" s="318"/>
      <c r="AZ28" s="318"/>
      <c r="BA28" s="318"/>
      <c r="BB28" s="318"/>
      <c r="BC28" s="318"/>
      <c r="BD28" s="318"/>
      <c r="BE28" s="318"/>
      <c r="BF28" s="318"/>
      <c r="BG28" s="318"/>
      <c r="BH28" s="318"/>
      <c r="BI28" s="318"/>
      <c r="BJ28" s="318"/>
      <c r="BK28" s="318"/>
      <c r="BL28" s="318"/>
      <c r="BM28" s="318"/>
      <c r="BN28" s="318"/>
      <c r="BO28" s="318"/>
      <c r="BP28" s="318"/>
      <c r="BQ28" s="318"/>
      <c r="BR28" s="318"/>
      <c r="BS28" s="318"/>
      <c r="BT28" s="318"/>
      <c r="BU28" s="318"/>
      <c r="BV28" s="318"/>
      <c r="BW28" s="318"/>
      <c r="BX28" s="318"/>
      <c r="BY28" s="318"/>
      <c r="BZ28" s="318"/>
      <c r="CA28" s="318"/>
      <c r="CB28" s="318"/>
      <c r="CC28" s="318"/>
      <c r="CD28" s="318"/>
      <c r="CE28" s="318"/>
      <c r="CF28" s="318"/>
      <c r="CG28" s="318"/>
      <c r="CH28" s="280"/>
      <c r="CI28" s="280"/>
    </row>
    <row r="29" spans="1:88" s="27" customFormat="1" ht="15.75" customHeight="1">
      <c r="B29" s="375"/>
      <c r="C29" s="376"/>
      <c r="D29" s="376"/>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8"/>
      <c r="BM29" s="318"/>
      <c r="BN29" s="318"/>
      <c r="BO29" s="318"/>
      <c r="BP29" s="318"/>
      <c r="BQ29" s="318"/>
      <c r="BR29" s="318"/>
      <c r="BS29" s="318"/>
      <c r="BT29" s="318"/>
      <c r="BU29" s="318"/>
      <c r="BV29" s="318"/>
      <c r="BW29" s="318"/>
      <c r="BX29" s="318"/>
      <c r="BY29" s="318"/>
      <c r="BZ29" s="318"/>
      <c r="CA29" s="318"/>
      <c r="CB29" s="318"/>
      <c r="CC29" s="318"/>
      <c r="CD29" s="318"/>
      <c r="CE29" s="318"/>
      <c r="CF29" s="280"/>
      <c r="CG29" s="377"/>
      <c r="CH29" s="280"/>
      <c r="CI29" s="280"/>
    </row>
    <row r="30" spans="1:88">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J30" s="27"/>
    </row>
    <row r="31" spans="1:88">
      <c r="A31" s="27"/>
      <c r="B31" s="555" t="s">
        <v>680</v>
      </c>
      <c r="C31" s="555"/>
      <c r="D31" s="27"/>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378"/>
      <c r="AZ31" s="378"/>
      <c r="BA31" s="378"/>
      <c r="BB31" s="378"/>
      <c r="BC31" s="378"/>
      <c r="BD31" s="378"/>
      <c r="BE31" s="378"/>
      <c r="BF31" s="378"/>
      <c r="BG31" s="378"/>
      <c r="BH31" s="378"/>
      <c r="BI31" s="378"/>
      <c r="BJ31" s="378"/>
      <c r="BK31" s="378"/>
      <c r="BL31" s="378"/>
      <c r="BM31" s="378"/>
      <c r="BN31" s="378"/>
      <c r="BO31" s="378"/>
      <c r="BP31" s="378"/>
      <c r="BQ31" s="378"/>
      <c r="BR31" s="378"/>
      <c r="BS31" s="378"/>
      <c r="BT31" s="378"/>
      <c r="BU31" s="378"/>
      <c r="BV31" s="378"/>
      <c r="BW31" s="378"/>
      <c r="BX31" s="378"/>
      <c r="BY31" s="378"/>
      <c r="BZ31" s="378"/>
      <c r="CA31" s="378"/>
      <c r="CB31" s="378"/>
      <c r="CC31" s="378"/>
      <c r="CD31" s="378"/>
      <c r="CE31" s="378"/>
      <c r="CF31" s="378"/>
      <c r="CG31" s="27"/>
      <c r="CH31" s="27"/>
      <c r="CJ31" s="27"/>
    </row>
    <row r="32" spans="1:88" ht="15.95" thickBot="1">
      <c r="A32" s="27"/>
      <c r="B32" s="1"/>
      <c r="C32" s="2"/>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J32" s="27"/>
    </row>
    <row r="33" spans="1:88">
      <c r="A33" s="27"/>
      <c r="B33" s="13"/>
      <c r="C33" s="3" t="s">
        <v>681</v>
      </c>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J33" s="27"/>
    </row>
    <row r="34" spans="1:88">
      <c r="A34" s="27"/>
      <c r="B34" s="1"/>
      <c r="C34" s="2"/>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J34" s="27"/>
    </row>
    <row r="35" spans="1:88">
      <c r="A35" s="27"/>
      <c r="B35" s="14"/>
      <c r="C35" s="3" t="s">
        <v>682</v>
      </c>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J35" s="27"/>
    </row>
    <row r="36" spans="1:88">
      <c r="A36" s="27"/>
      <c r="B36" s="11"/>
      <c r="C36" s="11"/>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J36" s="27"/>
    </row>
    <row r="37" spans="1:88">
      <c r="A37" s="27"/>
      <c r="B37" s="460" t="s">
        <v>2914</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J37" s="27"/>
    </row>
    <row r="38" spans="1:88">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J38" s="27"/>
    </row>
    <row r="39" spans="1:88">
      <c r="A39" s="27"/>
      <c r="B39" s="27" t="s">
        <v>2915</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J39" s="27"/>
    </row>
    <row r="40" spans="1:88">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J40" s="27"/>
    </row>
    <row r="41" spans="1:88">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J41" s="27"/>
    </row>
    <row r="42" spans="1:88">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J42" s="27"/>
    </row>
    <row r="43" spans="1:88">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J43" s="27"/>
    </row>
    <row r="44" spans="1:88">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J44" s="27"/>
    </row>
    <row r="45" spans="1:88">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J45" s="27"/>
    </row>
    <row r="46" spans="1:88">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J46" s="27"/>
    </row>
    <row r="47" spans="1:88">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J47" s="27"/>
    </row>
    <row r="48" spans="1:88">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J48" s="27"/>
    </row>
    <row r="49" spans="1:88">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J49" s="27"/>
    </row>
  </sheetData>
  <mergeCells count="3">
    <mergeCell ref="B3:T3"/>
    <mergeCell ref="CI8:CI10"/>
    <mergeCell ref="B31:C31"/>
  </mergeCells>
  <conditionalFormatting sqref="BE9:CF9">
    <cfRule type="expression" dxfId="4" priority="5">
      <formula>BE8&lt;&gt;"Other (Specify Below)"</formula>
    </cfRule>
  </conditionalFormatting>
  <conditionalFormatting sqref="E9:Z9 AC9:AH9 AJ9:BD9">
    <cfRule type="expression" dxfId="3" priority="4">
      <formula>E8&lt;&gt;"Other (Specify Below)"</formula>
    </cfRule>
  </conditionalFormatting>
  <conditionalFormatting sqref="AA9">
    <cfRule type="expression" dxfId="2" priority="3">
      <formula>AA8&lt;&gt;"Other (Specify Below)"</formula>
    </cfRule>
  </conditionalFormatting>
  <conditionalFormatting sqref="AB9">
    <cfRule type="expression" dxfId="1" priority="2">
      <formula>AB8&lt;&gt;"Other (Specify Below)"</formula>
    </cfRule>
  </conditionalFormatting>
  <conditionalFormatting sqref="AI9">
    <cfRule type="expression" dxfId="0" priority="1">
      <formula>AI8&lt;&gt;"Other (Specify Below)"</formula>
    </cfRule>
  </conditionalFormatting>
  <dataValidations count="2">
    <dataValidation type="list" allowBlank="1" showInputMessage="1" showErrorMessage="1" sqref="E11:CF11" xr:uid="{4277DFAD-5A97-4FDC-89DD-EB4F3BE23B95}">
      <formula1>Classification_of_treatment_works</formula1>
    </dataValidation>
    <dataValidation type="custom" allowBlank="1" showErrorMessage="1" errorTitle="Input Error" error="Please enter a numeric value." sqref="E12:CF17 E19:CG19 E22:CF24 E26:CF26" xr:uid="{CFE1C18D-8510-448B-9582-DA6CC4FC66DA}">
      <formula1>ISNUMBER(E12)</formula1>
    </dataValidation>
  </dataValidations>
  <pageMargins left="0.7" right="0.7" top="0.75" bottom="0.75" header="0.3" footer="0.3"/>
  <pageSetup paperSize="8" scale="10" fitToHeight="0" orientation="portrait"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C5CFC-7592-41C2-BD05-EC4D7614B769}">
  <sheetPr>
    <pageSetUpPr fitToPage="1"/>
  </sheetPr>
  <dimension ref="B1:AZ70"/>
  <sheetViews>
    <sheetView showGridLines="0" showWhiteSpace="0" zoomScale="55" zoomScaleNormal="55" zoomScaleSheetLayoutView="100" workbookViewId="0">
      <selection activeCell="B32" sqref="B32"/>
    </sheetView>
  </sheetViews>
  <sheetFormatPr defaultColWidth="9" defaultRowHeight="14.45"/>
  <cols>
    <col min="1" max="1" width="9" style="380"/>
    <col min="2" max="2" width="19.625" style="380" customWidth="1"/>
    <col min="3" max="3" width="31.625" style="380" customWidth="1"/>
    <col min="4" max="4" width="12.625" style="380" bestFit="1" customWidth="1"/>
    <col min="5" max="32" width="10.125" style="380" customWidth="1"/>
    <col min="33" max="33" width="14" style="380" customWidth="1"/>
    <col min="34" max="51" width="11.5" style="380" hidden="1" customWidth="1"/>
    <col min="52" max="52" width="1.125" style="380" customWidth="1"/>
    <col min="53" max="16384" width="9" style="380"/>
  </cols>
  <sheetData>
    <row r="1" spans="2:52" ht="22.5" customHeight="1">
      <c r="B1" s="379" t="s">
        <v>14</v>
      </c>
      <c r="C1" s="335"/>
      <c r="D1" s="335"/>
      <c r="E1" s="335"/>
      <c r="F1" s="335"/>
      <c r="G1" s="335"/>
      <c r="H1" s="335"/>
      <c r="I1" s="335"/>
      <c r="J1" s="629"/>
      <c r="K1" s="629"/>
      <c r="L1" s="629"/>
      <c r="M1" s="629"/>
      <c r="N1" s="629"/>
    </row>
    <row r="2" spans="2:52" ht="22.5" customHeight="1">
      <c r="B2" s="596" t="str">
        <f>[2]Validation!B4</f>
        <v>Thames Water</v>
      </c>
      <c r="C2" s="596"/>
      <c r="D2" s="335"/>
      <c r="E2" s="382"/>
      <c r="F2" s="382"/>
      <c r="G2" s="382"/>
      <c r="H2" s="629"/>
      <c r="I2" s="629"/>
      <c r="J2" s="629"/>
      <c r="K2" s="629"/>
      <c r="L2" s="629"/>
      <c r="M2" s="629"/>
      <c r="N2" s="629"/>
    </row>
    <row r="3" spans="2:52" ht="19.350000000000001" customHeight="1">
      <c r="B3" s="585" t="s">
        <v>15</v>
      </c>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383"/>
      <c r="AI3" s="383"/>
      <c r="AJ3" s="383"/>
      <c r="AK3" s="383"/>
      <c r="AL3" s="383"/>
      <c r="AM3" s="383"/>
      <c r="AN3" s="383"/>
      <c r="AO3" s="383"/>
      <c r="AP3" s="383"/>
      <c r="AQ3" s="383"/>
      <c r="AR3" s="383"/>
      <c r="AS3" s="383"/>
      <c r="AT3" s="383"/>
      <c r="AU3" s="383"/>
      <c r="AV3" s="383"/>
      <c r="AW3" s="383"/>
      <c r="AX3" s="383"/>
      <c r="AY3" s="383"/>
    </row>
    <row r="4" spans="2:52" ht="15" thickBot="1"/>
    <row r="5" spans="2:52" ht="15.6" customHeight="1" thickTop="1">
      <c r="B5" s="597" t="s">
        <v>2916</v>
      </c>
      <c r="C5" s="599" t="s">
        <v>2917</v>
      </c>
      <c r="D5" s="601" t="s">
        <v>2918</v>
      </c>
      <c r="E5" s="384"/>
      <c r="F5" s="597" t="s">
        <v>2919</v>
      </c>
      <c r="G5" s="599"/>
      <c r="H5" s="599"/>
      <c r="I5" s="599"/>
      <c r="J5" s="599"/>
      <c r="K5" s="601"/>
      <c r="L5" s="384"/>
      <c r="M5" s="597" t="s">
        <v>2920</v>
      </c>
      <c r="N5" s="599"/>
      <c r="O5" s="599"/>
      <c r="P5" s="599"/>
      <c r="Q5" s="599"/>
      <c r="R5" s="601"/>
      <c r="S5" s="384"/>
      <c r="T5" s="597" t="s">
        <v>2921</v>
      </c>
      <c r="U5" s="599"/>
      <c r="V5" s="599"/>
      <c r="W5" s="599"/>
      <c r="X5" s="599"/>
      <c r="Y5" s="601"/>
      <c r="Z5" s="384"/>
      <c r="AA5" s="597" t="s">
        <v>2922</v>
      </c>
      <c r="AB5" s="599"/>
      <c r="AC5" s="599"/>
      <c r="AD5" s="599"/>
      <c r="AE5" s="601"/>
      <c r="AF5" s="384"/>
      <c r="AG5" s="593" t="s">
        <v>54</v>
      </c>
      <c r="AH5" s="385"/>
      <c r="AI5" s="385"/>
      <c r="AJ5" s="385"/>
      <c r="AK5" s="385"/>
      <c r="AL5" s="385"/>
      <c r="AM5" s="385"/>
      <c r="AN5" s="385"/>
      <c r="AO5" s="385"/>
      <c r="AP5" s="385"/>
      <c r="AQ5" s="385"/>
      <c r="AR5" s="385"/>
      <c r="AS5" s="385"/>
      <c r="AT5" s="385"/>
      <c r="AU5" s="385"/>
      <c r="AV5" s="385"/>
      <c r="AW5" s="385"/>
      <c r="AX5" s="385"/>
      <c r="AY5" s="385"/>
    </row>
    <row r="6" spans="2:52" ht="94.5" customHeight="1">
      <c r="B6" s="598"/>
      <c r="C6" s="600"/>
      <c r="D6" s="602"/>
      <c r="E6" s="384"/>
      <c r="F6" s="386" t="s">
        <v>2923</v>
      </c>
      <c r="G6" s="387" t="s">
        <v>2924</v>
      </c>
      <c r="H6" s="387" t="s">
        <v>2925</v>
      </c>
      <c r="I6" s="387" t="s">
        <v>2926</v>
      </c>
      <c r="J6" s="387" t="s">
        <v>2927</v>
      </c>
      <c r="K6" s="388" t="s">
        <v>2928</v>
      </c>
      <c r="L6" s="384"/>
      <c r="M6" s="386" t="s">
        <v>2923</v>
      </c>
      <c r="N6" s="387" t="s">
        <v>2924</v>
      </c>
      <c r="O6" s="387" t="s">
        <v>2925</v>
      </c>
      <c r="P6" s="387" t="s">
        <v>2926</v>
      </c>
      <c r="Q6" s="387" t="s">
        <v>2927</v>
      </c>
      <c r="R6" s="388" t="s">
        <v>2928</v>
      </c>
      <c r="S6" s="384"/>
      <c r="T6" s="386" t="s">
        <v>2923</v>
      </c>
      <c r="U6" s="387" t="s">
        <v>2924</v>
      </c>
      <c r="V6" s="387" t="s">
        <v>2925</v>
      </c>
      <c r="W6" s="387" t="s">
        <v>2926</v>
      </c>
      <c r="X6" s="387" t="s">
        <v>2927</v>
      </c>
      <c r="Y6" s="388" t="s">
        <v>2928</v>
      </c>
      <c r="Z6" s="384"/>
      <c r="AA6" s="389" t="s">
        <v>2929</v>
      </c>
      <c r="AB6" s="390" t="s">
        <v>2930</v>
      </c>
      <c r="AC6" s="390" t="s">
        <v>2931</v>
      </c>
      <c r="AD6" s="390" t="s">
        <v>2932</v>
      </c>
      <c r="AE6" s="391" t="s">
        <v>2933</v>
      </c>
      <c r="AF6" s="384"/>
      <c r="AG6" s="594"/>
      <c r="AH6" s="385"/>
      <c r="AI6" s="385"/>
      <c r="AJ6" s="385"/>
      <c r="AK6" s="385"/>
      <c r="AL6" s="385"/>
      <c r="AM6" s="385"/>
      <c r="AN6" s="385"/>
      <c r="AO6" s="385"/>
      <c r="AP6" s="385"/>
      <c r="AQ6" s="385"/>
      <c r="AR6" s="385"/>
      <c r="AS6" s="385"/>
      <c r="AT6" s="385"/>
      <c r="AU6" s="385"/>
      <c r="AV6" s="385"/>
      <c r="AW6" s="385"/>
      <c r="AX6" s="385"/>
      <c r="AY6" s="385"/>
    </row>
    <row r="7" spans="2:52" ht="15" customHeight="1">
      <c r="B7" s="389" t="s">
        <v>694</v>
      </c>
      <c r="C7" s="390" t="s">
        <v>56</v>
      </c>
      <c r="D7" s="391" t="s">
        <v>2934</v>
      </c>
      <c r="E7" s="384"/>
      <c r="F7" s="389" t="s">
        <v>712</v>
      </c>
      <c r="G7" s="390" t="s">
        <v>712</v>
      </c>
      <c r="H7" s="390" t="s">
        <v>712</v>
      </c>
      <c r="I7" s="390" t="s">
        <v>712</v>
      </c>
      <c r="J7" s="390" t="s">
        <v>712</v>
      </c>
      <c r="K7" s="391" t="s">
        <v>712</v>
      </c>
      <c r="L7" s="384"/>
      <c r="M7" s="389" t="s">
        <v>712</v>
      </c>
      <c r="N7" s="390" t="s">
        <v>712</v>
      </c>
      <c r="O7" s="390" t="s">
        <v>712</v>
      </c>
      <c r="P7" s="390" t="s">
        <v>712</v>
      </c>
      <c r="Q7" s="390" t="s">
        <v>712</v>
      </c>
      <c r="R7" s="391" t="s">
        <v>712</v>
      </c>
      <c r="S7" s="384"/>
      <c r="T7" s="389" t="s">
        <v>2935</v>
      </c>
      <c r="U7" s="390" t="s">
        <v>2935</v>
      </c>
      <c r="V7" s="390" t="s">
        <v>2935</v>
      </c>
      <c r="W7" s="390" t="s">
        <v>2935</v>
      </c>
      <c r="X7" s="390" t="s">
        <v>2935</v>
      </c>
      <c r="Y7" s="391" t="s">
        <v>2935</v>
      </c>
      <c r="Z7" s="384"/>
      <c r="AA7" s="389" t="s">
        <v>2936</v>
      </c>
      <c r="AB7" s="390" t="s">
        <v>2937</v>
      </c>
      <c r="AC7" s="390" t="s">
        <v>56</v>
      </c>
      <c r="AD7" s="390" t="s">
        <v>2938</v>
      </c>
      <c r="AE7" s="391" t="s">
        <v>2939</v>
      </c>
      <c r="AF7" s="384"/>
      <c r="AG7" s="594"/>
      <c r="AH7" s="385"/>
      <c r="AI7" s="385"/>
      <c r="AJ7" s="385"/>
      <c r="AK7" s="385"/>
      <c r="AL7" s="385"/>
      <c r="AM7" s="385"/>
      <c r="AN7" s="385"/>
      <c r="AO7" s="385"/>
      <c r="AP7" s="385"/>
      <c r="AQ7" s="385"/>
      <c r="AR7" s="385"/>
      <c r="AS7" s="385"/>
      <c r="AT7" s="385"/>
      <c r="AU7" s="385"/>
      <c r="AV7" s="385"/>
      <c r="AW7" s="385"/>
      <c r="AX7" s="385"/>
      <c r="AY7" s="385"/>
    </row>
    <row r="8" spans="2:52" ht="15.95" thickBot="1">
      <c r="B8" s="392" t="s">
        <v>695</v>
      </c>
      <c r="C8" s="393">
        <v>0</v>
      </c>
      <c r="D8" s="394">
        <v>0</v>
      </c>
      <c r="E8" s="384"/>
      <c r="F8" s="392">
        <v>3</v>
      </c>
      <c r="G8" s="393">
        <v>3</v>
      </c>
      <c r="H8" s="393">
        <v>3</v>
      </c>
      <c r="I8" s="393">
        <v>3</v>
      </c>
      <c r="J8" s="393">
        <v>3</v>
      </c>
      <c r="K8" s="394">
        <v>3</v>
      </c>
      <c r="L8" s="384"/>
      <c r="M8" s="392">
        <v>3</v>
      </c>
      <c r="N8" s="393">
        <v>3</v>
      </c>
      <c r="O8" s="393">
        <v>3</v>
      </c>
      <c r="P8" s="393">
        <v>3</v>
      </c>
      <c r="Q8" s="393">
        <v>3</v>
      </c>
      <c r="R8" s="394">
        <v>3</v>
      </c>
      <c r="S8" s="384"/>
      <c r="T8" s="392">
        <v>2</v>
      </c>
      <c r="U8" s="393">
        <v>2</v>
      </c>
      <c r="V8" s="393">
        <v>2</v>
      </c>
      <c r="W8" s="393">
        <v>2</v>
      </c>
      <c r="X8" s="393">
        <v>2</v>
      </c>
      <c r="Y8" s="394">
        <v>2</v>
      </c>
      <c r="Z8" s="384"/>
      <c r="AA8" s="392">
        <v>1</v>
      </c>
      <c r="AB8" s="393">
        <v>1</v>
      </c>
      <c r="AC8" s="393">
        <v>0</v>
      </c>
      <c r="AD8" s="393">
        <v>0</v>
      </c>
      <c r="AE8" s="394">
        <v>3</v>
      </c>
      <c r="AF8" s="384"/>
      <c r="AG8" s="595"/>
      <c r="AH8" s="385"/>
      <c r="AI8" s="385"/>
      <c r="AJ8" s="385"/>
      <c r="AK8" s="385"/>
      <c r="AL8" s="385"/>
      <c r="AM8" s="385"/>
      <c r="AN8" s="385"/>
      <c r="AO8" s="385"/>
      <c r="AP8" s="385"/>
      <c r="AQ8" s="385"/>
      <c r="AR8" s="385"/>
      <c r="AS8" s="385"/>
      <c r="AT8" s="385"/>
      <c r="AU8" s="385"/>
      <c r="AV8" s="385"/>
      <c r="AW8" s="385"/>
      <c r="AX8" s="385"/>
      <c r="AY8" s="385"/>
    </row>
    <row r="9" spans="2:52" ht="15.75" customHeight="1" thickTop="1">
      <c r="B9" s="384"/>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row>
    <row r="10" spans="2:52" ht="15.75" customHeight="1" thickBot="1">
      <c r="B10" s="395"/>
      <c r="C10" s="396"/>
      <c r="D10" s="397"/>
      <c r="E10" s="384"/>
      <c r="F10" s="397"/>
      <c r="G10" s="397"/>
      <c r="H10" s="397"/>
      <c r="I10" s="397"/>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row>
    <row r="11" spans="2:52" ht="15.75" customHeight="1" thickTop="1" thickBot="1">
      <c r="B11" s="398" t="s">
        <v>2940</v>
      </c>
      <c r="C11" s="396"/>
      <c r="D11" s="397"/>
      <c r="E11" s="384"/>
      <c r="F11" s="397"/>
      <c r="G11" s="397"/>
      <c r="H11" s="397"/>
      <c r="I11" s="397"/>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row>
    <row r="12" spans="2:52" ht="47.1" thickTop="1">
      <c r="B12" s="399" t="s">
        <v>2941</v>
      </c>
      <c r="C12" s="400" t="s">
        <v>969</v>
      </c>
      <c r="D12" s="484">
        <v>2025</v>
      </c>
      <c r="E12" s="401"/>
      <c r="F12" s="402">
        <v>0</v>
      </c>
      <c r="G12" s="476">
        <v>0.52700000000000002</v>
      </c>
      <c r="H12" s="476">
        <v>1.0189999999999999</v>
      </c>
      <c r="I12" s="476">
        <v>3.47</v>
      </c>
      <c r="J12" s="476">
        <v>8.24</v>
      </c>
      <c r="K12" s="475">
        <v>8.7360000000000007</v>
      </c>
      <c r="L12" s="401"/>
      <c r="M12" s="402">
        <v>0</v>
      </c>
      <c r="N12" s="476">
        <v>0</v>
      </c>
      <c r="O12" s="476">
        <v>0</v>
      </c>
      <c r="P12" s="476">
        <v>0</v>
      </c>
      <c r="Q12" s="476">
        <v>0</v>
      </c>
      <c r="R12" s="475">
        <v>0</v>
      </c>
      <c r="S12" s="401"/>
      <c r="T12" s="477">
        <v>0</v>
      </c>
      <c r="U12" s="478">
        <v>0</v>
      </c>
      <c r="V12" s="478">
        <v>0</v>
      </c>
      <c r="W12" s="478">
        <v>0</v>
      </c>
      <c r="X12" s="478">
        <v>0</v>
      </c>
      <c r="Y12" s="479">
        <v>9</v>
      </c>
      <c r="Z12" s="401"/>
      <c r="AA12" s="480">
        <v>9.8000000000000007</v>
      </c>
      <c r="AB12" s="481">
        <v>300</v>
      </c>
      <c r="AC12" s="482" t="s">
        <v>2942</v>
      </c>
      <c r="AD12" s="482" t="s">
        <v>2943</v>
      </c>
      <c r="AE12" s="475" t="s">
        <v>2943</v>
      </c>
      <c r="AF12" s="384"/>
      <c r="AG12" s="403" t="s">
        <v>2944</v>
      </c>
      <c r="AH12" s="404"/>
      <c r="AI12" s="404"/>
      <c r="AJ12" s="404"/>
      <c r="AK12" s="404"/>
      <c r="AL12" s="404"/>
      <c r="AM12" s="404"/>
      <c r="AN12" s="404"/>
      <c r="AO12" s="404"/>
      <c r="AP12" s="404"/>
      <c r="AQ12" s="404"/>
      <c r="AR12" s="404"/>
      <c r="AS12" s="404"/>
      <c r="AT12" s="404"/>
      <c r="AU12" s="404"/>
      <c r="AV12" s="404"/>
      <c r="AW12" s="404"/>
      <c r="AX12" s="404"/>
      <c r="AY12" s="404"/>
    </row>
    <row r="13" spans="2:52" ht="30.95">
      <c r="B13" s="483" t="s">
        <v>2945</v>
      </c>
      <c r="C13" s="407" t="s">
        <v>876</v>
      </c>
      <c r="D13" s="485">
        <v>2021</v>
      </c>
      <c r="E13" s="401"/>
      <c r="F13" s="409">
        <v>0</v>
      </c>
      <c r="G13" s="410">
        <v>0</v>
      </c>
      <c r="H13" s="410">
        <v>0</v>
      </c>
      <c r="I13" s="410">
        <v>0</v>
      </c>
      <c r="J13" s="410">
        <v>0</v>
      </c>
      <c r="K13" s="408">
        <v>0</v>
      </c>
      <c r="L13" s="401"/>
      <c r="M13" s="409">
        <v>2.367</v>
      </c>
      <c r="N13" s="410">
        <v>2.2799999999999998</v>
      </c>
      <c r="O13" s="410">
        <v>2.2799999999999998</v>
      </c>
      <c r="P13" s="410">
        <v>2.2799999999999998</v>
      </c>
      <c r="Q13" s="410">
        <v>2.2799999999999998</v>
      </c>
      <c r="R13" s="408">
        <v>0</v>
      </c>
      <c r="S13" s="401"/>
      <c r="T13" s="411">
        <v>24</v>
      </c>
      <c r="U13" s="412">
        <v>24</v>
      </c>
      <c r="V13" s="412">
        <v>24</v>
      </c>
      <c r="W13" s="412">
        <v>24</v>
      </c>
      <c r="X13" s="412">
        <v>24</v>
      </c>
      <c r="Y13" s="413">
        <v>0</v>
      </c>
      <c r="Z13" s="401"/>
      <c r="AA13" s="414">
        <v>0</v>
      </c>
      <c r="AB13" s="415">
        <v>0</v>
      </c>
      <c r="AC13" s="416">
        <v>0</v>
      </c>
      <c r="AD13" s="416">
        <v>0</v>
      </c>
      <c r="AE13" s="408">
        <v>0</v>
      </c>
      <c r="AF13" s="384"/>
      <c r="AG13" s="405" t="s">
        <v>2946</v>
      </c>
      <c r="AH13" s="406"/>
      <c r="AI13" s="406"/>
      <c r="AJ13" s="406"/>
      <c r="AK13" s="406"/>
      <c r="AL13" s="406"/>
      <c r="AM13" s="406"/>
      <c r="AN13" s="406"/>
      <c r="AO13" s="406"/>
      <c r="AP13" s="406"/>
      <c r="AQ13" s="406"/>
      <c r="AR13" s="406"/>
      <c r="AS13" s="406"/>
      <c r="AT13" s="406"/>
      <c r="AU13" s="406"/>
      <c r="AV13" s="406"/>
      <c r="AW13" s="406"/>
      <c r="AX13" s="406"/>
      <c r="AY13" s="406"/>
      <c r="AZ13" s="406"/>
    </row>
    <row r="14" spans="2:52" ht="46.5">
      <c r="B14" s="483" t="s">
        <v>2947</v>
      </c>
      <c r="C14" s="407" t="s">
        <v>2948</v>
      </c>
      <c r="D14" s="485">
        <v>2026</v>
      </c>
      <c r="E14" s="401"/>
      <c r="F14" s="409">
        <v>1E-3</v>
      </c>
      <c r="G14" s="410">
        <v>7.0000000000000001E-3</v>
      </c>
      <c r="H14" s="410">
        <v>0</v>
      </c>
      <c r="I14" s="410">
        <v>0.33500000000000002</v>
      </c>
      <c r="J14" s="410">
        <v>0</v>
      </c>
      <c r="K14" s="408">
        <v>0</v>
      </c>
      <c r="L14" s="401"/>
      <c r="M14" s="409">
        <v>0</v>
      </c>
      <c r="N14" s="410">
        <v>0</v>
      </c>
      <c r="O14" s="410">
        <v>0</v>
      </c>
      <c r="P14" s="410">
        <v>0</v>
      </c>
      <c r="Q14" s="410">
        <v>0</v>
      </c>
      <c r="R14" s="408">
        <v>0</v>
      </c>
      <c r="S14" s="401"/>
      <c r="T14" s="411">
        <v>0</v>
      </c>
      <c r="U14" s="412">
        <v>0</v>
      </c>
      <c r="V14" s="412">
        <v>0</v>
      </c>
      <c r="W14" s="412">
        <v>0</v>
      </c>
      <c r="X14" s="412">
        <v>0</v>
      </c>
      <c r="Y14" s="413">
        <v>3</v>
      </c>
      <c r="Z14" s="401"/>
      <c r="AA14" s="414">
        <v>0</v>
      </c>
      <c r="AB14" s="415">
        <v>0</v>
      </c>
      <c r="AC14" s="416">
        <v>0</v>
      </c>
      <c r="AD14" s="416">
        <v>0</v>
      </c>
      <c r="AE14" s="408">
        <v>0</v>
      </c>
      <c r="AF14" s="384"/>
      <c r="AG14" s="405" t="s">
        <v>2949</v>
      </c>
      <c r="AH14" s="406"/>
      <c r="AI14" s="406"/>
      <c r="AJ14" s="406"/>
      <c r="AK14" s="406"/>
      <c r="AL14" s="406"/>
      <c r="AM14" s="406"/>
      <c r="AN14" s="406"/>
      <c r="AO14" s="406"/>
      <c r="AP14" s="406"/>
      <c r="AQ14" s="406"/>
      <c r="AR14" s="406"/>
      <c r="AS14" s="406"/>
      <c r="AT14" s="406"/>
      <c r="AU14" s="406"/>
      <c r="AV14" s="406"/>
      <c r="AW14" s="406"/>
      <c r="AX14" s="406"/>
      <c r="AY14" s="406"/>
    </row>
    <row r="15" spans="2:52" ht="46.5">
      <c r="B15" s="483" t="s">
        <v>2950</v>
      </c>
      <c r="C15" s="407" t="s">
        <v>2948</v>
      </c>
      <c r="D15" s="485">
        <v>2026</v>
      </c>
      <c r="E15" s="401"/>
      <c r="F15" s="409">
        <v>0</v>
      </c>
      <c r="G15" s="410">
        <v>0.72899999999999998</v>
      </c>
      <c r="H15" s="410">
        <v>0.12</v>
      </c>
      <c r="I15" s="410">
        <v>0</v>
      </c>
      <c r="J15" s="410">
        <v>0</v>
      </c>
      <c r="K15" s="408">
        <v>18.556999999999999</v>
      </c>
      <c r="L15" s="401"/>
      <c r="M15" s="409">
        <v>0</v>
      </c>
      <c r="N15" s="410">
        <v>0</v>
      </c>
      <c r="O15" s="410">
        <v>0</v>
      </c>
      <c r="P15" s="410">
        <v>0</v>
      </c>
      <c r="Q15" s="410">
        <v>0</v>
      </c>
      <c r="R15" s="408">
        <v>0</v>
      </c>
      <c r="S15" s="401"/>
      <c r="T15" s="411">
        <v>0</v>
      </c>
      <c r="U15" s="412">
        <v>0</v>
      </c>
      <c r="V15" s="412">
        <v>0</v>
      </c>
      <c r="W15" s="412">
        <v>0</v>
      </c>
      <c r="X15" s="412">
        <v>0</v>
      </c>
      <c r="Y15" s="413">
        <v>5</v>
      </c>
      <c r="Z15" s="401"/>
      <c r="AA15" s="414">
        <v>0</v>
      </c>
      <c r="AB15" s="415">
        <v>0</v>
      </c>
      <c r="AC15" s="416">
        <v>0</v>
      </c>
      <c r="AD15" s="416">
        <v>0</v>
      </c>
      <c r="AE15" s="408">
        <v>0</v>
      </c>
      <c r="AF15" s="384"/>
      <c r="AG15" s="405" t="s">
        <v>2951</v>
      </c>
      <c r="AH15" s="406"/>
      <c r="AI15" s="406"/>
      <c r="AJ15" s="406"/>
      <c r="AK15" s="406"/>
      <c r="AL15" s="406"/>
      <c r="AM15" s="406"/>
      <c r="AN15" s="406"/>
      <c r="AO15" s="406"/>
      <c r="AP15" s="406"/>
      <c r="AQ15" s="406"/>
      <c r="AR15" s="406"/>
      <c r="AS15" s="406"/>
      <c r="AT15" s="406"/>
      <c r="AU15" s="406"/>
      <c r="AV15" s="406"/>
      <c r="AW15" s="406"/>
      <c r="AX15" s="406"/>
      <c r="AY15" s="406"/>
    </row>
    <row r="16" spans="2:52" ht="46.5">
      <c r="B16" s="483" t="s">
        <v>2952</v>
      </c>
      <c r="C16" s="407" t="s">
        <v>2948</v>
      </c>
      <c r="D16" s="485">
        <v>2026</v>
      </c>
      <c r="E16" s="401"/>
      <c r="F16" s="409">
        <v>0</v>
      </c>
      <c r="G16" s="410">
        <v>0</v>
      </c>
      <c r="H16" s="410">
        <v>0</v>
      </c>
      <c r="I16" s="410">
        <v>2.786</v>
      </c>
      <c r="J16" s="410">
        <v>7.6020000000000003</v>
      </c>
      <c r="K16" s="408">
        <v>11.788</v>
      </c>
      <c r="L16" s="401"/>
      <c r="M16" s="409">
        <v>0</v>
      </c>
      <c r="N16" s="410">
        <v>0</v>
      </c>
      <c r="O16" s="410">
        <v>0</v>
      </c>
      <c r="P16" s="410">
        <v>0</v>
      </c>
      <c r="Q16" s="410">
        <v>0</v>
      </c>
      <c r="R16" s="408">
        <v>0</v>
      </c>
      <c r="S16" s="401"/>
      <c r="T16" s="411">
        <v>0</v>
      </c>
      <c r="U16" s="412">
        <v>0</v>
      </c>
      <c r="V16" s="412">
        <v>0</v>
      </c>
      <c r="W16" s="412">
        <v>0</v>
      </c>
      <c r="X16" s="412">
        <v>0</v>
      </c>
      <c r="Y16" s="413">
        <v>8</v>
      </c>
      <c r="Z16" s="401"/>
      <c r="AA16" s="414">
        <v>0</v>
      </c>
      <c r="AB16" s="415">
        <v>0</v>
      </c>
      <c r="AC16" s="416">
        <v>0</v>
      </c>
      <c r="AD16" s="416">
        <v>0</v>
      </c>
      <c r="AE16" s="408">
        <v>0</v>
      </c>
      <c r="AF16" s="384"/>
      <c r="AG16" s="405" t="s">
        <v>2953</v>
      </c>
      <c r="AH16" s="406"/>
      <c r="AI16" s="406"/>
      <c r="AJ16" s="406"/>
      <c r="AK16" s="406"/>
      <c r="AL16" s="406"/>
      <c r="AM16" s="406"/>
      <c r="AN16" s="406"/>
      <c r="AO16" s="406"/>
      <c r="AP16" s="406"/>
      <c r="AQ16" s="406"/>
      <c r="AR16" s="406"/>
      <c r="AS16" s="406"/>
      <c r="AT16" s="406"/>
      <c r="AU16" s="406"/>
      <c r="AV16" s="406"/>
      <c r="AW16" s="406"/>
      <c r="AX16" s="406"/>
      <c r="AY16" s="406"/>
    </row>
    <row r="17" spans="2:51" ht="46.5">
      <c r="B17" s="483" t="s">
        <v>2954</v>
      </c>
      <c r="C17" s="407" t="s">
        <v>2948</v>
      </c>
      <c r="D17" s="485">
        <v>2031</v>
      </c>
      <c r="E17" s="401"/>
      <c r="F17" s="409">
        <v>0</v>
      </c>
      <c r="G17" s="410">
        <v>0</v>
      </c>
      <c r="H17" s="410">
        <v>0</v>
      </c>
      <c r="I17" s="410">
        <v>0</v>
      </c>
      <c r="J17" s="410">
        <v>5.75</v>
      </c>
      <c r="K17" s="408">
        <v>0</v>
      </c>
      <c r="L17" s="401"/>
      <c r="M17" s="409">
        <v>0</v>
      </c>
      <c r="N17" s="410">
        <v>0</v>
      </c>
      <c r="O17" s="410">
        <v>0</v>
      </c>
      <c r="P17" s="410">
        <v>0</v>
      </c>
      <c r="Q17" s="410">
        <v>0</v>
      </c>
      <c r="R17" s="408">
        <v>0</v>
      </c>
      <c r="S17" s="401"/>
      <c r="T17" s="411">
        <v>0</v>
      </c>
      <c r="U17" s="412">
        <v>0</v>
      </c>
      <c r="V17" s="412">
        <v>0</v>
      </c>
      <c r="W17" s="412">
        <v>0</v>
      </c>
      <c r="X17" s="412">
        <v>0</v>
      </c>
      <c r="Y17" s="413">
        <v>45</v>
      </c>
      <c r="Z17" s="401"/>
      <c r="AA17" s="414">
        <v>0</v>
      </c>
      <c r="AB17" s="415">
        <v>0</v>
      </c>
      <c r="AC17" s="416">
        <v>0</v>
      </c>
      <c r="AD17" s="416">
        <v>0</v>
      </c>
      <c r="AE17" s="408">
        <v>0</v>
      </c>
      <c r="AF17" s="384"/>
      <c r="AG17" s="405" t="s">
        <v>2955</v>
      </c>
      <c r="AH17" s="406"/>
      <c r="AI17" s="406"/>
      <c r="AJ17" s="406"/>
      <c r="AK17" s="406"/>
      <c r="AL17" s="406"/>
      <c r="AM17" s="406"/>
      <c r="AN17" s="406"/>
      <c r="AO17" s="406"/>
      <c r="AP17" s="406"/>
      <c r="AQ17" s="406"/>
      <c r="AR17" s="406"/>
      <c r="AS17" s="406"/>
      <c r="AT17" s="406"/>
      <c r="AU17" s="406"/>
      <c r="AV17" s="406"/>
      <c r="AW17" s="406"/>
      <c r="AX17" s="406"/>
      <c r="AY17" s="406"/>
    </row>
    <row r="18" spans="2:51" ht="46.5">
      <c r="B18" s="483" t="s">
        <v>2956</v>
      </c>
      <c r="C18" s="407" t="s">
        <v>2948</v>
      </c>
      <c r="D18" s="485">
        <v>2032</v>
      </c>
      <c r="E18" s="401"/>
      <c r="F18" s="409">
        <v>0</v>
      </c>
      <c r="G18" s="410">
        <v>0</v>
      </c>
      <c r="H18" s="410">
        <v>1.4999999999999999E-2</v>
      </c>
      <c r="I18" s="410">
        <v>0.44800000000000001</v>
      </c>
      <c r="J18" s="410">
        <v>6.3E-2</v>
      </c>
      <c r="K18" s="408">
        <v>0</v>
      </c>
      <c r="L18" s="401"/>
      <c r="M18" s="409">
        <v>0</v>
      </c>
      <c r="N18" s="410">
        <v>0</v>
      </c>
      <c r="O18" s="410">
        <v>0</v>
      </c>
      <c r="P18" s="410">
        <v>0</v>
      </c>
      <c r="Q18" s="410">
        <v>0</v>
      </c>
      <c r="R18" s="408">
        <v>0</v>
      </c>
      <c r="S18" s="401"/>
      <c r="T18" s="411">
        <v>0</v>
      </c>
      <c r="U18" s="412">
        <v>0</v>
      </c>
      <c r="V18" s="412">
        <v>0</v>
      </c>
      <c r="W18" s="412">
        <v>0</v>
      </c>
      <c r="X18" s="412">
        <v>0</v>
      </c>
      <c r="Y18" s="413">
        <v>3</v>
      </c>
      <c r="Z18" s="401"/>
      <c r="AA18" s="414">
        <v>0</v>
      </c>
      <c r="AB18" s="415">
        <v>0</v>
      </c>
      <c r="AC18" s="416">
        <v>0</v>
      </c>
      <c r="AD18" s="416">
        <v>0</v>
      </c>
      <c r="AE18" s="408">
        <v>0</v>
      </c>
      <c r="AF18" s="384"/>
      <c r="AG18" s="405" t="s">
        <v>2957</v>
      </c>
      <c r="AH18" s="406"/>
      <c r="AI18" s="406"/>
      <c r="AJ18" s="406"/>
      <c r="AK18" s="406"/>
      <c r="AL18" s="406"/>
      <c r="AM18" s="406"/>
      <c r="AN18" s="406"/>
      <c r="AO18" s="406"/>
      <c r="AP18" s="406"/>
      <c r="AQ18" s="406"/>
      <c r="AR18" s="406"/>
      <c r="AS18" s="406"/>
      <c r="AT18" s="406"/>
      <c r="AU18" s="406"/>
      <c r="AV18" s="406"/>
      <c r="AW18" s="406"/>
      <c r="AX18" s="406"/>
      <c r="AY18" s="406"/>
    </row>
    <row r="19" spans="2:51" ht="46.5">
      <c r="B19" s="483" t="s">
        <v>2958</v>
      </c>
      <c r="C19" s="407" t="s">
        <v>876</v>
      </c>
      <c r="D19" s="485">
        <v>2025</v>
      </c>
      <c r="E19" s="401"/>
      <c r="F19" s="409">
        <v>0</v>
      </c>
      <c r="G19" s="410">
        <v>0</v>
      </c>
      <c r="H19" s="410">
        <v>0.06</v>
      </c>
      <c r="I19" s="410">
        <v>2.4750000000000001</v>
      </c>
      <c r="J19" s="410">
        <v>5.6719999999999997</v>
      </c>
      <c r="K19" s="408">
        <v>1.2430000000000001</v>
      </c>
      <c r="L19" s="401"/>
      <c r="M19" s="409">
        <v>0</v>
      </c>
      <c r="N19" s="410">
        <v>0</v>
      </c>
      <c r="O19" s="410">
        <v>0</v>
      </c>
      <c r="P19" s="410">
        <v>0</v>
      </c>
      <c r="Q19" s="410">
        <v>0</v>
      </c>
      <c r="R19" s="408">
        <v>0</v>
      </c>
      <c r="S19" s="401"/>
      <c r="T19" s="411">
        <v>0</v>
      </c>
      <c r="U19" s="412">
        <v>0</v>
      </c>
      <c r="V19" s="412">
        <v>0</v>
      </c>
      <c r="W19" s="412">
        <v>0</v>
      </c>
      <c r="X19" s="412">
        <v>4.5999999999999996</v>
      </c>
      <c r="Y19" s="413">
        <v>4.5999999999999996</v>
      </c>
      <c r="Z19" s="401"/>
      <c r="AA19" s="414">
        <v>0</v>
      </c>
      <c r="AB19" s="415">
        <v>0</v>
      </c>
      <c r="AC19" s="416">
        <v>0</v>
      </c>
      <c r="AD19" s="416">
        <v>0</v>
      </c>
      <c r="AE19" s="408">
        <v>0</v>
      </c>
      <c r="AF19" s="384"/>
      <c r="AG19" s="405" t="s">
        <v>2959</v>
      </c>
      <c r="AH19" s="406"/>
      <c r="AI19" s="406"/>
      <c r="AJ19" s="406"/>
      <c r="AK19" s="406"/>
      <c r="AL19" s="406"/>
      <c r="AM19" s="406"/>
      <c r="AN19" s="406"/>
      <c r="AO19" s="406"/>
      <c r="AP19" s="406"/>
      <c r="AQ19" s="406"/>
      <c r="AR19" s="406"/>
      <c r="AS19" s="406"/>
      <c r="AT19" s="406"/>
      <c r="AU19" s="406"/>
      <c r="AV19" s="406"/>
      <c r="AW19" s="406"/>
      <c r="AX19" s="406"/>
      <c r="AY19" s="406"/>
    </row>
    <row r="20" spans="2:51" ht="46.5">
      <c r="B20" s="483" t="s">
        <v>2960</v>
      </c>
      <c r="C20" s="407" t="s">
        <v>901</v>
      </c>
      <c r="D20" s="485">
        <v>2021</v>
      </c>
      <c r="E20" s="401"/>
      <c r="F20" s="409">
        <v>0</v>
      </c>
      <c r="G20" s="410">
        <v>0</v>
      </c>
      <c r="H20" s="410">
        <v>0</v>
      </c>
      <c r="I20" s="410">
        <v>0</v>
      </c>
      <c r="J20" s="410">
        <v>0</v>
      </c>
      <c r="K20" s="408">
        <v>0</v>
      </c>
      <c r="L20" s="401"/>
      <c r="M20" s="409">
        <v>0.83</v>
      </c>
      <c r="N20" s="410">
        <v>1.637</v>
      </c>
      <c r="O20" s="410">
        <v>0.26800000000000002</v>
      </c>
      <c r="P20" s="410">
        <v>0.26800000000000002</v>
      </c>
      <c r="Q20" s="410">
        <v>0.26800000000000002</v>
      </c>
      <c r="R20" s="408">
        <v>6.03</v>
      </c>
      <c r="S20" s="401"/>
      <c r="T20" s="411">
        <v>0.8</v>
      </c>
      <c r="U20" s="412">
        <v>2.6</v>
      </c>
      <c r="V20" s="412">
        <v>2.79</v>
      </c>
      <c r="W20" s="412">
        <v>2.99</v>
      </c>
      <c r="X20" s="412">
        <v>3.18</v>
      </c>
      <c r="Y20" s="413">
        <v>15.58</v>
      </c>
      <c r="Z20" s="401"/>
      <c r="AA20" s="414">
        <v>0</v>
      </c>
      <c r="AB20" s="415">
        <v>0</v>
      </c>
      <c r="AC20" s="416">
        <v>0</v>
      </c>
      <c r="AD20" s="416">
        <v>0</v>
      </c>
      <c r="AE20" s="408">
        <v>0</v>
      </c>
      <c r="AF20" s="384"/>
      <c r="AG20" s="405" t="s">
        <v>2961</v>
      </c>
      <c r="AH20" s="406"/>
      <c r="AI20" s="406"/>
      <c r="AJ20" s="406"/>
      <c r="AK20" s="406"/>
      <c r="AL20" s="406"/>
      <c r="AM20" s="406"/>
      <c r="AN20" s="406"/>
      <c r="AO20" s="406"/>
      <c r="AP20" s="406"/>
      <c r="AQ20" s="406"/>
      <c r="AR20" s="406"/>
      <c r="AS20" s="406"/>
      <c r="AT20" s="406"/>
      <c r="AU20" s="406"/>
      <c r="AV20" s="406"/>
      <c r="AW20" s="406"/>
      <c r="AX20" s="406"/>
      <c r="AY20" s="406"/>
    </row>
    <row r="21" spans="2:51" ht="46.5">
      <c r="B21" s="483" t="s">
        <v>2962</v>
      </c>
      <c r="C21" s="407" t="s">
        <v>901</v>
      </c>
      <c r="D21" s="485">
        <v>2021</v>
      </c>
      <c r="E21" s="401"/>
      <c r="F21" s="409">
        <v>0</v>
      </c>
      <c r="G21" s="410">
        <v>0</v>
      </c>
      <c r="H21" s="410">
        <v>0</v>
      </c>
      <c r="I21" s="410">
        <v>0</v>
      </c>
      <c r="J21" s="410">
        <v>0</v>
      </c>
      <c r="K21" s="408">
        <v>0</v>
      </c>
      <c r="L21" s="401"/>
      <c r="M21" s="409">
        <v>1.226</v>
      </c>
      <c r="N21" s="410">
        <v>1.4450000000000001</v>
      </c>
      <c r="O21" s="410">
        <v>0.33900000000000002</v>
      </c>
      <c r="P21" s="410">
        <v>0.33900000000000002</v>
      </c>
      <c r="Q21" s="410">
        <v>0.33900000000000002</v>
      </c>
      <c r="R21" s="408">
        <v>0.62</v>
      </c>
      <c r="S21" s="401"/>
      <c r="T21" s="411">
        <v>7.15</v>
      </c>
      <c r="U21" s="412">
        <v>19.260000000000002</v>
      </c>
      <c r="V21" s="412">
        <v>21.26</v>
      </c>
      <c r="W21" s="412">
        <v>23.26</v>
      </c>
      <c r="X21" s="412">
        <v>25.26</v>
      </c>
      <c r="Y21" s="413">
        <v>15.38</v>
      </c>
      <c r="Z21" s="401"/>
      <c r="AA21" s="414">
        <v>0</v>
      </c>
      <c r="AB21" s="415">
        <v>0</v>
      </c>
      <c r="AC21" s="416">
        <v>0</v>
      </c>
      <c r="AD21" s="416">
        <v>0</v>
      </c>
      <c r="AE21" s="408">
        <v>0</v>
      </c>
      <c r="AF21" s="384"/>
      <c r="AG21" s="405" t="s">
        <v>2963</v>
      </c>
      <c r="AH21" s="406"/>
      <c r="AI21" s="406"/>
      <c r="AJ21" s="406"/>
      <c r="AK21" s="406"/>
      <c r="AL21" s="406"/>
      <c r="AM21" s="406"/>
      <c r="AN21" s="406"/>
      <c r="AO21" s="406"/>
      <c r="AP21" s="406"/>
      <c r="AQ21" s="406"/>
      <c r="AR21" s="406"/>
      <c r="AS21" s="406"/>
      <c r="AT21" s="406"/>
      <c r="AU21" s="406"/>
      <c r="AV21" s="406"/>
      <c r="AW21" s="406"/>
      <c r="AX21" s="406"/>
      <c r="AY21" s="406"/>
    </row>
    <row r="22" spans="2:51" ht="46.5">
      <c r="B22" s="483" t="s">
        <v>2964</v>
      </c>
      <c r="C22" s="407" t="s">
        <v>901</v>
      </c>
      <c r="D22" s="485">
        <v>2021</v>
      </c>
      <c r="E22" s="401"/>
      <c r="F22" s="409">
        <v>0</v>
      </c>
      <c r="G22" s="410">
        <v>0</v>
      </c>
      <c r="H22" s="410">
        <v>0</v>
      </c>
      <c r="I22" s="410">
        <v>0</v>
      </c>
      <c r="J22" s="410">
        <v>0</v>
      </c>
      <c r="K22" s="408">
        <v>0</v>
      </c>
      <c r="L22" s="401"/>
      <c r="M22" s="409">
        <v>6.4000000000000001E-2</v>
      </c>
      <c r="N22" s="410">
        <v>0.33400000000000002</v>
      </c>
      <c r="O22" s="410">
        <v>5.3999999999999999E-2</v>
      </c>
      <c r="P22" s="410">
        <v>5.3999999999999999E-2</v>
      </c>
      <c r="Q22" s="410">
        <v>5.3999999999999999E-2</v>
      </c>
      <c r="R22" s="408">
        <v>1.359</v>
      </c>
      <c r="S22" s="401"/>
      <c r="T22" s="411">
        <v>0.2</v>
      </c>
      <c r="U22" s="412">
        <v>1.37</v>
      </c>
      <c r="V22" s="412">
        <v>1.48</v>
      </c>
      <c r="W22" s="412">
        <v>1.59</v>
      </c>
      <c r="X22" s="412">
        <v>1.7</v>
      </c>
      <c r="Y22" s="413">
        <v>18.95</v>
      </c>
      <c r="Z22" s="401"/>
      <c r="AA22" s="414">
        <v>0</v>
      </c>
      <c r="AB22" s="415">
        <v>0</v>
      </c>
      <c r="AC22" s="416">
        <v>0</v>
      </c>
      <c r="AD22" s="416">
        <v>0</v>
      </c>
      <c r="AE22" s="408">
        <v>0</v>
      </c>
      <c r="AF22" s="384"/>
      <c r="AG22" s="405" t="s">
        <v>2965</v>
      </c>
      <c r="AH22" s="406"/>
      <c r="AI22" s="406"/>
      <c r="AJ22" s="406"/>
      <c r="AK22" s="406"/>
      <c r="AL22" s="406"/>
      <c r="AM22" s="406"/>
      <c r="AN22" s="406"/>
      <c r="AO22" s="406"/>
      <c r="AP22" s="406"/>
      <c r="AQ22" s="406"/>
      <c r="AR22" s="406"/>
      <c r="AS22" s="406"/>
      <c r="AT22" s="406"/>
      <c r="AU22" s="406"/>
      <c r="AV22" s="406"/>
      <c r="AW22" s="406"/>
      <c r="AX22" s="406"/>
      <c r="AY22" s="406"/>
    </row>
    <row r="23" spans="2:51" ht="46.5">
      <c r="B23" s="483" t="s">
        <v>2966</v>
      </c>
      <c r="C23" s="407" t="s">
        <v>901</v>
      </c>
      <c r="D23" s="485">
        <v>2021</v>
      </c>
      <c r="E23" s="401"/>
      <c r="F23" s="409">
        <v>0</v>
      </c>
      <c r="G23" s="410">
        <v>0</v>
      </c>
      <c r="H23" s="410">
        <v>0</v>
      </c>
      <c r="I23" s="410">
        <v>0</v>
      </c>
      <c r="J23" s="410">
        <v>0</v>
      </c>
      <c r="K23" s="408">
        <v>0</v>
      </c>
      <c r="L23" s="401"/>
      <c r="M23" s="409">
        <v>0.18</v>
      </c>
      <c r="N23" s="410">
        <v>0.18</v>
      </c>
      <c r="O23" s="410">
        <v>0.14499999999999999</v>
      </c>
      <c r="P23" s="410">
        <v>0</v>
      </c>
      <c r="Q23" s="410">
        <v>0</v>
      </c>
      <c r="R23" s="408">
        <v>5.0000000000000001E-3</v>
      </c>
      <c r="S23" s="401"/>
      <c r="T23" s="411">
        <v>0.06</v>
      </c>
      <c r="U23" s="412">
        <v>0.14000000000000001</v>
      </c>
      <c r="V23" s="412">
        <v>0.28000000000000003</v>
      </c>
      <c r="W23" s="412">
        <v>0.28000000000000003</v>
      </c>
      <c r="X23" s="412">
        <v>0.28000000000000003</v>
      </c>
      <c r="Y23" s="413">
        <v>1.4</v>
      </c>
      <c r="Z23" s="401"/>
      <c r="AA23" s="414">
        <v>0</v>
      </c>
      <c r="AB23" s="415">
        <v>0</v>
      </c>
      <c r="AC23" s="416">
        <v>0</v>
      </c>
      <c r="AD23" s="416">
        <v>0</v>
      </c>
      <c r="AE23" s="408">
        <v>0</v>
      </c>
      <c r="AF23" s="384"/>
      <c r="AG23" s="405" t="s">
        <v>2967</v>
      </c>
      <c r="AH23" s="406"/>
      <c r="AI23" s="406"/>
      <c r="AJ23" s="406"/>
      <c r="AK23" s="406"/>
      <c r="AL23" s="406"/>
      <c r="AM23" s="406"/>
      <c r="AN23" s="406"/>
      <c r="AO23" s="406"/>
      <c r="AP23" s="406"/>
      <c r="AQ23" s="406"/>
      <c r="AR23" s="406"/>
      <c r="AS23" s="406"/>
      <c r="AT23" s="406"/>
      <c r="AU23" s="406"/>
      <c r="AV23" s="406"/>
      <c r="AW23" s="406"/>
      <c r="AX23" s="406"/>
      <c r="AY23" s="406"/>
    </row>
    <row r="24" spans="2:51" ht="46.5">
      <c r="B24" s="483" t="s">
        <v>2968</v>
      </c>
      <c r="C24" s="407" t="s">
        <v>901</v>
      </c>
      <c r="D24" s="485">
        <v>2021</v>
      </c>
      <c r="E24" s="401"/>
      <c r="F24" s="409">
        <v>0</v>
      </c>
      <c r="G24" s="410">
        <v>0</v>
      </c>
      <c r="H24" s="410">
        <v>0</v>
      </c>
      <c r="I24" s="410">
        <v>0</v>
      </c>
      <c r="J24" s="410">
        <v>0</v>
      </c>
      <c r="K24" s="408">
        <v>0</v>
      </c>
      <c r="L24" s="401"/>
      <c r="M24" s="409">
        <v>0</v>
      </c>
      <c r="N24" s="410">
        <v>0</v>
      </c>
      <c r="O24" s="410">
        <v>0</v>
      </c>
      <c r="P24" s="410">
        <v>0</v>
      </c>
      <c r="Q24" s="410">
        <v>0</v>
      </c>
      <c r="R24" s="408">
        <v>0.436</v>
      </c>
      <c r="S24" s="401"/>
      <c r="T24" s="411">
        <v>0</v>
      </c>
      <c r="U24" s="412">
        <v>0</v>
      </c>
      <c r="V24" s="412">
        <v>0</v>
      </c>
      <c r="W24" s="412">
        <v>0</v>
      </c>
      <c r="X24" s="412">
        <v>0</v>
      </c>
      <c r="Y24" s="413">
        <v>2.12</v>
      </c>
      <c r="Z24" s="401"/>
      <c r="AA24" s="414">
        <v>0</v>
      </c>
      <c r="AB24" s="415">
        <v>0</v>
      </c>
      <c r="AC24" s="416">
        <v>0</v>
      </c>
      <c r="AD24" s="416">
        <v>0</v>
      </c>
      <c r="AE24" s="408">
        <v>0</v>
      </c>
      <c r="AF24" s="384"/>
      <c r="AG24" s="405" t="s">
        <v>2969</v>
      </c>
      <c r="AH24" s="406"/>
      <c r="AI24" s="406"/>
      <c r="AJ24" s="406"/>
      <c r="AK24" s="406"/>
      <c r="AL24" s="406"/>
      <c r="AM24" s="406"/>
      <c r="AN24" s="406"/>
      <c r="AO24" s="406"/>
      <c r="AP24" s="406"/>
      <c r="AQ24" s="406"/>
      <c r="AR24" s="406"/>
      <c r="AS24" s="406"/>
      <c r="AT24" s="406"/>
      <c r="AU24" s="406"/>
      <c r="AV24" s="406"/>
      <c r="AW24" s="406"/>
      <c r="AX24" s="406"/>
      <c r="AY24" s="406"/>
    </row>
    <row r="25" spans="2:51" ht="46.5">
      <c r="B25" s="483" t="s">
        <v>2970</v>
      </c>
      <c r="C25" s="407" t="s">
        <v>901</v>
      </c>
      <c r="D25" s="485">
        <v>2021</v>
      </c>
      <c r="E25" s="401"/>
      <c r="F25" s="409">
        <v>0</v>
      </c>
      <c r="G25" s="410">
        <v>0</v>
      </c>
      <c r="H25" s="410">
        <v>0</v>
      </c>
      <c r="I25" s="410">
        <v>0</v>
      </c>
      <c r="J25" s="410">
        <v>0</v>
      </c>
      <c r="K25" s="408">
        <v>0</v>
      </c>
      <c r="L25" s="401"/>
      <c r="M25" s="409">
        <v>1.9E-2</v>
      </c>
      <c r="N25" s="410">
        <v>3.0000000000000001E-3</v>
      </c>
      <c r="O25" s="410">
        <v>0</v>
      </c>
      <c r="P25" s="410">
        <v>0</v>
      </c>
      <c r="Q25" s="410">
        <v>0</v>
      </c>
      <c r="R25" s="408">
        <v>0.19700000000000001</v>
      </c>
      <c r="S25" s="401"/>
      <c r="T25" s="411">
        <v>0.02</v>
      </c>
      <c r="U25" s="412">
        <v>0.02</v>
      </c>
      <c r="V25" s="412">
        <v>0.02</v>
      </c>
      <c r="W25" s="412">
        <v>0.02</v>
      </c>
      <c r="X25" s="412">
        <v>0.02</v>
      </c>
      <c r="Y25" s="413">
        <v>0.69</v>
      </c>
      <c r="Z25" s="401"/>
      <c r="AA25" s="414">
        <v>0</v>
      </c>
      <c r="AB25" s="415">
        <v>0</v>
      </c>
      <c r="AC25" s="416">
        <v>0</v>
      </c>
      <c r="AD25" s="416">
        <v>0</v>
      </c>
      <c r="AE25" s="408">
        <v>0</v>
      </c>
      <c r="AF25" s="384"/>
      <c r="AG25" s="405" t="s">
        <v>2971</v>
      </c>
      <c r="AH25" s="406"/>
      <c r="AI25" s="406"/>
      <c r="AJ25" s="406"/>
      <c r="AK25" s="406"/>
      <c r="AL25" s="406"/>
      <c r="AM25" s="406"/>
      <c r="AN25" s="406"/>
      <c r="AO25" s="406"/>
      <c r="AP25" s="406"/>
      <c r="AQ25" s="406"/>
      <c r="AR25" s="406"/>
      <c r="AS25" s="406"/>
      <c r="AT25" s="406"/>
      <c r="AU25" s="406"/>
      <c r="AV25" s="406"/>
      <c r="AW25" s="406"/>
      <c r="AX25" s="406"/>
      <c r="AY25" s="406"/>
    </row>
    <row r="26" spans="2:51" ht="46.5">
      <c r="B26" s="483" t="s">
        <v>2972</v>
      </c>
      <c r="C26" s="407" t="s">
        <v>901</v>
      </c>
      <c r="D26" s="485">
        <v>2021</v>
      </c>
      <c r="E26" s="401"/>
      <c r="F26" s="409">
        <v>0</v>
      </c>
      <c r="G26" s="410">
        <v>0</v>
      </c>
      <c r="H26" s="410">
        <v>0</v>
      </c>
      <c r="I26" s="410">
        <v>0</v>
      </c>
      <c r="J26" s="410">
        <v>0</v>
      </c>
      <c r="K26" s="408">
        <v>0</v>
      </c>
      <c r="L26" s="401"/>
      <c r="M26" s="409">
        <v>0</v>
      </c>
      <c r="N26" s="410">
        <v>0</v>
      </c>
      <c r="O26" s="410">
        <v>0</v>
      </c>
      <c r="P26" s="410">
        <v>0</v>
      </c>
      <c r="Q26" s="410">
        <v>0</v>
      </c>
      <c r="R26" s="408">
        <v>0.45100000000000001</v>
      </c>
      <c r="S26" s="401"/>
      <c r="T26" s="411">
        <v>0</v>
      </c>
      <c r="U26" s="412">
        <v>0</v>
      </c>
      <c r="V26" s="412">
        <v>0</v>
      </c>
      <c r="W26" s="412">
        <v>0</v>
      </c>
      <c r="X26" s="412">
        <v>0</v>
      </c>
      <c r="Y26" s="413">
        <v>42.04</v>
      </c>
      <c r="Z26" s="401"/>
      <c r="AA26" s="414">
        <v>0</v>
      </c>
      <c r="AB26" s="415">
        <v>0</v>
      </c>
      <c r="AC26" s="416">
        <v>0</v>
      </c>
      <c r="AD26" s="416">
        <v>0</v>
      </c>
      <c r="AE26" s="408">
        <v>0</v>
      </c>
      <c r="AF26" s="384"/>
      <c r="AG26" s="405" t="s">
        <v>2973</v>
      </c>
      <c r="AH26" s="406"/>
      <c r="AI26" s="406"/>
      <c r="AJ26" s="406"/>
      <c r="AK26" s="406"/>
      <c r="AL26" s="406"/>
      <c r="AM26" s="406"/>
      <c r="AN26" s="406"/>
      <c r="AO26" s="406"/>
      <c r="AP26" s="406"/>
      <c r="AQ26" s="406"/>
      <c r="AR26" s="406"/>
      <c r="AS26" s="406"/>
      <c r="AT26" s="406"/>
      <c r="AU26" s="406"/>
      <c r="AV26" s="406"/>
      <c r="AW26" s="406"/>
      <c r="AX26" s="406"/>
      <c r="AY26" s="406"/>
    </row>
    <row r="27" spans="2:51" ht="46.5">
      <c r="B27" s="483" t="s">
        <v>2974</v>
      </c>
      <c r="C27" s="407" t="s">
        <v>2948</v>
      </c>
      <c r="D27" s="485">
        <v>2036</v>
      </c>
      <c r="E27" s="401"/>
      <c r="F27" s="409">
        <v>0</v>
      </c>
      <c r="G27" s="410">
        <v>0</v>
      </c>
      <c r="H27" s="410">
        <v>0</v>
      </c>
      <c r="I27" s="410">
        <v>0</v>
      </c>
      <c r="J27" s="410">
        <v>0</v>
      </c>
      <c r="K27" s="408">
        <v>0</v>
      </c>
      <c r="L27" s="401"/>
      <c r="M27" s="409">
        <v>0</v>
      </c>
      <c r="N27" s="410">
        <v>0</v>
      </c>
      <c r="O27" s="410">
        <v>0</v>
      </c>
      <c r="P27" s="410">
        <v>0</v>
      </c>
      <c r="Q27" s="410">
        <v>0</v>
      </c>
      <c r="R27" s="408">
        <v>0.13900000000000001</v>
      </c>
      <c r="S27" s="401"/>
      <c r="T27" s="411">
        <v>0</v>
      </c>
      <c r="U27" s="412">
        <v>0</v>
      </c>
      <c r="V27" s="412">
        <v>0</v>
      </c>
      <c r="W27" s="412">
        <v>0</v>
      </c>
      <c r="X27" s="412">
        <v>0</v>
      </c>
      <c r="Y27" s="413">
        <v>52.16</v>
      </c>
      <c r="Z27" s="401"/>
      <c r="AA27" s="414">
        <v>0</v>
      </c>
      <c r="AB27" s="415">
        <v>0</v>
      </c>
      <c r="AC27" s="416">
        <v>0</v>
      </c>
      <c r="AD27" s="416">
        <v>0</v>
      </c>
      <c r="AE27" s="408">
        <v>0</v>
      </c>
      <c r="AF27" s="384"/>
      <c r="AG27" s="405" t="s">
        <v>2975</v>
      </c>
      <c r="AH27" s="406"/>
      <c r="AI27" s="406"/>
      <c r="AJ27" s="406"/>
      <c r="AK27" s="406"/>
      <c r="AL27" s="406"/>
      <c r="AM27" s="406"/>
      <c r="AN27" s="406"/>
      <c r="AO27" s="406"/>
      <c r="AP27" s="406"/>
      <c r="AQ27" s="406"/>
      <c r="AR27" s="406"/>
      <c r="AS27" s="406"/>
      <c r="AT27" s="406"/>
      <c r="AU27" s="406"/>
      <c r="AV27" s="406"/>
      <c r="AW27" s="406"/>
      <c r="AX27" s="406"/>
      <c r="AY27" s="406"/>
    </row>
    <row r="28" spans="2:51" ht="46.5">
      <c r="B28" s="483" t="s">
        <v>2976</v>
      </c>
      <c r="C28" s="407" t="s">
        <v>901</v>
      </c>
      <c r="D28" s="485">
        <v>2023</v>
      </c>
      <c r="E28" s="401"/>
      <c r="F28" s="409">
        <v>0</v>
      </c>
      <c r="G28" s="410">
        <v>0</v>
      </c>
      <c r="H28" s="410">
        <v>0</v>
      </c>
      <c r="I28" s="410">
        <v>0</v>
      </c>
      <c r="J28" s="410">
        <v>0</v>
      </c>
      <c r="K28" s="408">
        <v>0</v>
      </c>
      <c r="L28" s="401"/>
      <c r="M28" s="409">
        <v>0</v>
      </c>
      <c r="N28" s="410">
        <v>0</v>
      </c>
      <c r="O28" s="410">
        <v>0</v>
      </c>
      <c r="P28" s="410">
        <v>0.9</v>
      </c>
      <c r="Q28" s="410">
        <v>0.9</v>
      </c>
      <c r="R28" s="408">
        <v>6.5570000000000004</v>
      </c>
      <c r="S28" s="401"/>
      <c r="T28" s="411">
        <v>0</v>
      </c>
      <c r="U28" s="412">
        <v>0</v>
      </c>
      <c r="V28" s="412">
        <v>0</v>
      </c>
      <c r="W28" s="412">
        <v>1.5</v>
      </c>
      <c r="X28" s="412">
        <v>3</v>
      </c>
      <c r="Y28" s="413">
        <v>3</v>
      </c>
      <c r="Z28" s="401"/>
      <c r="AA28" s="414">
        <v>0</v>
      </c>
      <c r="AB28" s="415">
        <v>0</v>
      </c>
      <c r="AC28" s="416">
        <v>0</v>
      </c>
      <c r="AD28" s="416">
        <v>0</v>
      </c>
      <c r="AE28" s="408">
        <v>0</v>
      </c>
      <c r="AF28" s="384"/>
      <c r="AG28" s="405" t="s">
        <v>2977</v>
      </c>
      <c r="AH28" s="406"/>
      <c r="AI28" s="406"/>
      <c r="AJ28" s="406"/>
      <c r="AK28" s="406"/>
      <c r="AL28" s="406"/>
      <c r="AM28" s="406"/>
      <c r="AN28" s="406"/>
      <c r="AO28" s="406"/>
      <c r="AP28" s="406"/>
      <c r="AQ28" s="406"/>
      <c r="AR28" s="406"/>
      <c r="AS28" s="406"/>
      <c r="AT28" s="406"/>
      <c r="AU28" s="406"/>
      <c r="AV28" s="406"/>
      <c r="AW28" s="406"/>
      <c r="AX28" s="406"/>
      <c r="AY28" s="406"/>
    </row>
    <row r="29" spans="2:51" ht="15.75" hidden="1" customHeight="1" thickTop="1" thickBot="1">
      <c r="B29" s="483" t="s">
        <v>2978</v>
      </c>
      <c r="C29" s="407"/>
      <c r="D29" s="408"/>
      <c r="E29" s="401"/>
      <c r="F29" s="409"/>
      <c r="G29" s="410"/>
      <c r="H29" s="410"/>
      <c r="I29" s="410"/>
      <c r="J29" s="410"/>
      <c r="K29" s="408"/>
      <c r="L29" s="401"/>
      <c r="M29" s="409"/>
      <c r="N29" s="410"/>
      <c r="O29" s="410"/>
      <c r="P29" s="410"/>
      <c r="Q29" s="410"/>
      <c r="R29" s="408"/>
      <c r="S29" s="401"/>
      <c r="T29" s="411"/>
      <c r="U29" s="412"/>
      <c r="V29" s="412"/>
      <c r="W29" s="412"/>
      <c r="X29" s="412"/>
      <c r="Y29" s="413"/>
      <c r="Z29" s="401"/>
      <c r="AA29" s="414"/>
      <c r="AB29" s="415"/>
      <c r="AC29" s="416"/>
      <c r="AD29" s="416"/>
      <c r="AE29" s="408"/>
      <c r="AF29" s="384"/>
      <c r="AG29" s="405" t="s">
        <v>2979</v>
      </c>
      <c r="AH29" s="406"/>
      <c r="AI29" s="406"/>
      <c r="AJ29" s="406"/>
      <c r="AK29" s="406"/>
      <c r="AL29" s="406"/>
      <c r="AM29" s="406"/>
      <c r="AN29" s="406"/>
      <c r="AO29" s="406"/>
      <c r="AP29" s="406"/>
      <c r="AQ29" s="406"/>
      <c r="AR29" s="406"/>
      <c r="AS29" s="406"/>
      <c r="AT29" s="406"/>
      <c r="AU29" s="406"/>
      <c r="AV29" s="406"/>
      <c r="AW29" s="406"/>
      <c r="AX29" s="406"/>
      <c r="AY29" s="406"/>
    </row>
    <row r="30" spans="2:51" ht="15.75" hidden="1" customHeight="1" thickBot="1">
      <c r="B30" s="483" t="s">
        <v>2980</v>
      </c>
      <c r="C30" s="407"/>
      <c r="D30" s="408"/>
      <c r="E30" s="401"/>
      <c r="F30" s="409"/>
      <c r="G30" s="410"/>
      <c r="H30" s="410"/>
      <c r="I30" s="410"/>
      <c r="J30" s="410"/>
      <c r="K30" s="408"/>
      <c r="L30" s="401"/>
      <c r="M30" s="409"/>
      <c r="N30" s="410"/>
      <c r="O30" s="410"/>
      <c r="P30" s="410"/>
      <c r="Q30" s="410"/>
      <c r="R30" s="408"/>
      <c r="S30" s="401"/>
      <c r="T30" s="411"/>
      <c r="U30" s="412"/>
      <c r="V30" s="412"/>
      <c r="W30" s="412"/>
      <c r="X30" s="412"/>
      <c r="Y30" s="413"/>
      <c r="Z30" s="401"/>
      <c r="AA30" s="414"/>
      <c r="AB30" s="415"/>
      <c r="AC30" s="416"/>
      <c r="AD30" s="416"/>
      <c r="AE30" s="408"/>
      <c r="AF30" s="384"/>
      <c r="AG30" s="405" t="s">
        <v>2981</v>
      </c>
      <c r="AH30" s="406"/>
      <c r="AI30" s="406"/>
      <c r="AJ30" s="406"/>
      <c r="AK30" s="406"/>
      <c r="AL30" s="406"/>
      <c r="AM30" s="406"/>
      <c r="AN30" s="406"/>
      <c r="AO30" s="406"/>
      <c r="AP30" s="406"/>
      <c r="AQ30" s="406"/>
      <c r="AR30" s="406"/>
      <c r="AS30" s="406"/>
      <c r="AT30" s="406"/>
      <c r="AU30" s="406"/>
      <c r="AV30" s="406"/>
      <c r="AW30" s="406"/>
      <c r="AX30" s="406"/>
      <c r="AY30" s="406"/>
    </row>
    <row r="31" spans="2:51" ht="15.75" hidden="1" customHeight="1" thickBot="1">
      <c r="B31" s="483" t="s">
        <v>2982</v>
      </c>
      <c r="C31" s="407"/>
      <c r="D31" s="408"/>
      <c r="E31" s="401"/>
      <c r="F31" s="409"/>
      <c r="G31" s="410"/>
      <c r="H31" s="410"/>
      <c r="I31" s="410"/>
      <c r="J31" s="410"/>
      <c r="K31" s="408"/>
      <c r="L31" s="401"/>
      <c r="M31" s="409"/>
      <c r="N31" s="410"/>
      <c r="O31" s="410"/>
      <c r="P31" s="410"/>
      <c r="Q31" s="410"/>
      <c r="R31" s="408"/>
      <c r="S31" s="401"/>
      <c r="T31" s="411"/>
      <c r="U31" s="412"/>
      <c r="V31" s="412"/>
      <c r="W31" s="412"/>
      <c r="X31" s="412"/>
      <c r="Y31" s="413"/>
      <c r="Z31" s="401"/>
      <c r="AA31" s="414"/>
      <c r="AB31" s="415"/>
      <c r="AC31" s="416"/>
      <c r="AD31" s="416"/>
      <c r="AE31" s="408"/>
      <c r="AF31" s="384"/>
      <c r="AG31" s="405" t="s">
        <v>2983</v>
      </c>
      <c r="AH31" s="406"/>
      <c r="AI31" s="406"/>
      <c r="AJ31" s="406"/>
      <c r="AK31" s="406"/>
      <c r="AL31" s="406"/>
      <c r="AM31" s="406"/>
      <c r="AN31" s="406"/>
      <c r="AO31" s="406"/>
      <c r="AP31" s="406"/>
      <c r="AQ31" s="406"/>
      <c r="AR31" s="406"/>
      <c r="AS31" s="406"/>
      <c r="AT31" s="406"/>
      <c r="AU31" s="406"/>
      <c r="AV31" s="406"/>
      <c r="AW31" s="406"/>
      <c r="AX31" s="406"/>
      <c r="AY31" s="406"/>
    </row>
    <row r="32" spans="2:51" ht="15.75" hidden="1" customHeight="1" thickBot="1">
      <c r="B32" s="483" t="s">
        <v>2984</v>
      </c>
      <c r="C32" s="407"/>
      <c r="D32" s="408"/>
      <c r="E32" s="401"/>
      <c r="F32" s="409"/>
      <c r="G32" s="410"/>
      <c r="H32" s="410"/>
      <c r="I32" s="410"/>
      <c r="J32" s="410"/>
      <c r="K32" s="408"/>
      <c r="L32" s="401"/>
      <c r="M32" s="409"/>
      <c r="N32" s="410"/>
      <c r="O32" s="410"/>
      <c r="P32" s="410"/>
      <c r="Q32" s="410"/>
      <c r="R32" s="408"/>
      <c r="S32" s="401"/>
      <c r="T32" s="411"/>
      <c r="U32" s="412"/>
      <c r="V32" s="412"/>
      <c r="W32" s="412"/>
      <c r="X32" s="412"/>
      <c r="Y32" s="413"/>
      <c r="Z32" s="401"/>
      <c r="AA32" s="414"/>
      <c r="AB32" s="415"/>
      <c r="AC32" s="416"/>
      <c r="AD32" s="416"/>
      <c r="AE32" s="408"/>
      <c r="AF32" s="384"/>
      <c r="AG32" s="405" t="s">
        <v>2985</v>
      </c>
      <c r="AH32" s="406"/>
      <c r="AI32" s="406"/>
      <c r="AJ32" s="406"/>
      <c r="AK32" s="406"/>
      <c r="AL32" s="406"/>
      <c r="AM32" s="406"/>
      <c r="AN32" s="406"/>
      <c r="AO32" s="406"/>
      <c r="AP32" s="406"/>
      <c r="AQ32" s="406"/>
      <c r="AR32" s="406"/>
      <c r="AS32" s="406"/>
      <c r="AT32" s="406"/>
      <c r="AU32" s="406"/>
      <c r="AV32" s="406"/>
      <c r="AW32" s="406"/>
      <c r="AX32" s="406"/>
      <c r="AY32" s="406"/>
    </row>
    <row r="33" spans="2:51" ht="15.75" hidden="1" customHeight="1" thickBot="1">
      <c r="B33" s="483" t="s">
        <v>2986</v>
      </c>
      <c r="C33" s="407"/>
      <c r="D33" s="408"/>
      <c r="E33" s="401"/>
      <c r="F33" s="409"/>
      <c r="G33" s="410"/>
      <c r="H33" s="410"/>
      <c r="I33" s="410"/>
      <c r="J33" s="410"/>
      <c r="K33" s="408"/>
      <c r="L33" s="401"/>
      <c r="M33" s="409"/>
      <c r="N33" s="410"/>
      <c r="O33" s="410"/>
      <c r="P33" s="410"/>
      <c r="Q33" s="410"/>
      <c r="R33" s="408"/>
      <c r="S33" s="401"/>
      <c r="T33" s="411"/>
      <c r="U33" s="412"/>
      <c r="V33" s="412"/>
      <c r="W33" s="412"/>
      <c r="X33" s="412"/>
      <c r="Y33" s="413"/>
      <c r="Z33" s="401"/>
      <c r="AA33" s="414"/>
      <c r="AB33" s="415"/>
      <c r="AC33" s="416"/>
      <c r="AD33" s="416"/>
      <c r="AE33" s="408"/>
      <c r="AF33" s="384"/>
      <c r="AG33" s="405" t="s">
        <v>2987</v>
      </c>
      <c r="AH33" s="406"/>
      <c r="AI33" s="406"/>
      <c r="AJ33" s="406"/>
      <c r="AK33" s="406"/>
      <c r="AL33" s="406"/>
      <c r="AM33" s="406"/>
      <c r="AN33" s="406"/>
      <c r="AO33" s="406"/>
      <c r="AP33" s="406"/>
      <c r="AQ33" s="406"/>
      <c r="AR33" s="406"/>
      <c r="AS33" s="406"/>
      <c r="AT33" s="406"/>
      <c r="AU33" s="406"/>
      <c r="AV33" s="406"/>
      <c r="AW33" s="406"/>
      <c r="AX33" s="406"/>
      <c r="AY33" s="406"/>
    </row>
    <row r="34" spans="2:51" ht="15.75" hidden="1" customHeight="1" thickBot="1">
      <c r="B34" s="483" t="s">
        <v>2988</v>
      </c>
      <c r="C34" s="407"/>
      <c r="D34" s="408"/>
      <c r="E34" s="401"/>
      <c r="F34" s="409"/>
      <c r="G34" s="410"/>
      <c r="H34" s="410"/>
      <c r="I34" s="410"/>
      <c r="J34" s="410"/>
      <c r="K34" s="408"/>
      <c r="L34" s="401"/>
      <c r="M34" s="409"/>
      <c r="N34" s="410"/>
      <c r="O34" s="410"/>
      <c r="P34" s="410"/>
      <c r="Q34" s="410"/>
      <c r="R34" s="408"/>
      <c r="S34" s="401"/>
      <c r="T34" s="411"/>
      <c r="U34" s="412"/>
      <c r="V34" s="412"/>
      <c r="W34" s="412"/>
      <c r="X34" s="412"/>
      <c r="Y34" s="413"/>
      <c r="Z34" s="401"/>
      <c r="AA34" s="414"/>
      <c r="AB34" s="415"/>
      <c r="AC34" s="416"/>
      <c r="AD34" s="416"/>
      <c r="AE34" s="408"/>
      <c r="AF34" s="384"/>
      <c r="AG34" s="405" t="s">
        <v>2989</v>
      </c>
      <c r="AH34" s="406"/>
      <c r="AI34" s="406"/>
      <c r="AJ34" s="406"/>
      <c r="AK34" s="406"/>
      <c r="AL34" s="406"/>
      <c r="AM34" s="406"/>
      <c r="AN34" s="406"/>
      <c r="AO34" s="406"/>
      <c r="AP34" s="406"/>
      <c r="AQ34" s="406"/>
      <c r="AR34" s="406"/>
      <c r="AS34" s="406"/>
      <c r="AT34" s="406"/>
      <c r="AU34" s="406"/>
      <c r="AV34" s="406"/>
      <c r="AW34" s="406"/>
      <c r="AX34" s="406"/>
      <c r="AY34" s="406"/>
    </row>
    <row r="35" spans="2:51" ht="15.75" hidden="1" customHeight="1" thickBot="1">
      <c r="B35" s="483" t="s">
        <v>2990</v>
      </c>
      <c r="C35" s="407"/>
      <c r="D35" s="408"/>
      <c r="E35" s="401"/>
      <c r="F35" s="409"/>
      <c r="G35" s="410"/>
      <c r="H35" s="410"/>
      <c r="I35" s="410"/>
      <c r="J35" s="410"/>
      <c r="K35" s="408"/>
      <c r="L35" s="401"/>
      <c r="M35" s="409"/>
      <c r="N35" s="410"/>
      <c r="O35" s="410"/>
      <c r="P35" s="410"/>
      <c r="Q35" s="410"/>
      <c r="R35" s="408"/>
      <c r="S35" s="401"/>
      <c r="T35" s="411"/>
      <c r="U35" s="412"/>
      <c r="V35" s="412"/>
      <c r="W35" s="412"/>
      <c r="X35" s="412"/>
      <c r="Y35" s="413"/>
      <c r="Z35" s="401"/>
      <c r="AA35" s="414"/>
      <c r="AB35" s="415"/>
      <c r="AC35" s="416"/>
      <c r="AD35" s="416"/>
      <c r="AE35" s="408"/>
      <c r="AF35" s="384"/>
      <c r="AG35" s="405" t="s">
        <v>2991</v>
      </c>
      <c r="AH35" s="406"/>
      <c r="AI35" s="406"/>
      <c r="AJ35" s="406"/>
      <c r="AK35" s="406"/>
      <c r="AL35" s="406"/>
      <c r="AM35" s="406"/>
      <c r="AN35" s="406"/>
      <c r="AO35" s="406"/>
      <c r="AP35" s="406"/>
      <c r="AQ35" s="406"/>
      <c r="AR35" s="406"/>
      <c r="AS35" s="406"/>
      <c r="AT35" s="406"/>
      <c r="AU35" s="406"/>
      <c r="AV35" s="406"/>
      <c r="AW35" s="406"/>
      <c r="AX35" s="406"/>
      <c r="AY35" s="406"/>
    </row>
    <row r="36" spans="2:51" ht="15.75" hidden="1" customHeight="1" thickBot="1">
      <c r="B36" s="483" t="s">
        <v>2992</v>
      </c>
      <c r="C36" s="407"/>
      <c r="D36" s="408"/>
      <c r="E36" s="401"/>
      <c r="F36" s="409"/>
      <c r="G36" s="410"/>
      <c r="H36" s="410"/>
      <c r="I36" s="410"/>
      <c r="J36" s="410"/>
      <c r="K36" s="408"/>
      <c r="L36" s="401"/>
      <c r="M36" s="409"/>
      <c r="N36" s="410"/>
      <c r="O36" s="410"/>
      <c r="P36" s="410"/>
      <c r="Q36" s="410"/>
      <c r="R36" s="408"/>
      <c r="S36" s="401"/>
      <c r="T36" s="411"/>
      <c r="U36" s="412"/>
      <c r="V36" s="412"/>
      <c r="W36" s="412"/>
      <c r="X36" s="412"/>
      <c r="Y36" s="413"/>
      <c r="Z36" s="401"/>
      <c r="AA36" s="414"/>
      <c r="AB36" s="415"/>
      <c r="AC36" s="416"/>
      <c r="AD36" s="416"/>
      <c r="AE36" s="408"/>
      <c r="AF36" s="384"/>
      <c r="AG36" s="405" t="s">
        <v>2993</v>
      </c>
      <c r="AH36" s="619"/>
      <c r="AI36" s="406"/>
      <c r="AJ36" s="406"/>
      <c r="AK36" s="406"/>
      <c r="AL36" s="406"/>
      <c r="AM36" s="406"/>
      <c r="AN36" s="406"/>
      <c r="AO36" s="406"/>
      <c r="AP36" s="406"/>
      <c r="AQ36" s="406"/>
      <c r="AR36" s="406"/>
      <c r="AS36" s="406"/>
      <c r="AT36" s="406"/>
      <c r="AU36" s="406"/>
      <c r="AV36" s="406"/>
      <c r="AW36" s="406"/>
      <c r="AX36" s="406"/>
      <c r="AY36" s="406"/>
    </row>
    <row r="37" spans="2:51" ht="15.75" hidden="1" customHeight="1" thickBot="1">
      <c r="B37" s="483" t="s">
        <v>2994</v>
      </c>
      <c r="C37" s="407"/>
      <c r="D37" s="408"/>
      <c r="E37" s="401"/>
      <c r="F37" s="409"/>
      <c r="G37" s="410"/>
      <c r="H37" s="410"/>
      <c r="I37" s="410"/>
      <c r="J37" s="410"/>
      <c r="K37" s="408"/>
      <c r="L37" s="401"/>
      <c r="M37" s="409"/>
      <c r="N37" s="410"/>
      <c r="O37" s="410"/>
      <c r="P37" s="410"/>
      <c r="Q37" s="410"/>
      <c r="R37" s="408"/>
      <c r="S37" s="401"/>
      <c r="T37" s="411"/>
      <c r="U37" s="412"/>
      <c r="V37" s="412"/>
      <c r="W37" s="412"/>
      <c r="X37" s="412"/>
      <c r="Y37" s="413"/>
      <c r="Z37" s="401"/>
      <c r="AA37" s="414"/>
      <c r="AB37" s="415"/>
      <c r="AC37" s="416"/>
      <c r="AD37" s="416"/>
      <c r="AE37" s="408"/>
      <c r="AF37" s="384"/>
      <c r="AG37" s="405" t="s">
        <v>2995</v>
      </c>
      <c r="AH37" s="619"/>
      <c r="AI37" s="406"/>
      <c r="AJ37" s="406"/>
      <c r="AK37" s="406"/>
      <c r="AL37" s="406"/>
      <c r="AM37" s="406"/>
      <c r="AN37" s="406"/>
      <c r="AO37" s="406"/>
      <c r="AP37" s="406"/>
      <c r="AQ37" s="406"/>
      <c r="AR37" s="406"/>
      <c r="AS37" s="406"/>
      <c r="AT37" s="406"/>
      <c r="AU37" s="406"/>
      <c r="AV37" s="406"/>
      <c r="AW37" s="406"/>
      <c r="AX37" s="406"/>
      <c r="AY37" s="406"/>
    </row>
    <row r="38" spans="2:51" ht="15.75" hidden="1" customHeight="1" thickBot="1">
      <c r="B38" s="483" t="s">
        <v>2996</v>
      </c>
      <c r="C38" s="407"/>
      <c r="D38" s="408"/>
      <c r="E38" s="401"/>
      <c r="F38" s="409"/>
      <c r="G38" s="410"/>
      <c r="H38" s="410"/>
      <c r="I38" s="410"/>
      <c r="J38" s="410"/>
      <c r="K38" s="408"/>
      <c r="L38" s="401"/>
      <c r="M38" s="409"/>
      <c r="N38" s="410"/>
      <c r="O38" s="410"/>
      <c r="P38" s="410"/>
      <c r="Q38" s="410"/>
      <c r="R38" s="408"/>
      <c r="S38" s="401"/>
      <c r="T38" s="411"/>
      <c r="U38" s="412"/>
      <c r="V38" s="412"/>
      <c r="W38" s="412"/>
      <c r="X38" s="412"/>
      <c r="Y38" s="413"/>
      <c r="Z38" s="401"/>
      <c r="AA38" s="414"/>
      <c r="AB38" s="415"/>
      <c r="AC38" s="416"/>
      <c r="AD38" s="416"/>
      <c r="AE38" s="408"/>
      <c r="AF38" s="384"/>
      <c r="AG38" s="405" t="s">
        <v>2997</v>
      </c>
      <c r="AH38" s="619"/>
      <c r="AI38" s="406"/>
      <c r="AJ38" s="406"/>
      <c r="AK38" s="406"/>
      <c r="AL38" s="406"/>
      <c r="AM38" s="406"/>
      <c r="AN38" s="406"/>
      <c r="AO38" s="406"/>
      <c r="AP38" s="406"/>
      <c r="AQ38" s="406"/>
      <c r="AR38" s="406"/>
      <c r="AS38" s="406"/>
      <c r="AT38" s="406"/>
      <c r="AU38" s="406"/>
      <c r="AV38" s="406"/>
      <c r="AW38" s="406"/>
      <c r="AX38" s="406"/>
      <c r="AY38" s="406"/>
    </row>
    <row r="39" spans="2:51" ht="15.75" hidden="1" customHeight="1" thickBot="1">
      <c r="B39" s="483" t="s">
        <v>2998</v>
      </c>
      <c r="C39" s="407"/>
      <c r="D39" s="408"/>
      <c r="E39" s="401"/>
      <c r="F39" s="409"/>
      <c r="G39" s="410"/>
      <c r="H39" s="410"/>
      <c r="I39" s="410"/>
      <c r="J39" s="410"/>
      <c r="K39" s="408"/>
      <c r="L39" s="401"/>
      <c r="M39" s="409"/>
      <c r="N39" s="410"/>
      <c r="O39" s="410"/>
      <c r="P39" s="410"/>
      <c r="Q39" s="410"/>
      <c r="R39" s="408"/>
      <c r="S39" s="401"/>
      <c r="T39" s="411"/>
      <c r="U39" s="412"/>
      <c r="V39" s="412"/>
      <c r="W39" s="412"/>
      <c r="X39" s="412"/>
      <c r="Y39" s="413"/>
      <c r="Z39" s="401"/>
      <c r="AA39" s="414"/>
      <c r="AB39" s="415"/>
      <c r="AC39" s="416"/>
      <c r="AD39" s="416"/>
      <c r="AE39" s="408"/>
      <c r="AF39" s="384"/>
      <c r="AG39" s="405" t="s">
        <v>2999</v>
      </c>
      <c r="AH39" s="619"/>
      <c r="AI39" s="406"/>
      <c r="AJ39" s="406"/>
      <c r="AK39" s="406"/>
      <c r="AL39" s="406"/>
      <c r="AM39" s="406"/>
      <c r="AN39" s="406"/>
      <c r="AO39" s="406"/>
      <c r="AP39" s="406"/>
      <c r="AQ39" s="406"/>
      <c r="AR39" s="406"/>
      <c r="AS39" s="406"/>
      <c r="AT39" s="406"/>
      <c r="AU39" s="406"/>
      <c r="AV39" s="406"/>
      <c r="AW39" s="406"/>
      <c r="AX39" s="406"/>
      <c r="AY39" s="406"/>
    </row>
    <row r="40" spans="2:51" ht="15.75" hidden="1" customHeight="1" thickBot="1">
      <c r="B40" s="483" t="s">
        <v>3000</v>
      </c>
      <c r="C40" s="407"/>
      <c r="D40" s="408"/>
      <c r="E40" s="401"/>
      <c r="F40" s="409"/>
      <c r="G40" s="410"/>
      <c r="H40" s="410"/>
      <c r="I40" s="410"/>
      <c r="J40" s="410"/>
      <c r="K40" s="408"/>
      <c r="L40" s="401"/>
      <c r="M40" s="409"/>
      <c r="N40" s="410"/>
      <c r="O40" s="410"/>
      <c r="P40" s="410"/>
      <c r="Q40" s="410"/>
      <c r="R40" s="408"/>
      <c r="S40" s="401"/>
      <c r="T40" s="411"/>
      <c r="U40" s="412"/>
      <c r="V40" s="412"/>
      <c r="W40" s="412"/>
      <c r="X40" s="412"/>
      <c r="Y40" s="413"/>
      <c r="Z40" s="401"/>
      <c r="AA40" s="414"/>
      <c r="AB40" s="415"/>
      <c r="AC40" s="416"/>
      <c r="AD40" s="416"/>
      <c r="AE40" s="408"/>
      <c r="AF40" s="384"/>
      <c r="AG40" s="405" t="s">
        <v>3001</v>
      </c>
      <c r="AH40" s="619"/>
      <c r="AI40" s="406"/>
      <c r="AJ40" s="406"/>
      <c r="AK40" s="406"/>
      <c r="AL40" s="406"/>
      <c r="AM40" s="406"/>
      <c r="AN40" s="406"/>
      <c r="AO40" s="406"/>
      <c r="AP40" s="406"/>
      <c r="AQ40" s="406"/>
      <c r="AR40" s="406"/>
      <c r="AS40" s="406"/>
      <c r="AT40" s="406"/>
      <c r="AU40" s="406"/>
      <c r="AV40" s="406"/>
      <c r="AW40" s="406"/>
      <c r="AX40" s="406"/>
      <c r="AY40" s="406"/>
    </row>
    <row r="41" spans="2:51" ht="15.75" hidden="1" customHeight="1" thickBot="1">
      <c r="B41" s="483" t="s">
        <v>3002</v>
      </c>
      <c r="C41" s="407"/>
      <c r="D41" s="408"/>
      <c r="E41" s="401"/>
      <c r="F41" s="409"/>
      <c r="G41" s="410"/>
      <c r="H41" s="410"/>
      <c r="I41" s="410"/>
      <c r="J41" s="410"/>
      <c r="K41" s="408"/>
      <c r="L41" s="401"/>
      <c r="M41" s="409"/>
      <c r="N41" s="410"/>
      <c r="O41" s="410"/>
      <c r="P41" s="410"/>
      <c r="Q41" s="410"/>
      <c r="R41" s="408"/>
      <c r="S41" s="401"/>
      <c r="T41" s="411"/>
      <c r="U41" s="412"/>
      <c r="V41" s="412"/>
      <c r="W41" s="412"/>
      <c r="X41" s="412"/>
      <c r="Y41" s="413"/>
      <c r="Z41" s="401"/>
      <c r="AA41" s="414"/>
      <c r="AB41" s="415"/>
      <c r="AC41" s="416"/>
      <c r="AD41" s="416"/>
      <c r="AE41" s="408"/>
      <c r="AF41" s="384"/>
      <c r="AG41" s="405" t="s">
        <v>3003</v>
      </c>
      <c r="AH41" s="619"/>
      <c r="AI41" s="406"/>
      <c r="AJ41" s="406"/>
      <c r="AK41" s="406"/>
      <c r="AL41" s="406"/>
      <c r="AM41" s="406"/>
      <c r="AN41" s="406"/>
      <c r="AO41" s="406"/>
      <c r="AP41" s="406"/>
      <c r="AQ41" s="406"/>
      <c r="AR41" s="406"/>
      <c r="AS41" s="406"/>
      <c r="AT41" s="406"/>
      <c r="AU41" s="406"/>
      <c r="AV41" s="406"/>
      <c r="AW41" s="406"/>
      <c r="AX41" s="406"/>
      <c r="AY41" s="406"/>
    </row>
    <row r="42" spans="2:51" ht="15.75" hidden="1" customHeight="1" thickBot="1">
      <c r="B42" s="483" t="s">
        <v>3004</v>
      </c>
      <c r="C42" s="407"/>
      <c r="D42" s="408"/>
      <c r="E42" s="401"/>
      <c r="F42" s="409"/>
      <c r="G42" s="410"/>
      <c r="H42" s="410"/>
      <c r="I42" s="410"/>
      <c r="J42" s="410"/>
      <c r="K42" s="408"/>
      <c r="L42" s="401"/>
      <c r="M42" s="409"/>
      <c r="N42" s="410"/>
      <c r="O42" s="410"/>
      <c r="P42" s="410"/>
      <c r="Q42" s="410"/>
      <c r="R42" s="408"/>
      <c r="S42" s="401"/>
      <c r="T42" s="411"/>
      <c r="U42" s="412"/>
      <c r="V42" s="412"/>
      <c r="W42" s="412"/>
      <c r="X42" s="412"/>
      <c r="Y42" s="413"/>
      <c r="Z42" s="401"/>
      <c r="AA42" s="414"/>
      <c r="AB42" s="415"/>
      <c r="AC42" s="416"/>
      <c r="AD42" s="416"/>
      <c r="AE42" s="408"/>
      <c r="AF42" s="384"/>
      <c r="AG42" s="405" t="s">
        <v>3005</v>
      </c>
      <c r="AH42" s="619"/>
      <c r="AI42" s="406"/>
      <c r="AJ42" s="406"/>
      <c r="AK42" s="406"/>
      <c r="AL42" s="406"/>
      <c r="AM42" s="406"/>
      <c r="AN42" s="406"/>
      <c r="AO42" s="406"/>
      <c r="AP42" s="406"/>
      <c r="AQ42" s="406"/>
      <c r="AR42" s="406"/>
      <c r="AS42" s="406"/>
      <c r="AT42" s="406"/>
      <c r="AU42" s="406"/>
      <c r="AV42" s="406"/>
      <c r="AW42" s="406"/>
      <c r="AX42" s="406"/>
      <c r="AY42" s="406"/>
    </row>
    <row r="43" spans="2:51" ht="15.75" hidden="1" customHeight="1" thickBot="1">
      <c r="B43" s="483" t="s">
        <v>3006</v>
      </c>
      <c r="C43" s="407"/>
      <c r="D43" s="408"/>
      <c r="E43" s="401"/>
      <c r="F43" s="409"/>
      <c r="G43" s="410"/>
      <c r="H43" s="410"/>
      <c r="I43" s="410"/>
      <c r="J43" s="410"/>
      <c r="K43" s="408"/>
      <c r="L43" s="401"/>
      <c r="M43" s="409"/>
      <c r="N43" s="410"/>
      <c r="O43" s="410"/>
      <c r="P43" s="410"/>
      <c r="Q43" s="410"/>
      <c r="R43" s="408"/>
      <c r="S43" s="401"/>
      <c r="T43" s="411"/>
      <c r="U43" s="412"/>
      <c r="V43" s="412"/>
      <c r="W43" s="412"/>
      <c r="X43" s="412"/>
      <c r="Y43" s="413"/>
      <c r="Z43" s="401"/>
      <c r="AA43" s="414"/>
      <c r="AB43" s="415"/>
      <c r="AC43" s="416"/>
      <c r="AD43" s="416"/>
      <c r="AE43" s="408"/>
      <c r="AF43" s="384"/>
      <c r="AG43" s="405" t="s">
        <v>3007</v>
      </c>
      <c r="AH43" s="619"/>
      <c r="AI43" s="406"/>
      <c r="AJ43" s="406"/>
      <c r="AK43" s="406"/>
      <c r="AL43" s="406"/>
      <c r="AM43" s="406"/>
      <c r="AN43" s="406"/>
      <c r="AO43" s="406"/>
      <c r="AP43" s="406"/>
      <c r="AQ43" s="406"/>
      <c r="AR43" s="406"/>
      <c r="AS43" s="406"/>
      <c r="AT43" s="406"/>
      <c r="AU43" s="406"/>
      <c r="AV43" s="406"/>
      <c r="AW43" s="406"/>
      <c r="AX43" s="406"/>
      <c r="AY43" s="406"/>
    </row>
    <row r="44" spans="2:51" ht="15.75" hidden="1" customHeight="1" thickBot="1">
      <c r="B44" s="483" t="s">
        <v>3008</v>
      </c>
      <c r="C44" s="407"/>
      <c r="D44" s="408"/>
      <c r="E44" s="401"/>
      <c r="F44" s="409"/>
      <c r="G44" s="410"/>
      <c r="H44" s="410"/>
      <c r="I44" s="410"/>
      <c r="J44" s="410"/>
      <c r="K44" s="408"/>
      <c r="L44" s="401"/>
      <c r="M44" s="409"/>
      <c r="N44" s="410"/>
      <c r="O44" s="410"/>
      <c r="P44" s="410"/>
      <c r="Q44" s="410"/>
      <c r="R44" s="408"/>
      <c r="S44" s="401"/>
      <c r="T44" s="411"/>
      <c r="U44" s="412"/>
      <c r="V44" s="412"/>
      <c r="W44" s="412"/>
      <c r="X44" s="412"/>
      <c r="Y44" s="413"/>
      <c r="Z44" s="401"/>
      <c r="AA44" s="414"/>
      <c r="AB44" s="415"/>
      <c r="AC44" s="416"/>
      <c r="AD44" s="416"/>
      <c r="AE44" s="408"/>
      <c r="AF44" s="384"/>
      <c r="AG44" s="405" t="s">
        <v>3009</v>
      </c>
      <c r="AH44" s="619"/>
      <c r="AI44" s="406"/>
      <c r="AJ44" s="406"/>
      <c r="AK44" s="406"/>
      <c r="AL44" s="406"/>
      <c r="AM44" s="406"/>
      <c r="AN44" s="406"/>
      <c r="AO44" s="406"/>
      <c r="AP44" s="406"/>
      <c r="AQ44" s="406"/>
      <c r="AR44" s="406"/>
      <c r="AS44" s="406"/>
      <c r="AT44" s="406"/>
      <c r="AU44" s="406"/>
      <c r="AV44" s="406"/>
      <c r="AW44" s="406"/>
      <c r="AX44" s="406"/>
      <c r="AY44" s="406"/>
    </row>
    <row r="45" spans="2:51" ht="15.75" hidden="1" customHeight="1" thickBot="1">
      <c r="B45" s="483" t="s">
        <v>3010</v>
      </c>
      <c r="C45" s="407"/>
      <c r="D45" s="408"/>
      <c r="E45" s="401"/>
      <c r="F45" s="409"/>
      <c r="G45" s="410"/>
      <c r="H45" s="410"/>
      <c r="I45" s="410"/>
      <c r="J45" s="410"/>
      <c r="K45" s="408"/>
      <c r="L45" s="401"/>
      <c r="M45" s="409"/>
      <c r="N45" s="410"/>
      <c r="O45" s="410"/>
      <c r="P45" s="410"/>
      <c r="Q45" s="410"/>
      <c r="R45" s="408"/>
      <c r="S45" s="401"/>
      <c r="T45" s="411"/>
      <c r="U45" s="412"/>
      <c r="V45" s="412"/>
      <c r="W45" s="412"/>
      <c r="X45" s="412"/>
      <c r="Y45" s="413"/>
      <c r="Z45" s="401"/>
      <c r="AA45" s="414"/>
      <c r="AB45" s="415"/>
      <c r="AC45" s="416"/>
      <c r="AD45" s="416"/>
      <c r="AE45" s="408"/>
      <c r="AF45" s="384"/>
      <c r="AG45" s="405" t="s">
        <v>3011</v>
      </c>
      <c r="AH45" s="619"/>
      <c r="AI45" s="406"/>
      <c r="AJ45" s="406"/>
      <c r="AK45" s="406"/>
      <c r="AL45" s="406"/>
      <c r="AM45" s="406"/>
      <c r="AN45" s="406"/>
      <c r="AO45" s="406"/>
      <c r="AP45" s="406"/>
      <c r="AQ45" s="406"/>
      <c r="AR45" s="406"/>
      <c r="AS45" s="406"/>
      <c r="AT45" s="406"/>
      <c r="AU45" s="406"/>
      <c r="AV45" s="406"/>
      <c r="AW45" s="406"/>
      <c r="AX45" s="406"/>
      <c r="AY45" s="406"/>
    </row>
    <row r="46" spans="2:51" ht="15.75" hidden="1" customHeight="1" thickBot="1">
      <c r="B46" s="483" t="s">
        <v>3012</v>
      </c>
      <c r="C46" s="407"/>
      <c r="D46" s="408"/>
      <c r="E46" s="401"/>
      <c r="F46" s="409"/>
      <c r="G46" s="410"/>
      <c r="H46" s="410"/>
      <c r="I46" s="410"/>
      <c r="J46" s="410"/>
      <c r="K46" s="408"/>
      <c r="L46" s="401"/>
      <c r="M46" s="409"/>
      <c r="N46" s="410"/>
      <c r="O46" s="410"/>
      <c r="P46" s="410"/>
      <c r="Q46" s="410"/>
      <c r="R46" s="408"/>
      <c r="S46" s="401"/>
      <c r="T46" s="411"/>
      <c r="U46" s="412"/>
      <c r="V46" s="412"/>
      <c r="W46" s="412"/>
      <c r="X46" s="412"/>
      <c r="Y46" s="413"/>
      <c r="Z46" s="401"/>
      <c r="AA46" s="414"/>
      <c r="AB46" s="415"/>
      <c r="AC46" s="416"/>
      <c r="AD46" s="416"/>
      <c r="AE46" s="408"/>
      <c r="AF46" s="384"/>
      <c r="AG46" s="405" t="s">
        <v>3013</v>
      </c>
      <c r="AH46" s="619"/>
      <c r="AI46" s="406"/>
      <c r="AJ46" s="406"/>
      <c r="AK46" s="406"/>
      <c r="AL46" s="406"/>
      <c r="AM46" s="406"/>
      <c r="AN46" s="406"/>
      <c r="AO46" s="406"/>
      <c r="AP46" s="406"/>
      <c r="AQ46" s="406"/>
      <c r="AR46" s="406"/>
      <c r="AS46" s="406"/>
      <c r="AT46" s="406"/>
      <c r="AU46" s="406"/>
      <c r="AV46" s="406"/>
      <c r="AW46" s="406"/>
      <c r="AX46" s="406"/>
      <c r="AY46" s="406"/>
    </row>
    <row r="47" spans="2:51" ht="15.75" hidden="1" customHeight="1" thickBot="1">
      <c r="B47" s="483" t="s">
        <v>3014</v>
      </c>
      <c r="C47" s="407"/>
      <c r="D47" s="408"/>
      <c r="E47" s="401"/>
      <c r="F47" s="409"/>
      <c r="G47" s="410"/>
      <c r="H47" s="410"/>
      <c r="I47" s="410"/>
      <c r="J47" s="410"/>
      <c r="K47" s="408"/>
      <c r="L47" s="401"/>
      <c r="M47" s="409"/>
      <c r="N47" s="410"/>
      <c r="O47" s="410"/>
      <c r="P47" s="410"/>
      <c r="Q47" s="410"/>
      <c r="R47" s="408"/>
      <c r="S47" s="401"/>
      <c r="T47" s="411"/>
      <c r="U47" s="412"/>
      <c r="V47" s="412"/>
      <c r="W47" s="412"/>
      <c r="X47" s="412"/>
      <c r="Y47" s="413"/>
      <c r="Z47" s="401"/>
      <c r="AA47" s="414"/>
      <c r="AB47" s="415"/>
      <c r="AC47" s="416"/>
      <c r="AD47" s="416"/>
      <c r="AE47" s="408"/>
      <c r="AF47" s="384"/>
      <c r="AG47" s="405" t="s">
        <v>3015</v>
      </c>
      <c r="AH47" s="619"/>
      <c r="AI47" s="406"/>
      <c r="AJ47" s="406"/>
      <c r="AK47" s="406"/>
      <c r="AL47" s="406"/>
      <c r="AM47" s="406"/>
      <c r="AN47" s="406"/>
      <c r="AO47" s="406"/>
      <c r="AP47" s="406"/>
      <c r="AQ47" s="406"/>
      <c r="AR47" s="406"/>
      <c r="AS47" s="406"/>
      <c r="AT47" s="406"/>
      <c r="AU47" s="406"/>
      <c r="AV47" s="406"/>
      <c r="AW47" s="406"/>
      <c r="AX47" s="406"/>
      <c r="AY47" s="406"/>
    </row>
    <row r="48" spans="2:51" ht="15.75" hidden="1" customHeight="1" thickBot="1">
      <c r="B48" s="483" t="s">
        <v>3016</v>
      </c>
      <c r="C48" s="407"/>
      <c r="D48" s="408"/>
      <c r="E48" s="401"/>
      <c r="F48" s="409"/>
      <c r="G48" s="410"/>
      <c r="H48" s="410"/>
      <c r="I48" s="410"/>
      <c r="J48" s="410"/>
      <c r="K48" s="408"/>
      <c r="L48" s="401"/>
      <c r="M48" s="409"/>
      <c r="N48" s="410"/>
      <c r="O48" s="410"/>
      <c r="P48" s="410"/>
      <c r="Q48" s="410"/>
      <c r="R48" s="408"/>
      <c r="S48" s="401"/>
      <c r="T48" s="411"/>
      <c r="U48" s="412"/>
      <c r="V48" s="412"/>
      <c r="W48" s="412"/>
      <c r="X48" s="412"/>
      <c r="Y48" s="413"/>
      <c r="Z48" s="401"/>
      <c r="AA48" s="414"/>
      <c r="AB48" s="415"/>
      <c r="AC48" s="416"/>
      <c r="AD48" s="416"/>
      <c r="AE48" s="408"/>
      <c r="AF48" s="384"/>
      <c r="AG48" s="405" t="s">
        <v>3017</v>
      </c>
      <c r="AH48" s="619"/>
      <c r="AI48" s="406"/>
      <c r="AJ48" s="406"/>
      <c r="AK48" s="406"/>
      <c r="AL48" s="406"/>
      <c r="AM48" s="406"/>
      <c r="AN48" s="406"/>
      <c r="AO48" s="406"/>
      <c r="AP48" s="406"/>
      <c r="AQ48" s="406"/>
      <c r="AR48" s="406"/>
      <c r="AS48" s="406"/>
      <c r="AT48" s="406"/>
      <c r="AU48" s="406"/>
      <c r="AV48" s="406"/>
      <c r="AW48" s="406"/>
      <c r="AX48" s="406"/>
      <c r="AY48" s="406"/>
    </row>
    <row r="49" spans="2:51" ht="15.75" hidden="1" customHeight="1" thickBot="1">
      <c r="B49" s="483" t="s">
        <v>3018</v>
      </c>
      <c r="C49" s="407"/>
      <c r="D49" s="408"/>
      <c r="E49" s="401"/>
      <c r="F49" s="409"/>
      <c r="G49" s="410"/>
      <c r="H49" s="410"/>
      <c r="I49" s="410"/>
      <c r="J49" s="410"/>
      <c r="K49" s="408"/>
      <c r="L49" s="401"/>
      <c r="M49" s="409"/>
      <c r="N49" s="410"/>
      <c r="O49" s="410"/>
      <c r="P49" s="410"/>
      <c r="Q49" s="410"/>
      <c r="R49" s="408"/>
      <c r="S49" s="401"/>
      <c r="T49" s="411"/>
      <c r="U49" s="412"/>
      <c r="V49" s="412"/>
      <c r="W49" s="412"/>
      <c r="X49" s="412"/>
      <c r="Y49" s="413"/>
      <c r="Z49" s="401"/>
      <c r="AA49" s="414"/>
      <c r="AB49" s="415"/>
      <c r="AC49" s="416"/>
      <c r="AD49" s="416"/>
      <c r="AE49" s="408"/>
      <c r="AF49" s="384"/>
      <c r="AG49" s="405" t="s">
        <v>3019</v>
      </c>
      <c r="AH49" s="619"/>
      <c r="AI49" s="406"/>
      <c r="AJ49" s="406"/>
      <c r="AK49" s="406"/>
      <c r="AL49" s="406"/>
      <c r="AM49" s="406"/>
      <c r="AN49" s="406"/>
      <c r="AO49" s="406"/>
      <c r="AP49" s="406"/>
      <c r="AQ49" s="406"/>
      <c r="AR49" s="406"/>
      <c r="AS49" s="406"/>
      <c r="AT49" s="406"/>
      <c r="AU49" s="406"/>
      <c r="AV49" s="406"/>
      <c r="AW49" s="406"/>
      <c r="AX49" s="406"/>
      <c r="AY49" s="406"/>
    </row>
    <row r="50" spans="2:51" ht="15.75" hidden="1" customHeight="1" thickBot="1">
      <c r="B50" s="483" t="s">
        <v>3020</v>
      </c>
      <c r="C50" s="407"/>
      <c r="D50" s="408"/>
      <c r="E50" s="401"/>
      <c r="F50" s="409"/>
      <c r="G50" s="410"/>
      <c r="H50" s="410"/>
      <c r="I50" s="410"/>
      <c r="J50" s="410"/>
      <c r="K50" s="408"/>
      <c r="L50" s="401"/>
      <c r="M50" s="409"/>
      <c r="N50" s="410"/>
      <c r="O50" s="410"/>
      <c r="P50" s="410"/>
      <c r="Q50" s="410"/>
      <c r="R50" s="408"/>
      <c r="S50" s="401"/>
      <c r="T50" s="411"/>
      <c r="U50" s="412"/>
      <c r="V50" s="412"/>
      <c r="W50" s="412"/>
      <c r="X50" s="412"/>
      <c r="Y50" s="413"/>
      <c r="Z50" s="401"/>
      <c r="AA50" s="414"/>
      <c r="AB50" s="415"/>
      <c r="AC50" s="416"/>
      <c r="AD50" s="416"/>
      <c r="AE50" s="408"/>
      <c r="AF50" s="384"/>
      <c r="AG50" s="405" t="s">
        <v>3021</v>
      </c>
      <c r="AH50" s="619"/>
      <c r="AI50" s="406"/>
      <c r="AJ50" s="406"/>
      <c r="AK50" s="406"/>
      <c r="AL50" s="406"/>
      <c r="AM50" s="406"/>
      <c r="AN50" s="406"/>
      <c r="AO50" s="406"/>
      <c r="AP50" s="406"/>
      <c r="AQ50" s="406"/>
      <c r="AR50" s="406"/>
      <c r="AS50" s="406"/>
      <c r="AT50" s="406"/>
      <c r="AU50" s="406"/>
      <c r="AV50" s="406"/>
      <c r="AW50" s="406"/>
      <c r="AX50" s="406"/>
      <c r="AY50" s="406"/>
    </row>
    <row r="51" spans="2:51" ht="15.75" hidden="1" customHeight="1" thickBot="1">
      <c r="B51" s="483" t="s">
        <v>3022</v>
      </c>
      <c r="C51" s="407"/>
      <c r="D51" s="408"/>
      <c r="E51" s="401"/>
      <c r="F51" s="409"/>
      <c r="G51" s="410"/>
      <c r="H51" s="410"/>
      <c r="I51" s="410"/>
      <c r="J51" s="410"/>
      <c r="K51" s="408"/>
      <c r="L51" s="401"/>
      <c r="M51" s="409"/>
      <c r="N51" s="410"/>
      <c r="O51" s="410"/>
      <c r="P51" s="410"/>
      <c r="Q51" s="410"/>
      <c r="R51" s="408"/>
      <c r="S51" s="401"/>
      <c r="T51" s="411"/>
      <c r="U51" s="412"/>
      <c r="V51" s="412"/>
      <c r="W51" s="412"/>
      <c r="X51" s="412"/>
      <c r="Y51" s="413"/>
      <c r="Z51" s="401"/>
      <c r="AA51" s="414"/>
      <c r="AB51" s="415"/>
      <c r="AC51" s="416"/>
      <c r="AD51" s="416"/>
      <c r="AE51" s="408"/>
      <c r="AF51" s="384"/>
      <c r="AG51" s="405" t="s">
        <v>3023</v>
      </c>
      <c r="AH51" s="619"/>
      <c r="AI51" s="406"/>
      <c r="AJ51" s="406"/>
      <c r="AK51" s="406"/>
      <c r="AL51" s="406"/>
      <c r="AM51" s="406"/>
      <c r="AN51" s="406"/>
      <c r="AO51" s="406"/>
      <c r="AP51" s="406"/>
      <c r="AQ51" s="406"/>
      <c r="AR51" s="406"/>
      <c r="AS51" s="406"/>
      <c r="AT51" s="406"/>
      <c r="AU51" s="406"/>
      <c r="AV51" s="406"/>
      <c r="AW51" s="406"/>
      <c r="AX51" s="406"/>
      <c r="AY51" s="406"/>
    </row>
    <row r="52" spans="2:51" ht="15.75" hidden="1" customHeight="1" thickBot="1">
      <c r="B52" s="483" t="s">
        <v>3024</v>
      </c>
      <c r="C52" s="407"/>
      <c r="D52" s="408"/>
      <c r="E52" s="401"/>
      <c r="F52" s="409"/>
      <c r="G52" s="410"/>
      <c r="H52" s="410"/>
      <c r="I52" s="410"/>
      <c r="J52" s="410"/>
      <c r="K52" s="408"/>
      <c r="L52" s="401"/>
      <c r="M52" s="409"/>
      <c r="N52" s="410"/>
      <c r="O52" s="410"/>
      <c r="P52" s="410"/>
      <c r="Q52" s="410"/>
      <c r="R52" s="408"/>
      <c r="S52" s="401"/>
      <c r="T52" s="411"/>
      <c r="U52" s="412"/>
      <c r="V52" s="412"/>
      <c r="W52" s="412"/>
      <c r="X52" s="412"/>
      <c r="Y52" s="413"/>
      <c r="Z52" s="401"/>
      <c r="AA52" s="414"/>
      <c r="AB52" s="415"/>
      <c r="AC52" s="416"/>
      <c r="AD52" s="416"/>
      <c r="AE52" s="408"/>
      <c r="AF52" s="384"/>
      <c r="AG52" s="405" t="s">
        <v>3025</v>
      </c>
      <c r="AH52" s="619"/>
      <c r="AI52" s="406"/>
      <c r="AJ52" s="406"/>
      <c r="AK52" s="406"/>
      <c r="AL52" s="406"/>
      <c r="AM52" s="406"/>
      <c r="AN52" s="406"/>
      <c r="AO52" s="406"/>
      <c r="AP52" s="406"/>
      <c r="AQ52" s="406"/>
      <c r="AR52" s="406"/>
      <c r="AS52" s="406"/>
      <c r="AT52" s="406"/>
      <c r="AU52" s="406"/>
      <c r="AV52" s="406"/>
      <c r="AW52" s="406"/>
      <c r="AX52" s="406"/>
      <c r="AY52" s="406"/>
    </row>
    <row r="53" spans="2:51" ht="15.75" hidden="1" customHeight="1" thickBot="1">
      <c r="B53" s="399" t="s">
        <v>3026</v>
      </c>
      <c r="C53" s="407"/>
      <c r="D53" s="408"/>
      <c r="E53" s="401"/>
      <c r="F53" s="409"/>
      <c r="G53" s="410"/>
      <c r="H53" s="410"/>
      <c r="I53" s="410"/>
      <c r="J53" s="410"/>
      <c r="K53" s="408"/>
      <c r="L53" s="401"/>
      <c r="M53" s="409"/>
      <c r="N53" s="410"/>
      <c r="O53" s="410"/>
      <c r="P53" s="410"/>
      <c r="Q53" s="410"/>
      <c r="R53" s="408"/>
      <c r="S53" s="401"/>
      <c r="T53" s="411"/>
      <c r="U53" s="412"/>
      <c r="V53" s="412"/>
      <c r="W53" s="412"/>
      <c r="X53" s="412"/>
      <c r="Y53" s="413"/>
      <c r="Z53" s="401"/>
      <c r="AA53" s="414"/>
      <c r="AB53" s="415"/>
      <c r="AC53" s="416"/>
      <c r="AD53" s="416"/>
      <c r="AE53" s="408"/>
      <c r="AF53" s="384"/>
      <c r="AG53" s="405" t="s">
        <v>3027</v>
      </c>
      <c r="AH53" s="619"/>
      <c r="AI53" s="406"/>
      <c r="AJ53" s="406"/>
      <c r="AK53" s="406"/>
      <c r="AL53" s="406"/>
      <c r="AM53" s="406"/>
      <c r="AN53" s="406"/>
      <c r="AO53" s="406"/>
      <c r="AP53" s="406"/>
      <c r="AQ53" s="406"/>
      <c r="AR53" s="406"/>
      <c r="AS53" s="406"/>
      <c r="AT53" s="406"/>
      <c r="AU53" s="406"/>
      <c r="AV53" s="406"/>
      <c r="AW53" s="406"/>
      <c r="AX53" s="406"/>
      <c r="AY53" s="406"/>
    </row>
    <row r="54" spans="2:51" ht="15.75" hidden="1" customHeight="1" thickBot="1">
      <c r="B54" s="399" t="s">
        <v>3028</v>
      </c>
      <c r="C54" s="407"/>
      <c r="D54" s="408"/>
      <c r="E54" s="401"/>
      <c r="F54" s="409"/>
      <c r="G54" s="410"/>
      <c r="H54" s="410"/>
      <c r="I54" s="410"/>
      <c r="J54" s="410"/>
      <c r="K54" s="408"/>
      <c r="L54" s="401"/>
      <c r="M54" s="409"/>
      <c r="N54" s="410"/>
      <c r="O54" s="410"/>
      <c r="P54" s="410"/>
      <c r="Q54" s="410"/>
      <c r="R54" s="408"/>
      <c r="S54" s="401"/>
      <c r="T54" s="411"/>
      <c r="U54" s="412"/>
      <c r="V54" s="412"/>
      <c r="W54" s="412"/>
      <c r="X54" s="412"/>
      <c r="Y54" s="413"/>
      <c r="Z54" s="401"/>
      <c r="AA54" s="414"/>
      <c r="AB54" s="415"/>
      <c r="AC54" s="416"/>
      <c r="AD54" s="416"/>
      <c r="AE54" s="408"/>
      <c r="AF54" s="384"/>
      <c r="AG54" s="405" t="s">
        <v>3029</v>
      </c>
      <c r="AH54" s="406"/>
      <c r="AI54" s="406"/>
      <c r="AJ54" s="406"/>
      <c r="AK54" s="406"/>
      <c r="AL54" s="406"/>
      <c r="AM54" s="406"/>
      <c r="AN54" s="406"/>
      <c r="AO54" s="406"/>
      <c r="AP54" s="406"/>
      <c r="AQ54" s="406"/>
      <c r="AR54" s="406"/>
      <c r="AS54" s="406"/>
      <c r="AT54" s="406"/>
      <c r="AU54" s="406"/>
      <c r="AV54" s="406"/>
      <c r="AW54" s="406"/>
      <c r="AX54" s="406"/>
      <c r="AY54" s="406"/>
    </row>
    <row r="55" spans="2:51" ht="15.75" hidden="1" customHeight="1" thickBot="1">
      <c r="B55" s="399" t="s">
        <v>3030</v>
      </c>
      <c r="C55" s="407"/>
      <c r="D55" s="408"/>
      <c r="E55" s="401"/>
      <c r="F55" s="409"/>
      <c r="G55" s="410"/>
      <c r="H55" s="410"/>
      <c r="I55" s="410"/>
      <c r="J55" s="410"/>
      <c r="K55" s="408"/>
      <c r="L55" s="401"/>
      <c r="M55" s="409"/>
      <c r="N55" s="410"/>
      <c r="O55" s="410"/>
      <c r="P55" s="410"/>
      <c r="Q55" s="410"/>
      <c r="R55" s="408"/>
      <c r="S55" s="401"/>
      <c r="T55" s="411"/>
      <c r="U55" s="412"/>
      <c r="V55" s="412"/>
      <c r="W55" s="412"/>
      <c r="X55" s="412"/>
      <c r="Y55" s="413"/>
      <c r="Z55" s="401"/>
      <c r="AA55" s="414"/>
      <c r="AB55" s="415"/>
      <c r="AC55" s="416"/>
      <c r="AD55" s="416"/>
      <c r="AE55" s="408"/>
      <c r="AF55" s="384"/>
      <c r="AG55" s="405" t="s">
        <v>3031</v>
      </c>
      <c r="AH55" s="406"/>
      <c r="AI55" s="406"/>
      <c r="AJ55" s="406"/>
      <c r="AK55" s="406"/>
      <c r="AL55" s="406"/>
      <c r="AM55" s="406"/>
      <c r="AN55" s="406"/>
      <c r="AO55" s="406"/>
      <c r="AP55" s="406"/>
      <c r="AQ55" s="406"/>
      <c r="AR55" s="406"/>
      <c r="AS55" s="406"/>
      <c r="AT55" s="406"/>
      <c r="AU55" s="406"/>
      <c r="AV55" s="406"/>
      <c r="AW55" s="406"/>
      <c r="AX55" s="406"/>
      <c r="AY55" s="406"/>
    </row>
    <row r="56" spans="2:51" ht="15.75" hidden="1" customHeight="1" thickBot="1">
      <c r="B56" s="399" t="s">
        <v>3032</v>
      </c>
      <c r="C56" s="407"/>
      <c r="D56" s="408"/>
      <c r="E56" s="401"/>
      <c r="F56" s="409"/>
      <c r="G56" s="410"/>
      <c r="H56" s="410"/>
      <c r="I56" s="410"/>
      <c r="J56" s="410"/>
      <c r="K56" s="408"/>
      <c r="L56" s="401"/>
      <c r="M56" s="409"/>
      <c r="N56" s="410"/>
      <c r="O56" s="410"/>
      <c r="P56" s="410"/>
      <c r="Q56" s="410"/>
      <c r="R56" s="408"/>
      <c r="S56" s="401"/>
      <c r="T56" s="411"/>
      <c r="U56" s="412"/>
      <c r="V56" s="412"/>
      <c r="W56" s="412"/>
      <c r="X56" s="412"/>
      <c r="Y56" s="413"/>
      <c r="Z56" s="401"/>
      <c r="AA56" s="414"/>
      <c r="AB56" s="415"/>
      <c r="AC56" s="416"/>
      <c r="AD56" s="416"/>
      <c r="AE56" s="408"/>
      <c r="AF56" s="384"/>
      <c r="AG56" s="405" t="s">
        <v>3033</v>
      </c>
      <c r="AH56" s="406"/>
      <c r="AI56" s="406"/>
      <c r="AJ56" s="406"/>
      <c r="AK56" s="406"/>
      <c r="AL56" s="406"/>
      <c r="AM56" s="406"/>
      <c r="AN56" s="406"/>
      <c r="AO56" s="406"/>
      <c r="AP56" s="406"/>
      <c r="AQ56" s="406"/>
      <c r="AR56" s="406"/>
      <c r="AS56" s="406"/>
      <c r="AT56" s="406"/>
      <c r="AU56" s="406"/>
      <c r="AV56" s="406"/>
      <c r="AW56" s="406"/>
      <c r="AX56" s="406"/>
      <c r="AY56" s="406"/>
    </row>
    <row r="57" spans="2:51" ht="15.75" hidden="1" customHeight="1" thickBot="1">
      <c r="B57" s="399" t="s">
        <v>3034</v>
      </c>
      <c r="C57" s="407"/>
      <c r="D57" s="408"/>
      <c r="E57" s="401"/>
      <c r="F57" s="409"/>
      <c r="G57" s="410"/>
      <c r="H57" s="410"/>
      <c r="I57" s="410"/>
      <c r="J57" s="410"/>
      <c r="K57" s="408"/>
      <c r="L57" s="401"/>
      <c r="M57" s="409"/>
      <c r="N57" s="410"/>
      <c r="O57" s="410"/>
      <c r="P57" s="410"/>
      <c r="Q57" s="410"/>
      <c r="R57" s="408"/>
      <c r="S57" s="401"/>
      <c r="T57" s="411"/>
      <c r="U57" s="412"/>
      <c r="V57" s="412"/>
      <c r="W57" s="412"/>
      <c r="X57" s="412"/>
      <c r="Y57" s="413"/>
      <c r="Z57" s="401"/>
      <c r="AA57" s="414"/>
      <c r="AB57" s="415"/>
      <c r="AC57" s="416"/>
      <c r="AD57" s="416"/>
      <c r="AE57" s="408"/>
      <c r="AF57" s="384"/>
      <c r="AG57" s="405" t="s">
        <v>3035</v>
      </c>
      <c r="AH57" s="406"/>
      <c r="AI57" s="406"/>
      <c r="AJ57" s="406"/>
      <c r="AK57" s="406"/>
      <c r="AL57" s="406"/>
      <c r="AM57" s="406"/>
      <c r="AN57" s="406"/>
      <c r="AO57" s="406"/>
      <c r="AP57" s="406"/>
      <c r="AQ57" s="406"/>
      <c r="AR57" s="406"/>
      <c r="AS57" s="406"/>
      <c r="AT57" s="406"/>
      <c r="AU57" s="406"/>
      <c r="AV57" s="406"/>
      <c r="AW57" s="406"/>
      <c r="AX57" s="406"/>
      <c r="AY57" s="406"/>
    </row>
    <row r="58" spans="2:51" ht="15.75" hidden="1" customHeight="1" thickBot="1">
      <c r="B58" s="399" t="s">
        <v>3036</v>
      </c>
      <c r="C58" s="407"/>
      <c r="D58" s="408"/>
      <c r="E58" s="401"/>
      <c r="F58" s="409"/>
      <c r="G58" s="410"/>
      <c r="H58" s="410"/>
      <c r="I58" s="410"/>
      <c r="J58" s="410"/>
      <c r="K58" s="408"/>
      <c r="L58" s="401"/>
      <c r="M58" s="409"/>
      <c r="N58" s="410"/>
      <c r="O58" s="410"/>
      <c r="P58" s="410"/>
      <c r="Q58" s="410"/>
      <c r="R58" s="408"/>
      <c r="S58" s="401"/>
      <c r="T58" s="411"/>
      <c r="U58" s="412"/>
      <c r="V58" s="412"/>
      <c r="W58" s="412"/>
      <c r="X58" s="412"/>
      <c r="Y58" s="413"/>
      <c r="Z58" s="401"/>
      <c r="AA58" s="414"/>
      <c r="AB58" s="415"/>
      <c r="AC58" s="416"/>
      <c r="AD58" s="416"/>
      <c r="AE58" s="408"/>
      <c r="AF58" s="384"/>
      <c r="AG58" s="405" t="s">
        <v>3037</v>
      </c>
      <c r="AH58" s="406"/>
      <c r="AI58" s="406"/>
      <c r="AJ58" s="406"/>
      <c r="AK58" s="406"/>
      <c r="AL58" s="406"/>
      <c r="AM58" s="406"/>
      <c r="AN58" s="406"/>
      <c r="AO58" s="406"/>
      <c r="AP58" s="406"/>
      <c r="AQ58" s="406"/>
      <c r="AR58" s="406"/>
      <c r="AS58" s="406"/>
      <c r="AT58" s="406"/>
      <c r="AU58" s="406"/>
      <c r="AV58" s="406"/>
      <c r="AW58" s="406"/>
      <c r="AX58" s="406"/>
      <c r="AY58" s="406"/>
    </row>
    <row r="59" spans="2:51" ht="15.75" hidden="1" customHeight="1" thickBot="1">
      <c r="B59" s="399" t="s">
        <v>3038</v>
      </c>
      <c r="C59" s="407"/>
      <c r="D59" s="408"/>
      <c r="E59" s="401"/>
      <c r="F59" s="409"/>
      <c r="G59" s="410"/>
      <c r="H59" s="410"/>
      <c r="I59" s="410"/>
      <c r="J59" s="410"/>
      <c r="K59" s="408"/>
      <c r="L59" s="401"/>
      <c r="M59" s="409"/>
      <c r="N59" s="410"/>
      <c r="O59" s="410"/>
      <c r="P59" s="410"/>
      <c r="Q59" s="410"/>
      <c r="R59" s="408"/>
      <c r="S59" s="401"/>
      <c r="T59" s="411"/>
      <c r="U59" s="412"/>
      <c r="V59" s="412"/>
      <c r="W59" s="412"/>
      <c r="X59" s="412"/>
      <c r="Y59" s="413"/>
      <c r="Z59" s="401"/>
      <c r="AA59" s="414"/>
      <c r="AB59" s="415"/>
      <c r="AC59" s="416"/>
      <c r="AD59" s="416"/>
      <c r="AE59" s="408"/>
      <c r="AF59" s="384"/>
      <c r="AG59" s="405" t="s">
        <v>3039</v>
      </c>
      <c r="AH59" s="406"/>
      <c r="AI59" s="406"/>
      <c r="AJ59" s="406"/>
      <c r="AK59" s="406"/>
      <c r="AL59" s="406"/>
      <c r="AM59" s="406"/>
      <c r="AN59" s="406"/>
      <c r="AO59" s="406"/>
      <c r="AP59" s="406"/>
      <c r="AQ59" s="406"/>
      <c r="AR59" s="406"/>
      <c r="AS59" s="406"/>
      <c r="AT59" s="406"/>
      <c r="AU59" s="406"/>
      <c r="AV59" s="406"/>
      <c r="AW59" s="406"/>
      <c r="AX59" s="406"/>
      <c r="AY59" s="406"/>
    </row>
    <row r="60" spans="2:51" ht="15.75" hidden="1" customHeight="1" thickBot="1">
      <c r="B60" s="399" t="s">
        <v>3040</v>
      </c>
      <c r="C60" s="407"/>
      <c r="D60" s="408"/>
      <c r="E60" s="401"/>
      <c r="F60" s="409"/>
      <c r="G60" s="410"/>
      <c r="H60" s="410"/>
      <c r="I60" s="410"/>
      <c r="J60" s="410"/>
      <c r="K60" s="408"/>
      <c r="L60" s="401"/>
      <c r="M60" s="409"/>
      <c r="N60" s="410"/>
      <c r="O60" s="410"/>
      <c r="P60" s="410"/>
      <c r="Q60" s="410"/>
      <c r="R60" s="408"/>
      <c r="S60" s="401"/>
      <c r="T60" s="411"/>
      <c r="U60" s="412"/>
      <c r="V60" s="412"/>
      <c r="W60" s="412"/>
      <c r="X60" s="412"/>
      <c r="Y60" s="413"/>
      <c r="Z60" s="401"/>
      <c r="AA60" s="414"/>
      <c r="AB60" s="415"/>
      <c r="AC60" s="416"/>
      <c r="AD60" s="416"/>
      <c r="AE60" s="408"/>
      <c r="AF60" s="384"/>
      <c r="AG60" s="405" t="s">
        <v>3041</v>
      </c>
      <c r="AH60" s="406"/>
      <c r="AI60" s="406"/>
      <c r="AJ60" s="406"/>
      <c r="AK60" s="406"/>
      <c r="AL60" s="406"/>
      <c r="AM60" s="406"/>
      <c r="AN60" s="406"/>
      <c r="AO60" s="406"/>
      <c r="AP60" s="406"/>
      <c r="AQ60" s="406"/>
      <c r="AR60" s="406"/>
      <c r="AS60" s="406"/>
      <c r="AT60" s="406"/>
      <c r="AU60" s="406"/>
      <c r="AV60" s="406"/>
      <c r="AW60" s="406"/>
      <c r="AX60" s="406"/>
      <c r="AY60" s="406"/>
    </row>
    <row r="61" spans="2:51" ht="15.75" hidden="1" customHeight="1" thickBot="1">
      <c r="B61" s="399" t="s">
        <v>3042</v>
      </c>
      <c r="C61" s="407"/>
      <c r="D61" s="408"/>
      <c r="E61" s="401"/>
      <c r="F61" s="409"/>
      <c r="G61" s="410"/>
      <c r="H61" s="410"/>
      <c r="I61" s="410"/>
      <c r="J61" s="410"/>
      <c r="K61" s="408"/>
      <c r="L61" s="401"/>
      <c r="M61" s="409"/>
      <c r="N61" s="410"/>
      <c r="O61" s="410"/>
      <c r="P61" s="410"/>
      <c r="Q61" s="410"/>
      <c r="R61" s="408"/>
      <c r="S61" s="401"/>
      <c r="T61" s="411"/>
      <c r="U61" s="412"/>
      <c r="V61" s="412"/>
      <c r="W61" s="412"/>
      <c r="X61" s="412"/>
      <c r="Y61" s="413"/>
      <c r="Z61" s="401"/>
      <c r="AA61" s="414"/>
      <c r="AB61" s="415"/>
      <c r="AC61" s="416"/>
      <c r="AD61" s="416"/>
      <c r="AE61" s="408"/>
      <c r="AF61" s="384"/>
      <c r="AG61" s="405" t="s">
        <v>3043</v>
      </c>
      <c r="AH61" s="406"/>
      <c r="AI61" s="406"/>
      <c r="AJ61" s="406"/>
      <c r="AK61" s="406"/>
      <c r="AL61" s="406"/>
      <c r="AM61" s="406"/>
      <c r="AN61" s="406"/>
      <c r="AO61" s="406"/>
      <c r="AP61" s="406"/>
      <c r="AQ61" s="406"/>
      <c r="AR61" s="406"/>
      <c r="AS61" s="406"/>
      <c r="AT61" s="406"/>
      <c r="AU61" s="406"/>
      <c r="AV61" s="406"/>
      <c r="AW61" s="406"/>
      <c r="AX61" s="406"/>
      <c r="AY61" s="406"/>
    </row>
    <row r="62" spans="2:51" ht="15.75" customHeight="1" thickBot="1">
      <c r="B62" s="417" t="s">
        <v>704</v>
      </c>
      <c r="C62" s="418"/>
      <c r="D62" s="419"/>
      <c r="E62" s="401"/>
      <c r="F62" s="420">
        <f>IFERROR(SUM(F12:F61),0)</f>
        <v>1E-3</v>
      </c>
      <c r="G62" s="421">
        <f t="shared" ref="G62:K62" si="0">IFERROR(SUM(G12:G61),0)</f>
        <v>1.2629999999999999</v>
      </c>
      <c r="H62" s="421">
        <f t="shared" si="0"/>
        <v>1.2139999999999997</v>
      </c>
      <c r="I62" s="421">
        <f t="shared" si="0"/>
        <v>9.5140000000000011</v>
      </c>
      <c r="J62" s="421">
        <f t="shared" si="0"/>
        <v>27.326999999999998</v>
      </c>
      <c r="K62" s="422">
        <f t="shared" si="0"/>
        <v>40.324000000000005</v>
      </c>
      <c r="L62" s="401"/>
      <c r="M62" s="420">
        <f t="shared" ref="M62:R62" si="1">IFERROR(SUM(M12:M61),0)</f>
        <v>4.6859999999999999</v>
      </c>
      <c r="N62" s="421">
        <f t="shared" si="1"/>
        <v>5.8789999999999996</v>
      </c>
      <c r="O62" s="421">
        <f t="shared" si="1"/>
        <v>3.0859999999999999</v>
      </c>
      <c r="P62" s="421">
        <f t="shared" si="1"/>
        <v>3.8409999999999997</v>
      </c>
      <c r="Q62" s="421">
        <f t="shared" si="1"/>
        <v>3.8409999999999997</v>
      </c>
      <c r="R62" s="422">
        <f t="shared" si="1"/>
        <v>15.794</v>
      </c>
      <c r="S62" s="401"/>
      <c r="T62" s="423">
        <f>IFERROR(SUM(T12:T61),0)</f>
        <v>32.230000000000011</v>
      </c>
      <c r="U62" s="424">
        <f t="shared" ref="U62:Y62" si="2">IFERROR(SUM(U12:U61),0)</f>
        <v>47.39</v>
      </c>
      <c r="V62" s="424">
        <f t="shared" si="2"/>
        <v>49.83</v>
      </c>
      <c r="W62" s="424">
        <f t="shared" si="2"/>
        <v>53.640000000000008</v>
      </c>
      <c r="X62" s="424">
        <f t="shared" si="2"/>
        <v>62.040000000000013</v>
      </c>
      <c r="Y62" s="425">
        <f t="shared" si="2"/>
        <v>228.92</v>
      </c>
      <c r="Z62" s="401"/>
      <c r="AA62" s="426">
        <f>IFERROR(SUM(AA12:AA61),0)</f>
        <v>9.8000000000000007</v>
      </c>
      <c r="AB62" s="427"/>
      <c r="AC62" s="428"/>
      <c r="AD62" s="429">
        <f>IFERROR(SUM(AD12:AD61),0)</f>
        <v>0</v>
      </c>
      <c r="AE62" s="422">
        <f>IFERROR(SUM(AE12:AE61),0)</f>
        <v>0</v>
      </c>
      <c r="AF62" s="384"/>
      <c r="AG62" s="405" t="s">
        <v>3044</v>
      </c>
      <c r="AH62" s="406"/>
      <c r="AI62" s="406"/>
      <c r="AJ62" s="406"/>
      <c r="AK62" s="406"/>
      <c r="AL62" s="406"/>
      <c r="AM62" s="406"/>
      <c r="AN62" s="406"/>
      <c r="AO62" s="406"/>
      <c r="AP62" s="406"/>
      <c r="AQ62" s="406"/>
      <c r="AR62" s="406"/>
      <c r="AS62" s="406"/>
      <c r="AT62" s="406"/>
      <c r="AU62" s="406"/>
      <c r="AV62" s="406"/>
      <c r="AW62" s="406"/>
      <c r="AX62" s="406"/>
      <c r="AY62" s="406"/>
    </row>
    <row r="63" spans="2:51" ht="15" thickTop="1">
      <c r="B63" s="406"/>
      <c r="F63" s="430"/>
      <c r="G63" s="430"/>
      <c r="H63" s="430"/>
      <c r="I63" s="430"/>
      <c r="J63" s="430"/>
      <c r="K63" s="430"/>
      <c r="M63" s="430"/>
      <c r="N63" s="430"/>
      <c r="O63" s="430"/>
      <c r="P63" s="430"/>
      <c r="Q63" s="430"/>
      <c r="R63" s="430"/>
      <c r="T63" s="430"/>
      <c r="U63" s="430"/>
      <c r="V63" s="430"/>
      <c r="W63" s="430"/>
      <c r="X63" s="430"/>
      <c r="Y63" s="430"/>
      <c r="AA63" s="406"/>
      <c r="AB63" s="431"/>
      <c r="AC63" s="431"/>
      <c r="AD63" s="431"/>
      <c r="AE63" s="431"/>
      <c r="AH63" s="406"/>
      <c r="AI63" s="406"/>
      <c r="AJ63" s="406"/>
      <c r="AK63" s="406"/>
      <c r="AL63" s="406"/>
      <c r="AM63" s="406"/>
      <c r="AN63" s="406"/>
      <c r="AO63" s="406"/>
      <c r="AP63" s="406"/>
      <c r="AQ63" s="406"/>
      <c r="AR63" s="406"/>
      <c r="AS63" s="406"/>
      <c r="AT63" s="406"/>
      <c r="AU63" s="406"/>
      <c r="AV63" s="406"/>
      <c r="AW63" s="406"/>
      <c r="AX63" s="406"/>
      <c r="AY63" s="406"/>
    </row>
    <row r="65" spans="2:3">
      <c r="B65" s="555" t="s">
        <v>680</v>
      </c>
      <c r="C65" s="555"/>
    </row>
    <row r="66" spans="2:3" ht="15" thickBot="1">
      <c r="B66" s="1"/>
      <c r="C66" s="2"/>
    </row>
    <row r="67" spans="2:3">
      <c r="B67" s="13"/>
      <c r="C67" s="3" t="s">
        <v>681</v>
      </c>
    </row>
    <row r="68" spans="2:3">
      <c r="B68" s="1"/>
      <c r="C68" s="2"/>
    </row>
    <row r="69" spans="2:3">
      <c r="B69" s="14"/>
      <c r="C69" s="3" t="s">
        <v>682</v>
      </c>
    </row>
    <row r="70" spans="2:3">
      <c r="B70" s="11"/>
      <c r="C70" s="11"/>
    </row>
  </sheetData>
  <mergeCells count="11">
    <mergeCell ref="AG5:AG8"/>
    <mergeCell ref="B65:C65"/>
    <mergeCell ref="B2:C2"/>
    <mergeCell ref="B3:AG3"/>
    <mergeCell ref="B5:B6"/>
    <mergeCell ref="C5:C6"/>
    <mergeCell ref="D5:D6"/>
    <mergeCell ref="F5:K5"/>
    <mergeCell ref="M5:R5"/>
    <mergeCell ref="T5:Y5"/>
    <mergeCell ref="AA5:AE5"/>
  </mergeCells>
  <dataValidations count="2">
    <dataValidation type="list" allowBlank="1" showInputMessage="1" showErrorMessage="1" sqref="C62" xr:uid="{99A52063-35DE-4258-BBA7-948753791E4D}">
      <formula1>Classification_of_treatment_works</formula1>
    </dataValidation>
    <dataValidation type="list" allowBlank="1" showInputMessage="1" showErrorMessage="1" sqref="C71 C63" xr:uid="{DC51F310-A648-4540-BA1E-1830ABE22AE6}">
      <formula1>#REF!</formula1>
    </dataValidation>
  </dataValidations>
  <pageMargins left="0.7" right="0.7" top="0.75" bottom="0.75" header="0.3" footer="0.3"/>
  <pageSetup paperSize="8" scale="28" fitToHeight="0" orientation="portrait" r:id="rId1"/>
  <headerFooter differentFirst="1">
    <oddHeader>&amp;CTable: &amp;A</oddHeader>
    <oddFooter>&amp;LPrinted on: &amp;D at &amp;T&amp;CPage &amp;P of &amp;N&amp;ROfwat</oddFooter>
  </headerFooter>
  <colBreaks count="2" manualBreakCount="2">
    <brk id="13" max="59" man="1"/>
    <brk id="20" max="5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1439A-3F69-45BE-8A51-226A7001E536}">
  <dimension ref="A1:AF208"/>
  <sheetViews>
    <sheetView showGridLines="0" tabSelected="1" showWhiteSpace="0" topLeftCell="A100" zoomScale="55" zoomScaleNormal="55" zoomScaleSheetLayoutView="55" workbookViewId="0">
      <selection activeCell="L122" sqref="L122:R122"/>
    </sheetView>
  </sheetViews>
  <sheetFormatPr defaultColWidth="9" defaultRowHeight="14.45"/>
  <cols>
    <col min="1" max="1" width="22.625" style="381" bestFit="1" customWidth="1"/>
    <col min="2" max="3" width="9.125" style="381" customWidth="1"/>
    <col min="4" max="18" width="10.125" style="381" customWidth="1"/>
    <col min="19" max="19" width="1.625" style="381" customWidth="1"/>
    <col min="20" max="20" width="23.125" style="381" customWidth="1"/>
    <col min="21" max="22" width="12.625" style="381" customWidth="1"/>
    <col min="23" max="23" width="15.625" style="381" customWidth="1"/>
    <col min="24" max="24" width="13.125" style="381" customWidth="1"/>
    <col min="25" max="25" width="1.125" style="381" customWidth="1"/>
    <col min="26" max="26" width="9.5" style="381" bestFit="1" customWidth="1"/>
    <col min="27" max="27" width="1.625" style="381" customWidth="1"/>
    <col min="28" max="32" width="7.625" style="381" customWidth="1"/>
    <col min="33" max="16384" width="9" style="381"/>
  </cols>
  <sheetData>
    <row r="1" spans="1:32" ht="23.45">
      <c r="A1" s="335" t="s">
        <v>18</v>
      </c>
      <c r="B1" s="335"/>
      <c r="C1" s="335"/>
      <c r="D1" s="335"/>
      <c r="E1" s="335"/>
      <c r="F1" s="432"/>
      <c r="G1" s="433"/>
      <c r="H1" s="619"/>
      <c r="I1" s="619"/>
      <c r="J1" s="335"/>
      <c r="K1" s="335"/>
      <c r="L1" s="335"/>
      <c r="M1" s="335"/>
      <c r="N1" s="432"/>
      <c r="O1" s="433"/>
      <c r="P1" s="619"/>
      <c r="Q1" s="619"/>
      <c r="R1" s="335"/>
      <c r="S1" s="335"/>
      <c r="T1" s="335"/>
      <c r="U1" s="335"/>
      <c r="V1" s="432"/>
      <c r="W1" s="433"/>
      <c r="X1" s="619"/>
      <c r="Y1" s="630"/>
      <c r="Z1" s="630"/>
      <c r="AA1" s="619"/>
      <c r="AB1" s="434"/>
      <c r="AC1" s="434"/>
      <c r="AD1" s="434"/>
      <c r="AE1" s="434"/>
      <c r="AF1" s="434"/>
    </row>
    <row r="2" spans="1:32" ht="31.5" customHeight="1">
      <c r="A2" s="335" t="str">
        <f>[2]Validation!B4</f>
        <v>Thames Water</v>
      </c>
      <c r="B2" s="279"/>
      <c r="C2" s="279"/>
      <c r="D2" s="279"/>
      <c r="E2" s="279"/>
      <c r="F2" s="435"/>
      <c r="G2" s="433"/>
      <c r="H2" s="619"/>
      <c r="I2" s="619"/>
      <c r="J2" s="335"/>
      <c r="K2" s="279"/>
      <c r="L2" s="279"/>
      <c r="M2" s="279"/>
      <c r="N2" s="435"/>
      <c r="O2" s="433"/>
      <c r="P2" s="619"/>
      <c r="Q2" s="619"/>
      <c r="R2" s="335"/>
      <c r="S2" s="279"/>
      <c r="T2" s="279"/>
      <c r="U2" s="279"/>
      <c r="V2" s="435"/>
      <c r="W2" s="433"/>
      <c r="X2" s="619"/>
      <c r="Y2" s="630"/>
      <c r="Z2" s="630"/>
      <c r="AA2" s="619"/>
      <c r="AB2" s="434"/>
      <c r="AC2" s="434"/>
      <c r="AD2" s="434"/>
      <c r="AE2" s="434"/>
      <c r="AF2" s="434"/>
    </row>
    <row r="3" spans="1:32" ht="18.75" customHeight="1">
      <c r="A3" s="585" t="s">
        <v>19</v>
      </c>
      <c r="B3" s="585"/>
      <c r="C3" s="585"/>
      <c r="D3" s="585"/>
      <c r="E3" s="585"/>
      <c r="F3" s="585"/>
      <c r="G3" s="585"/>
      <c r="H3" s="585"/>
      <c r="I3" s="585"/>
      <c r="J3" s="585"/>
      <c r="K3" s="585"/>
      <c r="L3" s="585"/>
      <c r="M3" s="585"/>
      <c r="N3" s="585"/>
      <c r="O3" s="585"/>
      <c r="P3" s="585"/>
      <c r="Q3" s="585"/>
      <c r="R3" s="585"/>
      <c r="S3" s="585"/>
      <c r="T3" s="585"/>
      <c r="U3" s="585"/>
      <c r="V3" s="585"/>
      <c r="W3" s="585"/>
      <c r="X3" s="585"/>
      <c r="Y3" s="630"/>
      <c r="Z3" s="630"/>
      <c r="AA3" s="433"/>
      <c r="AB3" s="434"/>
      <c r="AC3" s="434"/>
      <c r="AD3" s="434"/>
      <c r="AE3" s="434"/>
      <c r="AF3" s="434"/>
    </row>
    <row r="4" spans="1:32" ht="15.95" thickBot="1">
      <c r="A4" s="436"/>
      <c r="B4" s="436"/>
      <c r="C4" s="436"/>
      <c r="D4" s="436"/>
      <c r="E4" s="436"/>
      <c r="F4" s="436"/>
      <c r="G4" s="436"/>
      <c r="H4" s="436"/>
      <c r="I4" s="436"/>
      <c r="J4" s="436"/>
      <c r="K4" s="436"/>
      <c r="L4" s="434"/>
      <c r="M4" s="434"/>
      <c r="N4" s="434"/>
      <c r="O4" s="434"/>
      <c r="P4" s="434"/>
      <c r="Q4" s="434"/>
      <c r="R4" s="434"/>
      <c r="S4" s="630"/>
      <c r="T4" s="630"/>
      <c r="U4" s="434"/>
      <c r="V4" s="434"/>
      <c r="W4" s="434"/>
      <c r="X4" s="434"/>
      <c r="Y4" s="630"/>
      <c r="Z4" s="630"/>
      <c r="AA4" s="153"/>
      <c r="AB4" s="434"/>
      <c r="AC4" s="434"/>
      <c r="AD4" s="434"/>
      <c r="AE4" s="434"/>
      <c r="AF4" s="434"/>
    </row>
    <row r="5" spans="1:32" ht="16.5" thickTop="1" thickBot="1">
      <c r="A5" s="437"/>
      <c r="B5" s="437"/>
      <c r="C5" s="437"/>
      <c r="D5" s="604" t="s">
        <v>2919</v>
      </c>
      <c r="E5" s="605"/>
      <c r="F5" s="605"/>
      <c r="G5" s="605"/>
      <c r="H5" s="605"/>
      <c r="I5" s="605"/>
      <c r="J5" s="606"/>
      <c r="K5" s="437"/>
      <c r="L5" s="607" t="s">
        <v>3045</v>
      </c>
      <c r="M5" s="608"/>
      <c r="N5" s="608"/>
      <c r="O5" s="608"/>
      <c r="P5" s="608"/>
      <c r="Q5" s="608"/>
      <c r="R5" s="609"/>
      <c r="S5" s="631"/>
      <c r="T5" s="631"/>
      <c r="U5" s="438" t="s">
        <v>3046</v>
      </c>
      <c r="V5" s="439" t="s">
        <v>3047</v>
      </c>
      <c r="W5" s="439" t="s">
        <v>3048</v>
      </c>
      <c r="X5" s="440" t="s">
        <v>3049</v>
      </c>
      <c r="Y5" s="441"/>
      <c r="Z5" s="610" t="s">
        <v>54</v>
      </c>
      <c r="AA5" s="433"/>
      <c r="AB5" s="442"/>
      <c r="AC5" s="442"/>
      <c r="AD5" s="442"/>
      <c r="AE5" s="442"/>
      <c r="AF5" s="442"/>
    </row>
    <row r="6" spans="1:32" ht="61.5" thickTop="1" thickBot="1">
      <c r="A6" s="443"/>
      <c r="B6" s="444" t="s">
        <v>694</v>
      </c>
      <c r="C6" s="444" t="s">
        <v>695</v>
      </c>
      <c r="D6" s="445" t="s">
        <v>3050</v>
      </c>
      <c r="E6" s="445" t="s">
        <v>2923</v>
      </c>
      <c r="F6" s="445" t="s">
        <v>2924</v>
      </c>
      <c r="G6" s="445" t="s">
        <v>2925</v>
      </c>
      <c r="H6" s="445" t="s">
        <v>2926</v>
      </c>
      <c r="I6" s="445" t="s">
        <v>2927</v>
      </c>
      <c r="J6" s="446" t="s">
        <v>2928</v>
      </c>
      <c r="K6" s="447"/>
      <c r="L6" s="448" t="s">
        <v>3050</v>
      </c>
      <c r="M6" s="449" t="s">
        <v>2923</v>
      </c>
      <c r="N6" s="449" t="s">
        <v>2924</v>
      </c>
      <c r="O6" s="449" t="s">
        <v>2925</v>
      </c>
      <c r="P6" s="449" t="s">
        <v>2926</v>
      </c>
      <c r="Q6" s="449" t="s">
        <v>3051</v>
      </c>
      <c r="R6" s="450" t="s">
        <v>2928</v>
      </c>
      <c r="S6" s="631"/>
      <c r="T6" s="631"/>
      <c r="U6" s="448" t="s">
        <v>3052</v>
      </c>
      <c r="V6" s="449" t="s">
        <v>3053</v>
      </c>
      <c r="W6" s="449" t="s">
        <v>3054</v>
      </c>
      <c r="X6" s="450"/>
      <c r="Y6" s="441"/>
      <c r="Z6" s="611"/>
      <c r="AA6" s="433"/>
      <c r="AB6" s="442"/>
      <c r="AC6" s="442"/>
      <c r="AD6" s="442"/>
      <c r="AE6" s="442"/>
      <c r="AF6" s="442"/>
    </row>
    <row r="7" spans="1:32" ht="15.75" customHeight="1" thickTop="1" thickBot="1">
      <c r="A7" s="451"/>
      <c r="B7" s="603"/>
      <c r="C7" s="603"/>
      <c r="D7" s="603"/>
      <c r="E7" s="452"/>
      <c r="F7" s="452"/>
      <c r="G7" s="452"/>
      <c r="H7" s="452"/>
      <c r="I7" s="452"/>
      <c r="J7" s="318"/>
      <c r="K7" s="453"/>
      <c r="L7" s="441"/>
      <c r="M7" s="441"/>
      <c r="N7" s="441"/>
      <c r="O7" s="441"/>
      <c r="P7" s="441"/>
      <c r="Q7" s="441"/>
      <c r="R7" s="441"/>
      <c r="S7" s="631"/>
      <c r="T7" s="631"/>
      <c r="U7" s="441"/>
      <c r="V7" s="441"/>
      <c r="W7" s="441"/>
      <c r="X7" s="441"/>
      <c r="Y7" s="631"/>
      <c r="Z7" s="631"/>
      <c r="AA7" s="433"/>
      <c r="AB7" s="434"/>
      <c r="AC7" s="434"/>
      <c r="AD7" s="434"/>
      <c r="AE7" s="434"/>
      <c r="AF7" s="434"/>
    </row>
    <row r="8" spans="1:32" ht="15.75" customHeight="1" thickTop="1" thickBot="1">
      <c r="A8" s="454"/>
      <c r="B8" s="455"/>
      <c r="C8" s="455"/>
      <c r="D8" s="456"/>
      <c r="E8" s="456"/>
      <c r="F8" s="456"/>
      <c r="G8" s="456"/>
      <c r="H8" s="456"/>
      <c r="I8" s="456"/>
      <c r="J8" s="456"/>
      <c r="K8" s="456"/>
      <c r="L8" s="441"/>
      <c r="M8" s="441"/>
      <c r="N8" s="441"/>
      <c r="O8" s="441"/>
      <c r="P8" s="441"/>
      <c r="Q8" s="441"/>
      <c r="R8" s="441"/>
      <c r="S8" s="631"/>
      <c r="T8" s="631"/>
      <c r="U8" s="441"/>
      <c r="V8" s="441"/>
      <c r="W8" s="441"/>
      <c r="X8" s="441"/>
      <c r="Y8" s="631"/>
      <c r="Z8" s="631"/>
      <c r="AA8" s="433"/>
      <c r="AB8" s="434"/>
      <c r="AC8" s="434"/>
      <c r="AD8" s="434"/>
      <c r="AE8" s="434"/>
      <c r="AF8" s="434"/>
    </row>
    <row r="9" spans="1:32" ht="15.75" customHeight="1" thickTop="1">
      <c r="A9" s="537" t="s">
        <v>3055</v>
      </c>
      <c r="B9" s="538" t="s">
        <v>712</v>
      </c>
      <c r="C9" s="538">
        <v>3</v>
      </c>
      <c r="D9" s="539">
        <v>2.4161790943429997</v>
      </c>
      <c r="E9" s="539">
        <v>0.16222978064830579</v>
      </c>
      <c r="F9" s="539">
        <v>5.8592308944503478E-2</v>
      </c>
      <c r="G9" s="539">
        <v>-2.4839999999999997E-4</v>
      </c>
      <c r="H9" s="539">
        <v>0</v>
      </c>
      <c r="I9" s="539">
        <v>0</v>
      </c>
      <c r="J9" s="540">
        <v>0</v>
      </c>
      <c r="K9" s="541"/>
      <c r="L9" s="542">
        <v>0</v>
      </c>
      <c r="M9" s="539">
        <v>0</v>
      </c>
      <c r="N9" s="539">
        <v>0</v>
      </c>
      <c r="O9" s="539">
        <v>0</v>
      </c>
      <c r="P9" s="539">
        <v>0</v>
      </c>
      <c r="Q9" s="539">
        <v>0</v>
      </c>
      <c r="R9" s="540">
        <v>0</v>
      </c>
      <c r="S9" s="468"/>
      <c r="T9" s="469" t="s">
        <v>3056</v>
      </c>
      <c r="U9" s="539">
        <v>0.55380757366165667</v>
      </c>
      <c r="V9" s="539">
        <v>0.7</v>
      </c>
      <c r="W9" s="539">
        <v>0.7</v>
      </c>
      <c r="X9" s="540"/>
      <c r="Y9" s="441"/>
      <c r="Z9" s="403" t="s">
        <v>3057</v>
      </c>
      <c r="AA9" s="433"/>
      <c r="AB9" s="457"/>
      <c r="AC9" s="457"/>
      <c r="AD9" s="457"/>
      <c r="AE9" s="457"/>
      <c r="AF9" s="457"/>
    </row>
    <row r="10" spans="1:32" ht="15.75" customHeight="1">
      <c r="A10" s="543" t="s">
        <v>3058</v>
      </c>
      <c r="B10" s="544" t="s">
        <v>712</v>
      </c>
      <c r="C10" s="544">
        <v>3</v>
      </c>
      <c r="D10" s="545">
        <v>1.9273215768103968</v>
      </c>
      <c r="E10" s="545">
        <v>0.12077620879706172</v>
      </c>
      <c r="F10" s="545">
        <v>4.3685051058724056E-2</v>
      </c>
      <c r="G10" s="545">
        <v>-2.4719999999999999E-4</v>
      </c>
      <c r="H10" s="545">
        <v>0</v>
      </c>
      <c r="I10" s="545">
        <v>0</v>
      </c>
      <c r="J10" s="546">
        <v>0</v>
      </c>
      <c r="K10" s="541"/>
      <c r="L10" s="547">
        <v>0</v>
      </c>
      <c r="M10" s="545">
        <v>0</v>
      </c>
      <c r="N10" s="545">
        <v>0</v>
      </c>
      <c r="O10" s="545">
        <v>0</v>
      </c>
      <c r="P10" s="545">
        <v>0</v>
      </c>
      <c r="Q10" s="545">
        <v>0</v>
      </c>
      <c r="R10" s="546">
        <v>0</v>
      </c>
      <c r="S10" s="468"/>
      <c r="T10" s="470" t="s">
        <v>3056</v>
      </c>
      <c r="U10" s="545">
        <v>0.73977909487452786</v>
      </c>
      <c r="V10" s="545">
        <v>0.5</v>
      </c>
      <c r="W10" s="545">
        <v>0.5</v>
      </c>
      <c r="X10" s="546"/>
      <c r="Y10" s="441"/>
      <c r="Z10" s="405" t="s">
        <v>3059</v>
      </c>
      <c r="AA10" s="433"/>
      <c r="AB10" s="457"/>
      <c r="AC10" s="457"/>
      <c r="AD10" s="457"/>
      <c r="AE10" s="457"/>
      <c r="AF10" s="457"/>
    </row>
    <row r="11" spans="1:32" ht="15.75" customHeight="1">
      <c r="A11" s="543" t="s">
        <v>3060</v>
      </c>
      <c r="B11" s="544" t="s">
        <v>712</v>
      </c>
      <c r="C11" s="544">
        <v>3</v>
      </c>
      <c r="D11" s="545">
        <v>0.94631611802853521</v>
      </c>
      <c r="E11" s="545">
        <v>3.7190930028155871E-2</v>
      </c>
      <c r="F11" s="545">
        <v>1.2339903601683289E-3</v>
      </c>
      <c r="G11" s="545">
        <v>-2.4839999999999997E-4</v>
      </c>
      <c r="H11" s="545">
        <v>0</v>
      </c>
      <c r="I11" s="545">
        <v>0</v>
      </c>
      <c r="J11" s="546">
        <v>0</v>
      </c>
      <c r="K11" s="541"/>
      <c r="L11" s="547">
        <v>0</v>
      </c>
      <c r="M11" s="545">
        <v>0</v>
      </c>
      <c r="N11" s="545">
        <v>0</v>
      </c>
      <c r="O11" s="545">
        <v>0</v>
      </c>
      <c r="P11" s="545">
        <v>0</v>
      </c>
      <c r="Q11" s="545">
        <v>0</v>
      </c>
      <c r="R11" s="546">
        <v>0</v>
      </c>
      <c r="S11" s="468"/>
      <c r="T11" s="470" t="s">
        <v>3056</v>
      </c>
      <c r="U11" s="545">
        <v>0.66455615943465396</v>
      </c>
      <c r="V11" s="545">
        <v>0.7</v>
      </c>
      <c r="W11" s="545">
        <v>0.7</v>
      </c>
      <c r="X11" s="546"/>
      <c r="Y11" s="441"/>
      <c r="Z11" s="405" t="s">
        <v>3061</v>
      </c>
      <c r="AA11" s="433"/>
      <c r="AB11" s="457"/>
      <c r="AC11" s="457"/>
      <c r="AD11" s="457"/>
      <c r="AE11" s="457"/>
      <c r="AF11" s="457"/>
    </row>
    <row r="12" spans="1:32" ht="15.75" customHeight="1">
      <c r="A12" s="543" t="s">
        <v>3062</v>
      </c>
      <c r="B12" s="544" t="s">
        <v>712</v>
      </c>
      <c r="C12" s="544">
        <v>3</v>
      </c>
      <c r="D12" s="545">
        <v>0.83904943753315486</v>
      </c>
      <c r="E12" s="545">
        <v>7.9546630980304109E-2</v>
      </c>
      <c r="F12" s="545">
        <v>1.4484016973082721E-2</v>
      </c>
      <c r="G12" s="545">
        <v>-1.1857199999999998E-2</v>
      </c>
      <c r="H12" s="545">
        <v>0</v>
      </c>
      <c r="I12" s="545">
        <v>0</v>
      </c>
      <c r="J12" s="546">
        <v>0</v>
      </c>
      <c r="K12" s="548"/>
      <c r="L12" s="547">
        <v>0</v>
      </c>
      <c r="M12" s="545">
        <v>0</v>
      </c>
      <c r="N12" s="545">
        <v>0</v>
      </c>
      <c r="O12" s="545">
        <v>0</v>
      </c>
      <c r="P12" s="545">
        <v>0</v>
      </c>
      <c r="Q12" s="545">
        <v>0</v>
      </c>
      <c r="R12" s="546">
        <v>0</v>
      </c>
      <c r="S12" s="468"/>
      <c r="T12" s="470" t="s">
        <v>3056</v>
      </c>
      <c r="U12" s="545">
        <v>4.7159302938574381</v>
      </c>
      <c r="V12" s="545">
        <v>1</v>
      </c>
      <c r="W12" s="545">
        <v>1</v>
      </c>
      <c r="X12" s="546"/>
      <c r="Y12" s="441"/>
      <c r="Z12" s="405" t="s">
        <v>3063</v>
      </c>
      <c r="AA12" s="433"/>
      <c r="AB12" s="457"/>
      <c r="AC12" s="457"/>
      <c r="AD12" s="457"/>
      <c r="AE12" s="457"/>
      <c r="AF12" s="457"/>
    </row>
    <row r="13" spans="1:32" ht="27" customHeight="1">
      <c r="A13" s="543" t="s">
        <v>3064</v>
      </c>
      <c r="B13" s="544" t="s">
        <v>712</v>
      </c>
      <c r="C13" s="544">
        <v>3</v>
      </c>
      <c r="D13" s="545">
        <v>1.0307661429195263</v>
      </c>
      <c r="E13" s="545">
        <v>5.4472272705659748E-2</v>
      </c>
      <c r="F13" s="545">
        <v>2.0564609379773477E-3</v>
      </c>
      <c r="G13" s="545">
        <v>-6.6E-4</v>
      </c>
      <c r="H13" s="545">
        <v>0</v>
      </c>
      <c r="I13" s="545">
        <v>0</v>
      </c>
      <c r="J13" s="546">
        <v>0</v>
      </c>
      <c r="K13" s="548"/>
      <c r="L13" s="547">
        <v>0</v>
      </c>
      <c r="M13" s="545">
        <v>0</v>
      </c>
      <c r="N13" s="545">
        <v>0</v>
      </c>
      <c r="O13" s="545">
        <v>0</v>
      </c>
      <c r="P13" s="545">
        <v>0</v>
      </c>
      <c r="Q13" s="545">
        <v>0</v>
      </c>
      <c r="R13" s="546">
        <v>0</v>
      </c>
      <c r="S13" s="468"/>
      <c r="T13" s="470" t="s">
        <v>3056</v>
      </c>
      <c r="U13" s="545">
        <v>1.8497048228940867</v>
      </c>
      <c r="V13" s="545">
        <v>0.6</v>
      </c>
      <c r="W13" s="545">
        <v>0.6</v>
      </c>
      <c r="X13" s="546"/>
      <c r="Y13" s="441"/>
      <c r="Z13" s="405" t="s">
        <v>3065</v>
      </c>
      <c r="AA13" s="433"/>
      <c r="AB13" s="457"/>
      <c r="AC13" s="457"/>
      <c r="AD13" s="457"/>
      <c r="AE13" s="457"/>
      <c r="AF13" s="457"/>
    </row>
    <row r="14" spans="1:32" ht="35.25" customHeight="1">
      <c r="A14" s="543" t="s">
        <v>3066</v>
      </c>
      <c r="B14" s="544" t="s">
        <v>712</v>
      </c>
      <c r="C14" s="544">
        <v>3</v>
      </c>
      <c r="D14" s="545">
        <v>0.76334822714958417</v>
      </c>
      <c r="E14" s="545">
        <v>0.17706834466590385</v>
      </c>
      <c r="F14" s="545">
        <v>0.2299925315707744</v>
      </c>
      <c r="G14" s="545">
        <v>-1.1843999999999999E-3</v>
      </c>
      <c r="H14" s="545">
        <v>0</v>
      </c>
      <c r="I14" s="545">
        <v>0</v>
      </c>
      <c r="J14" s="546">
        <v>0</v>
      </c>
      <c r="K14" s="548"/>
      <c r="L14" s="547">
        <v>0</v>
      </c>
      <c r="M14" s="545">
        <v>0</v>
      </c>
      <c r="N14" s="545">
        <v>0</v>
      </c>
      <c r="O14" s="545">
        <v>0</v>
      </c>
      <c r="P14" s="545">
        <v>0</v>
      </c>
      <c r="Q14" s="545">
        <v>0</v>
      </c>
      <c r="R14" s="546">
        <v>0</v>
      </c>
      <c r="S14" s="468"/>
      <c r="T14" s="470" t="s">
        <v>3056</v>
      </c>
      <c r="U14" s="545">
        <v>2.292392488009662</v>
      </c>
      <c r="V14" s="545">
        <v>0.5</v>
      </c>
      <c r="W14" s="545">
        <v>0.5</v>
      </c>
      <c r="X14" s="546"/>
      <c r="Y14" s="441"/>
      <c r="Z14" s="405" t="s">
        <v>3067</v>
      </c>
      <c r="AA14" s="153"/>
      <c r="AB14" s="457"/>
      <c r="AC14" s="457"/>
      <c r="AD14" s="457"/>
      <c r="AE14" s="457"/>
      <c r="AF14" s="457"/>
    </row>
    <row r="15" spans="1:32" ht="15.75" customHeight="1">
      <c r="A15" s="543" t="s">
        <v>3068</v>
      </c>
      <c r="B15" s="544" t="s">
        <v>712</v>
      </c>
      <c r="C15" s="544">
        <v>3</v>
      </c>
      <c r="D15" s="545">
        <v>-0.23394489512221861</v>
      </c>
      <c r="E15" s="545">
        <v>5.2413452025733755E-2</v>
      </c>
      <c r="F15" s="545">
        <v>1.0356841975042781E-2</v>
      </c>
      <c r="G15" s="545">
        <v>-2.4839999999999997E-4</v>
      </c>
      <c r="H15" s="545">
        <v>0</v>
      </c>
      <c r="I15" s="545">
        <v>0</v>
      </c>
      <c r="J15" s="546">
        <v>0</v>
      </c>
      <c r="K15" s="548"/>
      <c r="L15" s="547">
        <v>0</v>
      </c>
      <c r="M15" s="545">
        <v>0</v>
      </c>
      <c r="N15" s="545">
        <v>0</v>
      </c>
      <c r="O15" s="545">
        <v>0</v>
      </c>
      <c r="P15" s="545">
        <v>0</v>
      </c>
      <c r="Q15" s="545">
        <v>0</v>
      </c>
      <c r="R15" s="546">
        <v>0</v>
      </c>
      <c r="S15" s="468"/>
      <c r="T15" s="470" t="s">
        <v>3056</v>
      </c>
      <c r="U15" s="545">
        <v>0.39862805116767358</v>
      </c>
      <c r="V15" s="545">
        <v>0.5</v>
      </c>
      <c r="W15" s="545">
        <v>0.5</v>
      </c>
      <c r="X15" s="546"/>
      <c r="Y15" s="441"/>
      <c r="Z15" s="405" t="s">
        <v>3069</v>
      </c>
      <c r="AA15" s="458"/>
      <c r="AB15" s="457"/>
      <c r="AC15" s="457"/>
      <c r="AD15" s="457"/>
      <c r="AE15" s="457"/>
      <c r="AF15" s="457"/>
    </row>
    <row r="16" spans="1:32" ht="15.75" customHeight="1">
      <c r="A16" s="543" t="s">
        <v>3070</v>
      </c>
      <c r="B16" s="544" t="s">
        <v>712</v>
      </c>
      <c r="C16" s="544">
        <v>3</v>
      </c>
      <c r="D16" s="545">
        <v>0.39780219705047914</v>
      </c>
      <c r="E16" s="545">
        <v>0.15905841262572795</v>
      </c>
      <c r="F16" s="545">
        <v>0.34731083293418891</v>
      </c>
      <c r="G16" s="545">
        <v>8.7696000000000007E-3</v>
      </c>
      <c r="H16" s="545">
        <v>0</v>
      </c>
      <c r="I16" s="545">
        <v>0</v>
      </c>
      <c r="J16" s="546">
        <v>0</v>
      </c>
      <c r="K16" s="548"/>
      <c r="L16" s="547">
        <v>0</v>
      </c>
      <c r="M16" s="545">
        <v>0</v>
      </c>
      <c r="N16" s="545">
        <v>0</v>
      </c>
      <c r="O16" s="545">
        <v>0</v>
      </c>
      <c r="P16" s="545">
        <v>0</v>
      </c>
      <c r="Q16" s="545">
        <v>0</v>
      </c>
      <c r="R16" s="546">
        <v>0</v>
      </c>
      <c r="S16" s="468"/>
      <c r="T16" s="470" t="s">
        <v>3056</v>
      </c>
      <c r="U16" s="545">
        <v>3.3114905520656723</v>
      </c>
      <c r="V16" s="545">
        <v>0.5</v>
      </c>
      <c r="W16" s="545">
        <v>0.5</v>
      </c>
      <c r="X16" s="546"/>
      <c r="Y16" s="441"/>
      <c r="Z16" s="405" t="s">
        <v>3071</v>
      </c>
      <c r="AA16" s="458"/>
      <c r="AB16" s="457"/>
      <c r="AC16" s="457"/>
      <c r="AD16" s="457"/>
      <c r="AE16" s="457"/>
      <c r="AF16" s="457"/>
    </row>
    <row r="17" spans="1:32" ht="15.75" customHeight="1">
      <c r="A17" s="543" t="s">
        <v>3072</v>
      </c>
      <c r="B17" s="544" t="s">
        <v>712</v>
      </c>
      <c r="C17" s="544">
        <v>3</v>
      </c>
      <c r="D17" s="545">
        <v>1.7232567811744856E-2</v>
      </c>
      <c r="E17" s="545">
        <v>0.10126329118603244</v>
      </c>
      <c r="F17" s="545">
        <v>8.9409464998792577E-3</v>
      </c>
      <c r="G17" s="545">
        <v>-2.4839999999999997E-4</v>
      </c>
      <c r="H17" s="545">
        <v>0</v>
      </c>
      <c r="I17" s="545">
        <v>0</v>
      </c>
      <c r="J17" s="546">
        <v>0</v>
      </c>
      <c r="K17" s="548"/>
      <c r="L17" s="547">
        <v>0</v>
      </c>
      <c r="M17" s="545">
        <v>0</v>
      </c>
      <c r="N17" s="545">
        <v>0</v>
      </c>
      <c r="O17" s="545">
        <v>0</v>
      </c>
      <c r="P17" s="545">
        <v>0</v>
      </c>
      <c r="Q17" s="545">
        <v>0</v>
      </c>
      <c r="R17" s="546">
        <v>0</v>
      </c>
      <c r="S17" s="468"/>
      <c r="T17" s="470" t="s">
        <v>3056</v>
      </c>
      <c r="U17" s="545">
        <v>1.7764438206906954</v>
      </c>
      <c r="V17" s="545">
        <v>0.5</v>
      </c>
      <c r="W17" s="545">
        <v>0.5</v>
      </c>
      <c r="X17" s="546"/>
      <c r="Y17" s="441"/>
      <c r="Z17" s="405" t="s">
        <v>3073</v>
      </c>
      <c r="AA17" s="458"/>
      <c r="AB17" s="457"/>
      <c r="AC17" s="457"/>
      <c r="AD17" s="457"/>
      <c r="AE17" s="457"/>
      <c r="AF17" s="457"/>
    </row>
    <row r="18" spans="1:32" ht="15.75" customHeight="1">
      <c r="A18" s="543" t="s">
        <v>3074</v>
      </c>
      <c r="B18" s="544" t="s">
        <v>712</v>
      </c>
      <c r="C18" s="544">
        <v>3</v>
      </c>
      <c r="D18" s="545">
        <v>4.7813126422859814E-2</v>
      </c>
      <c r="E18" s="545">
        <v>4.01817544078579E-2</v>
      </c>
      <c r="F18" s="545">
        <v>2.6058832326788836E-2</v>
      </c>
      <c r="G18" s="545">
        <v>-1.9127999999999997E-3</v>
      </c>
      <c r="H18" s="545">
        <v>0</v>
      </c>
      <c r="I18" s="545">
        <v>0</v>
      </c>
      <c r="J18" s="546">
        <v>0</v>
      </c>
      <c r="K18" s="548"/>
      <c r="L18" s="547">
        <v>0</v>
      </c>
      <c r="M18" s="545">
        <v>0</v>
      </c>
      <c r="N18" s="545">
        <v>0</v>
      </c>
      <c r="O18" s="545">
        <v>0</v>
      </c>
      <c r="P18" s="545">
        <v>0</v>
      </c>
      <c r="Q18" s="545">
        <v>0</v>
      </c>
      <c r="R18" s="546">
        <v>0</v>
      </c>
      <c r="S18" s="468"/>
      <c r="T18" s="470" t="s">
        <v>3056</v>
      </c>
      <c r="U18" s="545">
        <v>0.35761692711220472</v>
      </c>
      <c r="V18" s="545">
        <v>0.5</v>
      </c>
      <c r="W18" s="545">
        <v>0.5</v>
      </c>
      <c r="X18" s="546"/>
      <c r="Y18" s="441"/>
      <c r="Z18" s="405" t="s">
        <v>3075</v>
      </c>
      <c r="AA18" s="458"/>
      <c r="AB18" s="457"/>
      <c r="AC18" s="457"/>
      <c r="AD18" s="457"/>
      <c r="AE18" s="457"/>
      <c r="AF18" s="457"/>
    </row>
    <row r="19" spans="1:32" ht="15.75" customHeight="1">
      <c r="A19" s="543" t="s">
        <v>3076</v>
      </c>
      <c r="B19" s="544" t="s">
        <v>712</v>
      </c>
      <c r="C19" s="544">
        <v>3</v>
      </c>
      <c r="D19" s="545">
        <v>1.1885430206448242</v>
      </c>
      <c r="E19" s="545">
        <v>0.26874980991743469</v>
      </c>
      <c r="F19" s="545">
        <v>5.0383790843991014E-3</v>
      </c>
      <c r="G19" s="545">
        <v>-3.4799999999999999E-5</v>
      </c>
      <c r="H19" s="545">
        <v>0</v>
      </c>
      <c r="I19" s="545">
        <v>0</v>
      </c>
      <c r="J19" s="546">
        <v>0</v>
      </c>
      <c r="K19" s="548"/>
      <c r="L19" s="547">
        <v>0</v>
      </c>
      <c r="M19" s="545">
        <v>0</v>
      </c>
      <c r="N19" s="545">
        <v>0</v>
      </c>
      <c r="O19" s="545">
        <v>0</v>
      </c>
      <c r="P19" s="545">
        <v>0</v>
      </c>
      <c r="Q19" s="545">
        <v>0</v>
      </c>
      <c r="R19" s="546">
        <v>0</v>
      </c>
      <c r="S19" s="468"/>
      <c r="T19" s="470" t="s">
        <v>3056</v>
      </c>
      <c r="U19" s="545">
        <v>5.8877088430765454</v>
      </c>
      <c r="V19" s="545">
        <v>0.5</v>
      </c>
      <c r="W19" s="545">
        <v>0.5</v>
      </c>
      <c r="X19" s="546"/>
      <c r="Y19" s="441"/>
      <c r="Z19" s="405" t="s">
        <v>3077</v>
      </c>
      <c r="AA19" s="458"/>
      <c r="AB19" s="457"/>
      <c r="AC19" s="457"/>
      <c r="AD19" s="457"/>
      <c r="AE19" s="457"/>
      <c r="AF19" s="457"/>
    </row>
    <row r="20" spans="1:32" ht="15.75" customHeight="1">
      <c r="A20" s="543" t="s">
        <v>3078</v>
      </c>
      <c r="B20" s="544" t="s">
        <v>712</v>
      </c>
      <c r="C20" s="544">
        <v>3</v>
      </c>
      <c r="D20" s="545">
        <v>0.6014258344100345</v>
      </c>
      <c r="E20" s="545">
        <v>1.9929185192243148E-3</v>
      </c>
      <c r="F20" s="545">
        <v>1.4502338351571613E-3</v>
      </c>
      <c r="G20" s="545">
        <v>4.1593200000000069E-4</v>
      </c>
      <c r="H20" s="545">
        <v>0</v>
      </c>
      <c r="I20" s="545">
        <v>0</v>
      </c>
      <c r="J20" s="546">
        <v>0</v>
      </c>
      <c r="K20" s="548"/>
      <c r="L20" s="547">
        <v>0</v>
      </c>
      <c r="M20" s="545">
        <v>0</v>
      </c>
      <c r="N20" s="545">
        <v>0</v>
      </c>
      <c r="O20" s="545">
        <v>0</v>
      </c>
      <c r="P20" s="545">
        <v>0</v>
      </c>
      <c r="Q20" s="545">
        <v>0</v>
      </c>
      <c r="R20" s="546">
        <v>0</v>
      </c>
      <c r="S20" s="468"/>
      <c r="T20" s="470" t="s">
        <v>3056</v>
      </c>
      <c r="U20" s="545">
        <v>1.4720238005349433</v>
      </c>
      <c r="V20" s="545">
        <v>0.5</v>
      </c>
      <c r="W20" s="545">
        <v>0.5</v>
      </c>
      <c r="X20" s="546"/>
      <c r="Y20" s="441"/>
      <c r="Z20" s="405" t="s">
        <v>3079</v>
      </c>
      <c r="AA20" s="458"/>
      <c r="AB20" s="457"/>
      <c r="AC20" s="457"/>
      <c r="AD20" s="457"/>
      <c r="AE20" s="457"/>
      <c r="AF20" s="457"/>
    </row>
    <row r="21" spans="1:32" ht="15.75" customHeight="1">
      <c r="A21" s="543" t="s">
        <v>3080</v>
      </c>
      <c r="B21" s="544" t="s">
        <v>712</v>
      </c>
      <c r="C21" s="544">
        <v>3</v>
      </c>
      <c r="D21" s="545">
        <v>0.50334574324801529</v>
      </c>
      <c r="E21" s="545">
        <v>1.3545761043102365E-2</v>
      </c>
      <c r="F21" s="545">
        <v>1.0975757485946439E-3</v>
      </c>
      <c r="G21" s="545">
        <v>-2.4801600000000032E-4</v>
      </c>
      <c r="H21" s="545">
        <v>0</v>
      </c>
      <c r="I21" s="545">
        <v>0</v>
      </c>
      <c r="J21" s="546">
        <v>0</v>
      </c>
      <c r="K21" s="548"/>
      <c r="L21" s="547">
        <v>0</v>
      </c>
      <c r="M21" s="545">
        <v>0</v>
      </c>
      <c r="N21" s="545">
        <v>0</v>
      </c>
      <c r="O21" s="545">
        <v>0</v>
      </c>
      <c r="P21" s="545">
        <v>0</v>
      </c>
      <c r="Q21" s="545">
        <v>0</v>
      </c>
      <c r="R21" s="546">
        <v>0</v>
      </c>
      <c r="S21" s="468"/>
      <c r="T21" s="470" t="s">
        <v>3056</v>
      </c>
      <c r="U21" s="545">
        <v>0.38304291978230359</v>
      </c>
      <c r="V21" s="545">
        <v>0.5</v>
      </c>
      <c r="W21" s="545">
        <v>0.5</v>
      </c>
      <c r="X21" s="546"/>
      <c r="Y21" s="441"/>
      <c r="Z21" s="405" t="s">
        <v>3081</v>
      </c>
      <c r="AA21" s="458"/>
      <c r="AB21" s="457"/>
      <c r="AC21" s="457"/>
      <c r="AD21" s="457"/>
      <c r="AE21" s="457"/>
      <c r="AF21" s="457"/>
    </row>
    <row r="22" spans="1:32" ht="15.75" customHeight="1">
      <c r="A22" s="543" t="s">
        <v>3082</v>
      </c>
      <c r="B22" s="544" t="s">
        <v>712</v>
      </c>
      <c r="C22" s="544">
        <v>3</v>
      </c>
      <c r="D22" s="545">
        <v>0.86711503743342355</v>
      </c>
      <c r="E22" s="545">
        <v>4.0785085154400817E-2</v>
      </c>
      <c r="F22" s="545">
        <v>-2.7891453814534342E-3</v>
      </c>
      <c r="G22" s="545">
        <v>-4.8000000000000001E-4</v>
      </c>
      <c r="H22" s="545">
        <v>0</v>
      </c>
      <c r="I22" s="545">
        <v>0</v>
      </c>
      <c r="J22" s="546">
        <v>0</v>
      </c>
      <c r="K22" s="548"/>
      <c r="L22" s="547">
        <v>0</v>
      </c>
      <c r="M22" s="545">
        <v>0</v>
      </c>
      <c r="N22" s="545">
        <v>0</v>
      </c>
      <c r="O22" s="545">
        <v>0</v>
      </c>
      <c r="P22" s="545">
        <v>0</v>
      </c>
      <c r="Q22" s="545">
        <v>0</v>
      </c>
      <c r="R22" s="546">
        <v>0</v>
      </c>
      <c r="S22" s="468"/>
      <c r="T22" s="470" t="s">
        <v>3056</v>
      </c>
      <c r="U22" s="545">
        <v>0.53104366704635264</v>
      </c>
      <c r="V22" s="545">
        <v>1</v>
      </c>
      <c r="W22" s="545">
        <v>1</v>
      </c>
      <c r="X22" s="546"/>
      <c r="Y22" s="441"/>
      <c r="Z22" s="405" t="s">
        <v>3083</v>
      </c>
      <c r="AA22" s="458"/>
      <c r="AB22" s="457"/>
      <c r="AC22" s="457"/>
      <c r="AD22" s="457"/>
      <c r="AE22" s="457"/>
      <c r="AF22" s="457"/>
    </row>
    <row r="23" spans="1:32" ht="15.75" customHeight="1">
      <c r="A23" s="543" t="s">
        <v>3084</v>
      </c>
      <c r="B23" s="544" t="s">
        <v>712</v>
      </c>
      <c r="C23" s="544">
        <v>3</v>
      </c>
      <c r="D23" s="545">
        <v>1.8956105213143546</v>
      </c>
      <c r="E23" s="545">
        <v>0.23890890833627573</v>
      </c>
      <c r="F23" s="545">
        <v>1.5774024094500458E-3</v>
      </c>
      <c r="G23" s="545">
        <v>-1.0763999999999999E-3</v>
      </c>
      <c r="H23" s="545">
        <v>0</v>
      </c>
      <c r="I23" s="545">
        <v>0</v>
      </c>
      <c r="J23" s="546">
        <v>0</v>
      </c>
      <c r="K23" s="548"/>
      <c r="L23" s="547">
        <v>0</v>
      </c>
      <c r="M23" s="545">
        <v>0</v>
      </c>
      <c r="N23" s="545">
        <v>0</v>
      </c>
      <c r="O23" s="545">
        <v>0</v>
      </c>
      <c r="P23" s="545">
        <v>0</v>
      </c>
      <c r="Q23" s="545">
        <v>0</v>
      </c>
      <c r="R23" s="546">
        <v>0</v>
      </c>
      <c r="S23" s="468"/>
      <c r="T23" s="470" t="s">
        <v>3056</v>
      </c>
      <c r="U23" s="545">
        <v>1.4055826339810642</v>
      </c>
      <c r="V23" s="545">
        <v>0.5</v>
      </c>
      <c r="W23" s="545">
        <v>0.3</v>
      </c>
      <c r="X23" s="546"/>
      <c r="Y23" s="441"/>
      <c r="Z23" s="405" t="s">
        <v>3085</v>
      </c>
      <c r="AA23" s="458"/>
      <c r="AB23" s="457"/>
      <c r="AC23" s="457"/>
      <c r="AD23" s="457"/>
      <c r="AE23" s="457"/>
      <c r="AF23" s="457"/>
    </row>
    <row r="24" spans="1:32" ht="15.75" customHeight="1">
      <c r="A24" s="543" t="s">
        <v>3086</v>
      </c>
      <c r="B24" s="544" t="s">
        <v>712</v>
      </c>
      <c r="C24" s="544">
        <v>3</v>
      </c>
      <c r="D24" s="545">
        <v>1.7153629973293507</v>
      </c>
      <c r="E24" s="545">
        <v>3.644008526755127E-2</v>
      </c>
      <c r="F24" s="545">
        <v>1.2807326347909385E-3</v>
      </c>
      <c r="G24" s="545">
        <v>-2.4839999999999997E-4</v>
      </c>
      <c r="H24" s="545">
        <v>0</v>
      </c>
      <c r="I24" s="545">
        <v>0</v>
      </c>
      <c r="J24" s="546">
        <v>0</v>
      </c>
      <c r="K24" s="548"/>
      <c r="L24" s="547">
        <v>0</v>
      </c>
      <c r="M24" s="545">
        <v>0</v>
      </c>
      <c r="N24" s="545">
        <v>0</v>
      </c>
      <c r="O24" s="545">
        <v>0</v>
      </c>
      <c r="P24" s="545">
        <v>0</v>
      </c>
      <c r="Q24" s="545">
        <v>0</v>
      </c>
      <c r="R24" s="546">
        <v>0</v>
      </c>
      <c r="S24" s="468"/>
      <c r="T24" s="470" t="s">
        <v>3056</v>
      </c>
      <c r="U24" s="545">
        <v>1.2576652006209184</v>
      </c>
      <c r="V24" s="545">
        <v>0.9</v>
      </c>
      <c r="W24" s="545">
        <v>0.9</v>
      </c>
      <c r="X24" s="546"/>
      <c r="Y24" s="441"/>
      <c r="Z24" s="405" t="s">
        <v>3087</v>
      </c>
      <c r="AA24" s="458"/>
      <c r="AB24" s="457"/>
      <c r="AC24" s="457"/>
      <c r="AD24" s="457"/>
      <c r="AE24" s="457"/>
      <c r="AF24" s="457"/>
    </row>
    <row r="25" spans="1:32" ht="15.75" customHeight="1">
      <c r="A25" s="543" t="s">
        <v>3088</v>
      </c>
      <c r="B25" s="544" t="s">
        <v>712</v>
      </c>
      <c r="C25" s="544">
        <v>3</v>
      </c>
      <c r="D25" s="545">
        <v>5.9000631818006042</v>
      </c>
      <c r="E25" s="545">
        <v>1.7142325250716526</v>
      </c>
      <c r="F25" s="545">
        <v>0.36479594291254641</v>
      </c>
      <c r="G25" s="545">
        <v>-3.5327999999999996E-3</v>
      </c>
      <c r="H25" s="545">
        <v>0</v>
      </c>
      <c r="I25" s="545">
        <v>0</v>
      </c>
      <c r="J25" s="546">
        <v>0</v>
      </c>
      <c r="K25" s="548"/>
      <c r="L25" s="547">
        <v>0</v>
      </c>
      <c r="M25" s="545">
        <v>0</v>
      </c>
      <c r="N25" s="545">
        <v>0</v>
      </c>
      <c r="O25" s="545">
        <v>0</v>
      </c>
      <c r="P25" s="545">
        <v>0</v>
      </c>
      <c r="Q25" s="545">
        <v>0</v>
      </c>
      <c r="R25" s="546">
        <v>0</v>
      </c>
      <c r="S25" s="468"/>
      <c r="T25" s="470" t="s">
        <v>3056</v>
      </c>
      <c r="U25" s="545">
        <v>0.44533305895058101</v>
      </c>
      <c r="V25" s="545" t="s">
        <v>449</v>
      </c>
      <c r="W25" s="545" t="s">
        <v>449</v>
      </c>
      <c r="X25" s="546"/>
      <c r="Y25" s="441"/>
      <c r="Z25" s="405" t="s">
        <v>3089</v>
      </c>
      <c r="AA25" s="458"/>
      <c r="AB25" s="457"/>
      <c r="AC25" s="457"/>
      <c r="AD25" s="457"/>
      <c r="AE25" s="457"/>
      <c r="AF25" s="457"/>
    </row>
    <row r="26" spans="1:32" ht="15.75" customHeight="1">
      <c r="A26" s="543" t="s">
        <v>3090</v>
      </c>
      <c r="B26" s="544" t="s">
        <v>712</v>
      </c>
      <c r="C26" s="544">
        <v>3</v>
      </c>
      <c r="D26" s="545">
        <v>0.93178935250878336</v>
      </c>
      <c r="E26" s="545">
        <v>1.0733202400840599E-2</v>
      </c>
      <c r="F26" s="545">
        <v>-6.2387138688652722E-3</v>
      </c>
      <c r="G26" s="545">
        <v>-4.8119999999999999E-4</v>
      </c>
      <c r="H26" s="545">
        <v>0</v>
      </c>
      <c r="I26" s="545">
        <v>0</v>
      </c>
      <c r="J26" s="546">
        <v>0</v>
      </c>
      <c r="K26" s="548"/>
      <c r="L26" s="547">
        <v>0</v>
      </c>
      <c r="M26" s="545">
        <v>0</v>
      </c>
      <c r="N26" s="545">
        <v>0</v>
      </c>
      <c r="O26" s="545">
        <v>0</v>
      </c>
      <c r="P26" s="545">
        <v>0</v>
      </c>
      <c r="Q26" s="545">
        <v>0</v>
      </c>
      <c r="R26" s="546">
        <v>0</v>
      </c>
      <c r="S26" s="468"/>
      <c r="T26" s="470" t="s">
        <v>3056</v>
      </c>
      <c r="U26" s="545">
        <v>0.31764609625935114</v>
      </c>
      <c r="V26" s="545">
        <v>3.5</v>
      </c>
      <c r="W26" s="545">
        <v>3.5</v>
      </c>
      <c r="X26" s="546"/>
      <c r="Y26" s="441"/>
      <c r="Z26" s="405" t="s">
        <v>3091</v>
      </c>
      <c r="AA26" s="619"/>
      <c r="AB26" s="457"/>
      <c r="AC26" s="457"/>
      <c r="AD26" s="457"/>
      <c r="AE26" s="457"/>
      <c r="AF26" s="457"/>
    </row>
    <row r="27" spans="1:32" ht="15.75" customHeight="1">
      <c r="A27" s="543" t="s">
        <v>3092</v>
      </c>
      <c r="B27" s="544" t="s">
        <v>712</v>
      </c>
      <c r="C27" s="544">
        <v>3</v>
      </c>
      <c r="D27" s="545">
        <v>1.6294852048725752</v>
      </c>
      <c r="E27" s="545">
        <v>1.8007601769098193E-2</v>
      </c>
      <c r="F27" s="545">
        <v>1.1345598977178448E-3</v>
      </c>
      <c r="G27" s="545">
        <v>-4.8000000000000001E-4</v>
      </c>
      <c r="H27" s="545">
        <v>0</v>
      </c>
      <c r="I27" s="545">
        <v>0</v>
      </c>
      <c r="J27" s="546">
        <v>0</v>
      </c>
      <c r="K27" s="548"/>
      <c r="L27" s="547">
        <v>0</v>
      </c>
      <c r="M27" s="545">
        <v>0</v>
      </c>
      <c r="N27" s="545">
        <v>0</v>
      </c>
      <c r="O27" s="545">
        <v>0</v>
      </c>
      <c r="P27" s="545">
        <v>0</v>
      </c>
      <c r="Q27" s="545">
        <v>0</v>
      </c>
      <c r="R27" s="546">
        <v>0</v>
      </c>
      <c r="S27" s="468"/>
      <c r="T27" s="470" t="s">
        <v>3056</v>
      </c>
      <c r="U27" s="545">
        <v>0.53968233182806524</v>
      </c>
      <c r="V27" s="545">
        <v>1</v>
      </c>
      <c r="W27" s="545">
        <v>1</v>
      </c>
      <c r="X27" s="546"/>
      <c r="Y27" s="441"/>
      <c r="Z27" s="405" t="s">
        <v>3093</v>
      </c>
      <c r="AA27" s="619"/>
      <c r="AB27" s="457"/>
      <c r="AC27" s="457"/>
      <c r="AD27" s="457"/>
      <c r="AE27" s="457"/>
      <c r="AF27" s="457"/>
    </row>
    <row r="28" spans="1:32" ht="15.75" customHeight="1">
      <c r="A28" s="543" t="s">
        <v>3094</v>
      </c>
      <c r="B28" s="544" t="s">
        <v>712</v>
      </c>
      <c r="C28" s="544">
        <v>3</v>
      </c>
      <c r="D28" s="545">
        <v>-0.13200064892092314</v>
      </c>
      <c r="E28" s="545">
        <v>-6.3409425219105872E-3</v>
      </c>
      <c r="F28" s="545">
        <v>6.5896365453535855E-3</v>
      </c>
      <c r="G28" s="545">
        <v>-2.4839999999999997E-4</v>
      </c>
      <c r="H28" s="545">
        <v>0</v>
      </c>
      <c r="I28" s="545">
        <v>0</v>
      </c>
      <c r="J28" s="546">
        <v>0</v>
      </c>
      <c r="K28" s="548"/>
      <c r="L28" s="547">
        <v>0</v>
      </c>
      <c r="M28" s="545">
        <v>0</v>
      </c>
      <c r="N28" s="545">
        <v>0</v>
      </c>
      <c r="O28" s="545">
        <v>0</v>
      </c>
      <c r="P28" s="545">
        <v>0</v>
      </c>
      <c r="Q28" s="545">
        <v>0</v>
      </c>
      <c r="R28" s="546">
        <v>0</v>
      </c>
      <c r="S28" s="468"/>
      <c r="T28" s="470" t="s">
        <v>3056</v>
      </c>
      <c r="U28" s="545">
        <v>1.4102164934812527</v>
      </c>
      <c r="V28" s="545">
        <v>1</v>
      </c>
      <c r="W28" s="545">
        <v>1</v>
      </c>
      <c r="X28" s="546"/>
      <c r="Y28" s="441"/>
      <c r="Z28" s="405" t="s">
        <v>3095</v>
      </c>
      <c r="AA28" s="619"/>
      <c r="AB28" s="457"/>
      <c r="AC28" s="457"/>
      <c r="AD28" s="457"/>
      <c r="AE28" s="457"/>
      <c r="AF28" s="457"/>
    </row>
    <row r="29" spans="1:32" ht="15.75" customHeight="1">
      <c r="A29" s="543" t="s">
        <v>3096</v>
      </c>
      <c r="B29" s="544" t="s">
        <v>712</v>
      </c>
      <c r="C29" s="544">
        <v>3</v>
      </c>
      <c r="D29" s="545">
        <v>0.36858253738302027</v>
      </c>
      <c r="E29" s="545">
        <v>1.7155782958932254E-2</v>
      </c>
      <c r="F29" s="545">
        <v>3.4001235249686941E-3</v>
      </c>
      <c r="G29" s="545">
        <v>-2.4839999999999997E-4</v>
      </c>
      <c r="H29" s="545">
        <v>0</v>
      </c>
      <c r="I29" s="545">
        <v>0</v>
      </c>
      <c r="J29" s="546">
        <v>0</v>
      </c>
      <c r="K29" s="548"/>
      <c r="L29" s="547">
        <v>0</v>
      </c>
      <c r="M29" s="545">
        <v>0</v>
      </c>
      <c r="N29" s="545">
        <v>0</v>
      </c>
      <c r="O29" s="545">
        <v>0</v>
      </c>
      <c r="P29" s="545">
        <v>0</v>
      </c>
      <c r="Q29" s="545">
        <v>0</v>
      </c>
      <c r="R29" s="546">
        <v>0</v>
      </c>
      <c r="S29" s="468"/>
      <c r="T29" s="470" t="s">
        <v>3056</v>
      </c>
      <c r="U29" s="545">
        <v>0.46603499981395879</v>
      </c>
      <c r="V29" s="545">
        <v>0.5</v>
      </c>
      <c r="W29" s="545">
        <v>0.5</v>
      </c>
      <c r="X29" s="546"/>
      <c r="Y29" s="441"/>
      <c r="Z29" s="405" t="s">
        <v>3097</v>
      </c>
      <c r="AA29" s="619"/>
      <c r="AB29" s="457"/>
      <c r="AC29" s="457"/>
      <c r="AD29" s="457"/>
      <c r="AE29" s="457"/>
      <c r="AF29" s="457"/>
    </row>
    <row r="30" spans="1:32" ht="15.75" customHeight="1">
      <c r="A30" s="543" t="s">
        <v>3098</v>
      </c>
      <c r="B30" s="544" t="s">
        <v>712</v>
      </c>
      <c r="C30" s="544">
        <v>3</v>
      </c>
      <c r="D30" s="545">
        <v>1.8617773390401151</v>
      </c>
      <c r="E30" s="545">
        <v>0.23789236030717678</v>
      </c>
      <c r="F30" s="545">
        <v>7.3142954284698858E-2</v>
      </c>
      <c r="G30" s="545">
        <v>-2.4839999999999997E-4</v>
      </c>
      <c r="H30" s="545">
        <v>0</v>
      </c>
      <c r="I30" s="545">
        <v>0</v>
      </c>
      <c r="J30" s="546">
        <v>0</v>
      </c>
      <c r="K30" s="548"/>
      <c r="L30" s="547">
        <v>0</v>
      </c>
      <c r="M30" s="545">
        <v>0</v>
      </c>
      <c r="N30" s="545">
        <v>0</v>
      </c>
      <c r="O30" s="545">
        <v>0</v>
      </c>
      <c r="P30" s="545">
        <v>0</v>
      </c>
      <c r="Q30" s="545">
        <v>0</v>
      </c>
      <c r="R30" s="546">
        <v>0</v>
      </c>
      <c r="S30" s="468"/>
      <c r="T30" s="470" t="s">
        <v>3056</v>
      </c>
      <c r="U30" s="545">
        <v>0.23510812516936455</v>
      </c>
      <c r="V30" s="545">
        <v>0.7</v>
      </c>
      <c r="W30" s="545">
        <v>0.7</v>
      </c>
      <c r="X30" s="546"/>
      <c r="Y30" s="441"/>
      <c r="Z30" s="405" t="s">
        <v>3099</v>
      </c>
      <c r="AA30" s="619"/>
      <c r="AB30" s="457"/>
      <c r="AC30" s="457"/>
      <c r="AD30" s="457"/>
      <c r="AE30" s="457"/>
      <c r="AF30" s="457"/>
    </row>
    <row r="31" spans="1:32" ht="15.75" customHeight="1">
      <c r="A31" s="543" t="s">
        <v>3100</v>
      </c>
      <c r="B31" s="544" t="s">
        <v>712</v>
      </c>
      <c r="C31" s="544">
        <v>3</v>
      </c>
      <c r="D31" s="545">
        <v>-2.6203901787327521E-2</v>
      </c>
      <c r="E31" s="545">
        <v>3.2158722727378498E-2</v>
      </c>
      <c r="F31" s="545">
        <v>7.1974852608660562E-3</v>
      </c>
      <c r="G31" s="545">
        <v>-2.4839999999999997E-4</v>
      </c>
      <c r="H31" s="545">
        <v>0</v>
      </c>
      <c r="I31" s="545">
        <v>0</v>
      </c>
      <c r="J31" s="546">
        <v>0</v>
      </c>
      <c r="K31" s="548"/>
      <c r="L31" s="547">
        <v>0</v>
      </c>
      <c r="M31" s="545">
        <v>0</v>
      </c>
      <c r="N31" s="545">
        <v>0</v>
      </c>
      <c r="O31" s="545">
        <v>0</v>
      </c>
      <c r="P31" s="545">
        <v>0</v>
      </c>
      <c r="Q31" s="545">
        <v>0</v>
      </c>
      <c r="R31" s="546">
        <v>0</v>
      </c>
      <c r="S31" s="468"/>
      <c r="T31" s="470" t="s">
        <v>3056</v>
      </c>
      <c r="U31" s="545">
        <v>1.5831469207728852</v>
      </c>
      <c r="V31" s="545">
        <v>1</v>
      </c>
      <c r="W31" s="545">
        <v>1</v>
      </c>
      <c r="X31" s="546"/>
      <c r="Y31" s="441"/>
      <c r="Z31" s="405" t="s">
        <v>3101</v>
      </c>
      <c r="AA31" s="619"/>
      <c r="AB31" s="457"/>
      <c r="AC31" s="457"/>
      <c r="AD31" s="457"/>
      <c r="AE31" s="457"/>
      <c r="AF31" s="457"/>
    </row>
    <row r="32" spans="1:32" ht="15.75" customHeight="1">
      <c r="A32" s="543" t="s">
        <v>3102</v>
      </c>
      <c r="B32" s="544" t="s">
        <v>712</v>
      </c>
      <c r="C32" s="544">
        <v>3</v>
      </c>
      <c r="D32" s="545">
        <v>-0.17856187443706861</v>
      </c>
      <c r="E32" s="545">
        <v>2.6358651832283416E-2</v>
      </c>
      <c r="F32" s="545">
        <v>3.7060877007958536E-2</v>
      </c>
      <c r="G32" s="545">
        <v>-2.4839999999999997E-4</v>
      </c>
      <c r="H32" s="545">
        <v>0</v>
      </c>
      <c r="I32" s="545">
        <v>0</v>
      </c>
      <c r="J32" s="546">
        <v>0</v>
      </c>
      <c r="K32" s="548"/>
      <c r="L32" s="547">
        <v>0</v>
      </c>
      <c r="M32" s="545">
        <v>0</v>
      </c>
      <c r="N32" s="545">
        <v>0</v>
      </c>
      <c r="O32" s="545">
        <v>0</v>
      </c>
      <c r="P32" s="545">
        <v>0</v>
      </c>
      <c r="Q32" s="545">
        <v>0</v>
      </c>
      <c r="R32" s="546">
        <v>0</v>
      </c>
      <c r="S32" s="468"/>
      <c r="T32" s="470" t="s">
        <v>3056</v>
      </c>
      <c r="U32" s="545">
        <v>0.32110609237380699</v>
      </c>
      <c r="V32" s="545">
        <v>0.9</v>
      </c>
      <c r="W32" s="545">
        <v>0.9</v>
      </c>
      <c r="X32" s="546"/>
      <c r="Y32" s="441"/>
      <c r="Z32" s="405" t="s">
        <v>3103</v>
      </c>
      <c r="AA32" s="619"/>
      <c r="AB32" s="457"/>
      <c r="AC32" s="457"/>
      <c r="AD32" s="457"/>
      <c r="AE32" s="457"/>
      <c r="AF32" s="457"/>
    </row>
    <row r="33" spans="1:32" ht="24" customHeight="1">
      <c r="A33" s="543" t="s">
        <v>3104</v>
      </c>
      <c r="B33" s="544" t="s">
        <v>712</v>
      </c>
      <c r="C33" s="544">
        <v>3</v>
      </c>
      <c r="D33" s="545">
        <v>0.13982715182380992</v>
      </c>
      <c r="E33" s="545">
        <v>9.9230090396550064E-2</v>
      </c>
      <c r="F33" s="545">
        <v>0.3261627843773241</v>
      </c>
      <c r="G33" s="545">
        <v>-1.1063999999999998E-3</v>
      </c>
      <c r="H33" s="545">
        <v>0</v>
      </c>
      <c r="I33" s="545">
        <v>0</v>
      </c>
      <c r="J33" s="546">
        <v>0</v>
      </c>
      <c r="K33" s="548"/>
      <c r="L33" s="547">
        <v>0</v>
      </c>
      <c r="M33" s="545">
        <v>0</v>
      </c>
      <c r="N33" s="545">
        <v>0</v>
      </c>
      <c r="O33" s="545">
        <v>0</v>
      </c>
      <c r="P33" s="545">
        <v>0</v>
      </c>
      <c r="Q33" s="545">
        <v>0</v>
      </c>
      <c r="R33" s="546">
        <v>0</v>
      </c>
      <c r="S33" s="468"/>
      <c r="T33" s="470" t="s">
        <v>3056</v>
      </c>
      <c r="U33" s="545">
        <v>0.4325665447554905</v>
      </c>
      <c r="V33" s="545">
        <v>1</v>
      </c>
      <c r="W33" s="545">
        <v>1</v>
      </c>
      <c r="X33" s="546"/>
      <c r="Y33" s="441"/>
      <c r="Z33" s="405" t="s">
        <v>3105</v>
      </c>
      <c r="AA33" s="619"/>
      <c r="AB33" s="457"/>
      <c r="AC33" s="457"/>
      <c r="AD33" s="457"/>
      <c r="AE33" s="457"/>
      <c r="AF33" s="457"/>
    </row>
    <row r="34" spans="1:32" ht="15.75" customHeight="1">
      <c r="A34" s="543" t="s">
        <v>3106</v>
      </c>
      <c r="B34" s="544" t="s">
        <v>712</v>
      </c>
      <c r="C34" s="544">
        <v>3</v>
      </c>
      <c r="D34" s="545">
        <v>0.53424426545352766</v>
      </c>
      <c r="E34" s="545">
        <v>-1.3065227727505364E-3</v>
      </c>
      <c r="F34" s="545">
        <v>-8.0679498844988221E-2</v>
      </c>
      <c r="G34" s="545">
        <v>0</v>
      </c>
      <c r="H34" s="545">
        <v>0</v>
      </c>
      <c r="I34" s="545">
        <v>0</v>
      </c>
      <c r="J34" s="546">
        <v>0</v>
      </c>
      <c r="K34" s="548"/>
      <c r="L34" s="547">
        <v>0</v>
      </c>
      <c r="M34" s="545">
        <v>0</v>
      </c>
      <c r="N34" s="545">
        <v>0</v>
      </c>
      <c r="O34" s="545">
        <v>0</v>
      </c>
      <c r="P34" s="545">
        <v>0</v>
      </c>
      <c r="Q34" s="545">
        <v>0</v>
      </c>
      <c r="R34" s="546">
        <v>0</v>
      </c>
      <c r="S34" s="468"/>
      <c r="T34" s="470" t="s">
        <v>3056</v>
      </c>
      <c r="U34" s="545">
        <v>17.615386496243538</v>
      </c>
      <c r="V34" s="545">
        <v>1</v>
      </c>
      <c r="W34" s="545">
        <v>0.25</v>
      </c>
      <c r="X34" s="546"/>
      <c r="Y34" s="441"/>
      <c r="Z34" s="405" t="s">
        <v>3107</v>
      </c>
      <c r="AA34" s="619"/>
      <c r="AB34" s="457"/>
      <c r="AC34" s="457"/>
      <c r="AD34" s="457"/>
      <c r="AE34" s="457"/>
      <c r="AF34" s="457"/>
    </row>
    <row r="35" spans="1:32" ht="15.75" customHeight="1">
      <c r="A35" s="543" t="s">
        <v>3108</v>
      </c>
      <c r="B35" s="544" t="s">
        <v>712</v>
      </c>
      <c r="C35" s="544">
        <v>3</v>
      </c>
      <c r="D35" s="545">
        <v>-0.20001712974317468</v>
      </c>
      <c r="E35" s="545">
        <v>-7.490905115910424E-5</v>
      </c>
      <c r="F35" s="545">
        <v>-1.7001328858480533E-2</v>
      </c>
      <c r="G35" s="545">
        <v>0</v>
      </c>
      <c r="H35" s="545">
        <v>0</v>
      </c>
      <c r="I35" s="545">
        <v>0</v>
      </c>
      <c r="J35" s="546">
        <v>0</v>
      </c>
      <c r="K35" s="548"/>
      <c r="L35" s="547">
        <v>0</v>
      </c>
      <c r="M35" s="545">
        <v>0</v>
      </c>
      <c r="N35" s="545">
        <v>0</v>
      </c>
      <c r="O35" s="545">
        <v>0</v>
      </c>
      <c r="P35" s="545">
        <v>0</v>
      </c>
      <c r="Q35" s="545">
        <v>0</v>
      </c>
      <c r="R35" s="546">
        <v>0.24852044000000001</v>
      </c>
      <c r="S35" s="468"/>
      <c r="T35" s="470" t="s">
        <v>3056</v>
      </c>
      <c r="U35" s="545">
        <v>48.627351471431297</v>
      </c>
      <c r="V35" s="545">
        <v>1</v>
      </c>
      <c r="W35" s="545">
        <v>0.3</v>
      </c>
      <c r="X35" s="546"/>
      <c r="Y35" s="441"/>
      <c r="Z35" s="405" t="s">
        <v>3109</v>
      </c>
      <c r="AA35" s="619"/>
      <c r="AB35" s="457"/>
      <c r="AC35" s="457"/>
      <c r="AD35" s="457"/>
      <c r="AE35" s="457"/>
      <c r="AF35" s="457"/>
    </row>
    <row r="36" spans="1:32" ht="15.75" customHeight="1">
      <c r="A36" s="543" t="s">
        <v>3110</v>
      </c>
      <c r="B36" s="544" t="s">
        <v>712</v>
      </c>
      <c r="C36" s="544">
        <v>3</v>
      </c>
      <c r="D36" s="545">
        <v>-0.81071547372374542</v>
      </c>
      <c r="E36" s="545">
        <v>-6.3676620908402898E-3</v>
      </c>
      <c r="F36" s="545">
        <v>0.20258608219797261</v>
      </c>
      <c r="G36" s="545">
        <v>0</v>
      </c>
      <c r="H36" s="545">
        <v>0</v>
      </c>
      <c r="I36" s="545">
        <v>0</v>
      </c>
      <c r="J36" s="546">
        <v>0</v>
      </c>
      <c r="K36" s="548"/>
      <c r="L36" s="547">
        <v>0</v>
      </c>
      <c r="M36" s="545">
        <v>0</v>
      </c>
      <c r="N36" s="545">
        <v>0</v>
      </c>
      <c r="O36" s="545">
        <v>0</v>
      </c>
      <c r="P36" s="545">
        <v>0</v>
      </c>
      <c r="Q36" s="545">
        <v>0</v>
      </c>
      <c r="R36" s="546">
        <v>0</v>
      </c>
      <c r="S36" s="468"/>
      <c r="T36" s="470" t="s">
        <v>3056</v>
      </c>
      <c r="U36" s="545">
        <v>140.63556815794499</v>
      </c>
      <c r="V36" s="545">
        <v>0.5</v>
      </c>
      <c r="W36" s="545">
        <v>0.5</v>
      </c>
      <c r="X36" s="546"/>
      <c r="Y36" s="441"/>
      <c r="Z36" s="405" t="s">
        <v>3111</v>
      </c>
      <c r="AA36" s="619"/>
      <c r="AB36" s="457"/>
      <c r="AC36" s="457"/>
      <c r="AD36" s="457"/>
      <c r="AE36" s="457"/>
      <c r="AF36" s="457"/>
    </row>
    <row r="37" spans="1:32" ht="15.75" customHeight="1">
      <c r="A37" s="543" t="s">
        <v>3112</v>
      </c>
      <c r="B37" s="544" t="s">
        <v>712</v>
      </c>
      <c r="C37" s="544">
        <v>3</v>
      </c>
      <c r="D37" s="545">
        <v>-1.1738464599792009</v>
      </c>
      <c r="E37" s="545">
        <v>-1.0487267162274569E-3</v>
      </c>
      <c r="F37" s="545">
        <v>-4.8241555129393307E-2</v>
      </c>
      <c r="G37" s="545">
        <v>0</v>
      </c>
      <c r="H37" s="545">
        <v>0</v>
      </c>
      <c r="I37" s="545">
        <v>0</v>
      </c>
      <c r="J37" s="546">
        <v>0</v>
      </c>
      <c r="K37" s="548"/>
      <c r="L37" s="547">
        <v>0</v>
      </c>
      <c r="M37" s="545">
        <v>0</v>
      </c>
      <c r="N37" s="545">
        <v>0</v>
      </c>
      <c r="O37" s="545">
        <v>0</v>
      </c>
      <c r="P37" s="545">
        <v>0</v>
      </c>
      <c r="Q37" s="545">
        <v>0</v>
      </c>
      <c r="R37" s="546">
        <v>0</v>
      </c>
      <c r="S37" s="468"/>
      <c r="T37" s="470" t="s">
        <v>3056</v>
      </c>
      <c r="U37" s="545">
        <v>34.397511932901786</v>
      </c>
      <c r="V37" s="545">
        <v>0.5</v>
      </c>
      <c r="W37" s="545">
        <v>0.5</v>
      </c>
      <c r="X37" s="546"/>
      <c r="Y37" s="441"/>
      <c r="Z37" s="405" t="s">
        <v>3113</v>
      </c>
      <c r="AA37" s="619"/>
      <c r="AB37" s="457"/>
      <c r="AC37" s="457"/>
      <c r="AD37" s="457"/>
      <c r="AE37" s="457"/>
      <c r="AF37" s="457"/>
    </row>
    <row r="38" spans="1:32" ht="15.75" customHeight="1">
      <c r="A38" s="543" t="s">
        <v>3114</v>
      </c>
      <c r="B38" s="544" t="s">
        <v>712</v>
      </c>
      <c r="C38" s="544">
        <v>3</v>
      </c>
      <c r="D38" s="545">
        <v>-0.89167563322968468</v>
      </c>
      <c r="E38" s="545">
        <v>-1.4661070673379988E-4</v>
      </c>
      <c r="F38" s="545">
        <v>-3.1888871347842761E-2</v>
      </c>
      <c r="G38" s="545">
        <v>0</v>
      </c>
      <c r="H38" s="545">
        <v>0</v>
      </c>
      <c r="I38" s="545">
        <v>0</v>
      </c>
      <c r="J38" s="546">
        <v>0</v>
      </c>
      <c r="K38" s="548"/>
      <c r="L38" s="547">
        <v>0</v>
      </c>
      <c r="M38" s="545">
        <v>0</v>
      </c>
      <c r="N38" s="545">
        <v>0</v>
      </c>
      <c r="O38" s="545">
        <v>0</v>
      </c>
      <c r="P38" s="545">
        <v>0</v>
      </c>
      <c r="Q38" s="545">
        <v>0</v>
      </c>
      <c r="R38" s="546">
        <v>0</v>
      </c>
      <c r="S38" s="468"/>
      <c r="T38" s="470" t="s">
        <v>3056</v>
      </c>
      <c r="U38" s="545">
        <v>80.200958782134563</v>
      </c>
      <c r="V38" s="545">
        <v>0.7</v>
      </c>
      <c r="W38" s="545">
        <v>0.7</v>
      </c>
      <c r="X38" s="546"/>
      <c r="Y38" s="441"/>
      <c r="Z38" s="405" t="s">
        <v>3115</v>
      </c>
      <c r="AA38" s="619"/>
      <c r="AB38" s="457"/>
      <c r="AC38" s="457"/>
      <c r="AD38" s="457"/>
      <c r="AE38" s="457"/>
      <c r="AF38" s="457"/>
    </row>
    <row r="39" spans="1:32" ht="15.75" customHeight="1">
      <c r="A39" s="543" t="s">
        <v>3116</v>
      </c>
      <c r="B39" s="544" t="s">
        <v>712</v>
      </c>
      <c r="C39" s="544">
        <v>3</v>
      </c>
      <c r="D39" s="545">
        <v>-0.38625727799929199</v>
      </c>
      <c r="E39" s="545">
        <v>-1.1697175325176445E-4</v>
      </c>
      <c r="F39" s="545">
        <v>-2.5635705211473916E-2</v>
      </c>
      <c r="G39" s="545">
        <v>0</v>
      </c>
      <c r="H39" s="545">
        <v>0</v>
      </c>
      <c r="I39" s="545">
        <v>0</v>
      </c>
      <c r="J39" s="546">
        <v>0</v>
      </c>
      <c r="K39" s="548"/>
      <c r="L39" s="547">
        <v>0</v>
      </c>
      <c r="M39" s="545">
        <v>0</v>
      </c>
      <c r="N39" s="545">
        <v>0</v>
      </c>
      <c r="O39" s="545">
        <v>0</v>
      </c>
      <c r="P39" s="545">
        <v>0</v>
      </c>
      <c r="Q39" s="545">
        <v>0</v>
      </c>
      <c r="R39" s="546">
        <v>0</v>
      </c>
      <c r="S39" s="468"/>
      <c r="T39" s="470" t="s">
        <v>3056</v>
      </c>
      <c r="U39" s="545">
        <v>9.0566031090297123</v>
      </c>
      <c r="V39" s="545">
        <v>0.5</v>
      </c>
      <c r="W39" s="545">
        <v>0.5</v>
      </c>
      <c r="X39" s="546"/>
      <c r="Y39" s="441"/>
      <c r="Z39" s="405" t="s">
        <v>3117</v>
      </c>
      <c r="AA39" s="619"/>
      <c r="AB39" s="457"/>
      <c r="AC39" s="457"/>
      <c r="AD39" s="457"/>
      <c r="AE39" s="457"/>
      <c r="AF39" s="457"/>
    </row>
    <row r="40" spans="1:32" ht="15.75" customHeight="1">
      <c r="A40" s="543" t="s">
        <v>3118</v>
      </c>
      <c r="B40" s="544" t="s">
        <v>712</v>
      </c>
      <c r="C40" s="544">
        <v>3</v>
      </c>
      <c r="D40" s="545">
        <v>-2.3015066309758558</v>
      </c>
      <c r="E40" s="545">
        <v>-8.6504113482001733E-4</v>
      </c>
      <c r="F40" s="545">
        <v>-3.0133546731764702E-2</v>
      </c>
      <c r="G40" s="545">
        <v>0</v>
      </c>
      <c r="H40" s="545">
        <v>0</v>
      </c>
      <c r="I40" s="545">
        <v>0</v>
      </c>
      <c r="J40" s="546">
        <v>0</v>
      </c>
      <c r="K40" s="548"/>
      <c r="L40" s="547">
        <v>0</v>
      </c>
      <c r="M40" s="545">
        <v>0</v>
      </c>
      <c r="N40" s="545">
        <v>0</v>
      </c>
      <c r="O40" s="545">
        <v>0</v>
      </c>
      <c r="P40" s="545">
        <v>0</v>
      </c>
      <c r="Q40" s="545">
        <v>0</v>
      </c>
      <c r="R40" s="546">
        <v>0</v>
      </c>
      <c r="S40" s="468"/>
      <c r="T40" s="470" t="s">
        <v>3056</v>
      </c>
      <c r="U40" s="545">
        <v>0.57248340384837682</v>
      </c>
      <c r="V40" s="545">
        <v>5</v>
      </c>
      <c r="W40" s="545">
        <v>5</v>
      </c>
      <c r="X40" s="546"/>
      <c r="Y40" s="441"/>
      <c r="Z40" s="405" t="s">
        <v>3119</v>
      </c>
      <c r="AA40" s="619"/>
      <c r="AB40" s="457"/>
      <c r="AC40" s="457"/>
      <c r="AD40" s="457"/>
      <c r="AE40" s="457"/>
      <c r="AF40" s="457"/>
    </row>
    <row r="41" spans="1:32" ht="15.75" customHeight="1">
      <c r="A41" s="543" t="s">
        <v>3120</v>
      </c>
      <c r="B41" s="544" t="s">
        <v>712</v>
      </c>
      <c r="C41" s="544">
        <v>3</v>
      </c>
      <c r="D41" s="545">
        <v>-0.14638979239137756</v>
      </c>
      <c r="E41" s="545">
        <v>-1.3562701328352265E-3</v>
      </c>
      <c r="F41" s="545">
        <v>-8.7289249077595665E-2</v>
      </c>
      <c r="G41" s="545">
        <v>0</v>
      </c>
      <c r="H41" s="545">
        <v>0</v>
      </c>
      <c r="I41" s="545">
        <v>0</v>
      </c>
      <c r="J41" s="546">
        <v>0</v>
      </c>
      <c r="K41" s="548"/>
      <c r="L41" s="547">
        <v>0</v>
      </c>
      <c r="M41" s="545">
        <v>0</v>
      </c>
      <c r="N41" s="545">
        <v>0</v>
      </c>
      <c r="O41" s="545">
        <v>0</v>
      </c>
      <c r="P41" s="545">
        <v>0</v>
      </c>
      <c r="Q41" s="545">
        <v>0</v>
      </c>
      <c r="R41" s="546">
        <v>0</v>
      </c>
      <c r="S41" s="468"/>
      <c r="T41" s="470" t="s">
        <v>3056</v>
      </c>
      <c r="U41" s="545">
        <v>12.201583447169492</v>
      </c>
      <c r="V41" s="545">
        <v>0.6</v>
      </c>
      <c r="W41" s="545">
        <v>0.6</v>
      </c>
      <c r="X41" s="546"/>
      <c r="Y41" s="441"/>
      <c r="Z41" s="405" t="s">
        <v>3121</v>
      </c>
      <c r="AA41" s="619"/>
      <c r="AB41" s="457"/>
      <c r="AC41" s="457"/>
      <c r="AD41" s="457"/>
      <c r="AE41" s="457"/>
      <c r="AF41" s="457"/>
    </row>
    <row r="42" spans="1:32" ht="15.75" customHeight="1">
      <c r="A42" s="543" t="s">
        <v>3122</v>
      </c>
      <c r="B42" s="544" t="s">
        <v>712</v>
      </c>
      <c r="C42" s="544">
        <v>3</v>
      </c>
      <c r="D42" s="545">
        <v>1.4633511481383947</v>
      </c>
      <c r="E42" s="545">
        <v>-3.7496287179202021E-3</v>
      </c>
      <c r="F42" s="545">
        <v>-2.5399604093340484E-2</v>
      </c>
      <c r="G42" s="545">
        <v>0</v>
      </c>
      <c r="H42" s="545">
        <v>0</v>
      </c>
      <c r="I42" s="545">
        <v>0</v>
      </c>
      <c r="J42" s="546">
        <v>0</v>
      </c>
      <c r="K42" s="548"/>
      <c r="L42" s="547">
        <v>0</v>
      </c>
      <c r="M42" s="545">
        <v>0</v>
      </c>
      <c r="N42" s="545">
        <v>0</v>
      </c>
      <c r="O42" s="545">
        <v>0</v>
      </c>
      <c r="P42" s="545">
        <v>0</v>
      </c>
      <c r="Q42" s="545">
        <v>0</v>
      </c>
      <c r="R42" s="546">
        <v>0</v>
      </c>
      <c r="S42" s="468"/>
      <c r="T42" s="470" t="s">
        <v>3056</v>
      </c>
      <c r="U42" s="545">
        <v>44.933635013418275</v>
      </c>
      <c r="V42" s="545">
        <v>2</v>
      </c>
      <c r="W42" s="545">
        <v>2</v>
      </c>
      <c r="X42" s="546"/>
      <c r="Y42" s="441"/>
      <c r="Z42" s="405" t="s">
        <v>3123</v>
      </c>
      <c r="AA42" s="619"/>
      <c r="AB42" s="457"/>
      <c r="AC42" s="457"/>
      <c r="AD42" s="457"/>
      <c r="AE42" s="457"/>
      <c r="AF42" s="457"/>
    </row>
    <row r="43" spans="1:32" ht="15.75" customHeight="1">
      <c r="A43" s="543" t="s">
        <v>3124</v>
      </c>
      <c r="B43" s="544" t="s">
        <v>712</v>
      </c>
      <c r="C43" s="544">
        <v>3</v>
      </c>
      <c r="D43" s="545">
        <v>-1.4258246485899753</v>
      </c>
      <c r="E43" s="545">
        <v>-2.9446509746970846E-4</v>
      </c>
      <c r="F43" s="545">
        <v>-8.175203916956103E-2</v>
      </c>
      <c r="G43" s="545">
        <v>0</v>
      </c>
      <c r="H43" s="545">
        <v>0</v>
      </c>
      <c r="I43" s="545">
        <v>0</v>
      </c>
      <c r="J43" s="546">
        <v>0</v>
      </c>
      <c r="K43" s="548"/>
      <c r="L43" s="547">
        <v>0</v>
      </c>
      <c r="M43" s="545">
        <v>0</v>
      </c>
      <c r="N43" s="545">
        <v>0</v>
      </c>
      <c r="O43" s="545">
        <v>0</v>
      </c>
      <c r="P43" s="545">
        <v>0</v>
      </c>
      <c r="Q43" s="545">
        <v>0</v>
      </c>
      <c r="R43" s="546">
        <v>0</v>
      </c>
      <c r="S43" s="468"/>
      <c r="T43" s="470" t="s">
        <v>3056</v>
      </c>
      <c r="U43" s="545">
        <v>6.0260186930352937</v>
      </c>
      <c r="V43" s="545">
        <v>5</v>
      </c>
      <c r="W43" s="545">
        <v>5</v>
      </c>
      <c r="X43" s="546"/>
      <c r="Y43" s="441"/>
      <c r="Z43" s="405" t="s">
        <v>3125</v>
      </c>
      <c r="AA43" s="619"/>
      <c r="AB43" s="457"/>
      <c r="AC43" s="457"/>
      <c r="AD43" s="457"/>
      <c r="AE43" s="457"/>
      <c r="AF43" s="457"/>
    </row>
    <row r="44" spans="1:32" ht="15.75" customHeight="1">
      <c r="A44" s="543" t="s">
        <v>3126</v>
      </c>
      <c r="B44" s="544" t="s">
        <v>712</v>
      </c>
      <c r="C44" s="544">
        <v>3</v>
      </c>
      <c r="D44" s="545">
        <v>0.37838832654104432</v>
      </c>
      <c r="E44" s="545">
        <v>-1.6619807519661985E-3</v>
      </c>
      <c r="F44" s="545">
        <v>-1.3467920149940908E-2</v>
      </c>
      <c r="G44" s="545">
        <v>0</v>
      </c>
      <c r="H44" s="545">
        <v>0</v>
      </c>
      <c r="I44" s="545">
        <v>0</v>
      </c>
      <c r="J44" s="546">
        <v>0</v>
      </c>
      <c r="K44" s="548"/>
      <c r="L44" s="547">
        <v>0</v>
      </c>
      <c r="M44" s="545">
        <v>0</v>
      </c>
      <c r="N44" s="545">
        <v>0</v>
      </c>
      <c r="O44" s="545">
        <v>0</v>
      </c>
      <c r="P44" s="545">
        <v>0</v>
      </c>
      <c r="Q44" s="545">
        <v>0</v>
      </c>
      <c r="R44" s="546">
        <v>0</v>
      </c>
      <c r="S44" s="468"/>
      <c r="T44" s="470" t="s">
        <v>3056</v>
      </c>
      <c r="U44" s="545">
        <v>5.0664377584077744</v>
      </c>
      <c r="V44" s="545">
        <v>6</v>
      </c>
      <c r="W44" s="545">
        <v>6</v>
      </c>
      <c r="X44" s="546"/>
      <c r="Y44" s="441"/>
      <c r="Z44" s="405" t="s">
        <v>3127</v>
      </c>
      <c r="AA44" s="619"/>
      <c r="AB44" s="457"/>
      <c r="AC44" s="457"/>
      <c r="AD44" s="457"/>
      <c r="AE44" s="457"/>
      <c r="AF44" s="457"/>
    </row>
    <row r="45" spans="1:32" ht="15.75" customHeight="1">
      <c r="A45" s="543" t="s">
        <v>3128</v>
      </c>
      <c r="B45" s="544" t="s">
        <v>712</v>
      </c>
      <c r="C45" s="544">
        <v>3</v>
      </c>
      <c r="D45" s="545">
        <v>-3.0882494065932173E-2</v>
      </c>
      <c r="E45" s="545">
        <v>-8.9394958759343481E-3</v>
      </c>
      <c r="F45" s="545">
        <v>-6.8466194830688193E-2</v>
      </c>
      <c r="G45" s="545">
        <v>0</v>
      </c>
      <c r="H45" s="545">
        <v>0</v>
      </c>
      <c r="I45" s="545">
        <v>0</v>
      </c>
      <c r="J45" s="546">
        <v>0</v>
      </c>
      <c r="K45" s="548"/>
      <c r="L45" s="547">
        <v>0</v>
      </c>
      <c r="M45" s="545">
        <v>0</v>
      </c>
      <c r="N45" s="545">
        <v>0</v>
      </c>
      <c r="O45" s="545">
        <v>0</v>
      </c>
      <c r="P45" s="545">
        <v>0</v>
      </c>
      <c r="Q45" s="545">
        <v>0</v>
      </c>
      <c r="R45" s="546">
        <v>0</v>
      </c>
      <c r="S45" s="468"/>
      <c r="T45" s="470" t="s">
        <v>3056</v>
      </c>
      <c r="U45" s="545">
        <v>7.7652586285345473</v>
      </c>
      <c r="V45" s="545">
        <v>6</v>
      </c>
      <c r="W45" s="545">
        <v>3</v>
      </c>
      <c r="X45" s="546"/>
      <c r="Y45" s="441"/>
      <c r="Z45" s="405" t="s">
        <v>3129</v>
      </c>
      <c r="AA45" s="619"/>
      <c r="AB45" s="457"/>
      <c r="AC45" s="457"/>
      <c r="AD45" s="457"/>
      <c r="AE45" s="457"/>
      <c r="AF45" s="457"/>
    </row>
    <row r="46" spans="1:32" ht="15.75" customHeight="1">
      <c r="A46" s="543" t="s">
        <v>3130</v>
      </c>
      <c r="B46" s="544" t="s">
        <v>712</v>
      </c>
      <c r="C46" s="544">
        <v>3</v>
      </c>
      <c r="D46" s="545">
        <v>-1.2018617083163434</v>
      </c>
      <c r="E46" s="545">
        <v>-8.8969226088311438E-5</v>
      </c>
      <c r="F46" s="545">
        <v>-0.28926441003074393</v>
      </c>
      <c r="G46" s="545">
        <v>0</v>
      </c>
      <c r="H46" s="545">
        <v>0</v>
      </c>
      <c r="I46" s="545">
        <v>0</v>
      </c>
      <c r="J46" s="546">
        <v>0</v>
      </c>
      <c r="K46" s="548"/>
      <c r="L46" s="547">
        <v>0</v>
      </c>
      <c r="M46" s="545">
        <v>0</v>
      </c>
      <c r="N46" s="545">
        <v>0</v>
      </c>
      <c r="O46" s="545">
        <v>0</v>
      </c>
      <c r="P46" s="545">
        <v>0</v>
      </c>
      <c r="Q46" s="545">
        <v>0</v>
      </c>
      <c r="R46" s="546">
        <v>0</v>
      </c>
      <c r="S46" s="468"/>
      <c r="T46" s="470" t="s">
        <v>3056</v>
      </c>
      <c r="U46" s="545">
        <v>129.16427447422237</v>
      </c>
      <c r="V46" s="545">
        <v>0.5</v>
      </c>
      <c r="W46" s="545">
        <v>0.5</v>
      </c>
      <c r="X46" s="546"/>
      <c r="Y46" s="441"/>
      <c r="Z46" s="405" t="s">
        <v>3131</v>
      </c>
      <c r="AA46" s="619"/>
      <c r="AB46" s="457"/>
      <c r="AC46" s="457"/>
      <c r="AD46" s="457"/>
      <c r="AE46" s="457"/>
      <c r="AF46" s="457"/>
    </row>
    <row r="47" spans="1:32" ht="15.75" customHeight="1">
      <c r="A47" s="543" t="s">
        <v>3132</v>
      </c>
      <c r="B47" s="544" t="s">
        <v>712</v>
      </c>
      <c r="C47" s="544">
        <v>3</v>
      </c>
      <c r="D47" s="545">
        <v>-3.3177882348069421</v>
      </c>
      <c r="E47" s="545">
        <v>-2.4127469641074546E-5</v>
      </c>
      <c r="F47" s="545">
        <v>-9.5305307355940101E-4</v>
      </c>
      <c r="G47" s="545">
        <v>0</v>
      </c>
      <c r="H47" s="545">
        <v>0</v>
      </c>
      <c r="I47" s="545">
        <v>0</v>
      </c>
      <c r="J47" s="546">
        <v>0</v>
      </c>
      <c r="K47" s="548"/>
      <c r="L47" s="547">
        <v>0</v>
      </c>
      <c r="M47" s="545">
        <v>0</v>
      </c>
      <c r="N47" s="545">
        <v>0</v>
      </c>
      <c r="O47" s="545">
        <v>0</v>
      </c>
      <c r="P47" s="545">
        <v>0</v>
      </c>
      <c r="Q47" s="545">
        <v>0</v>
      </c>
      <c r="R47" s="546">
        <v>0</v>
      </c>
      <c r="S47" s="468"/>
      <c r="T47" s="470" t="s">
        <v>3056</v>
      </c>
      <c r="U47" s="545">
        <v>31.947290408785442</v>
      </c>
      <c r="V47" s="545">
        <v>1.5</v>
      </c>
      <c r="W47" s="545">
        <v>1.5</v>
      </c>
      <c r="X47" s="546"/>
      <c r="Y47" s="441"/>
      <c r="Z47" s="405" t="s">
        <v>3133</v>
      </c>
      <c r="AA47" s="619"/>
      <c r="AB47" s="457"/>
      <c r="AC47" s="457"/>
      <c r="AD47" s="457"/>
      <c r="AE47" s="457"/>
      <c r="AF47" s="457"/>
    </row>
    <row r="48" spans="1:32" ht="15.75" customHeight="1">
      <c r="A48" s="543" t="s">
        <v>3134</v>
      </c>
      <c r="B48" s="544" t="s">
        <v>712</v>
      </c>
      <c r="C48" s="544">
        <v>3</v>
      </c>
      <c r="D48" s="545">
        <v>1.9563484809659168</v>
      </c>
      <c r="E48" s="545">
        <v>9.2010308393101356E-2</v>
      </c>
      <c r="F48" s="545">
        <v>-0.38386138558293831</v>
      </c>
      <c r="G48" s="545">
        <v>0</v>
      </c>
      <c r="H48" s="545">
        <v>0</v>
      </c>
      <c r="I48" s="545">
        <v>0</v>
      </c>
      <c r="J48" s="546">
        <v>0</v>
      </c>
      <c r="K48" s="548"/>
      <c r="L48" s="547">
        <v>0</v>
      </c>
      <c r="M48" s="545">
        <v>0</v>
      </c>
      <c r="N48" s="545">
        <v>0</v>
      </c>
      <c r="O48" s="545">
        <v>0</v>
      </c>
      <c r="P48" s="545">
        <v>0</v>
      </c>
      <c r="Q48" s="545">
        <v>0</v>
      </c>
      <c r="R48" s="546">
        <v>0</v>
      </c>
      <c r="S48" s="468"/>
      <c r="T48" s="470" t="s">
        <v>3056</v>
      </c>
      <c r="U48" s="545">
        <v>40.129365409594065</v>
      </c>
      <c r="V48" s="545">
        <v>2</v>
      </c>
      <c r="W48" s="545">
        <v>2</v>
      </c>
      <c r="X48" s="546"/>
      <c r="Y48" s="441"/>
      <c r="Z48" s="405" t="s">
        <v>3135</v>
      </c>
      <c r="AA48" s="619"/>
      <c r="AB48" s="457"/>
      <c r="AC48" s="457"/>
      <c r="AD48" s="457"/>
      <c r="AE48" s="457"/>
      <c r="AF48" s="457"/>
    </row>
    <row r="49" spans="1:32" ht="15.75" customHeight="1">
      <c r="A49" s="543" t="s">
        <v>3136</v>
      </c>
      <c r="B49" s="544" t="s">
        <v>712</v>
      </c>
      <c r="C49" s="544">
        <v>3</v>
      </c>
      <c r="D49" s="545">
        <v>0.47577149957776849</v>
      </c>
      <c r="E49" s="545">
        <v>0.40034167392608172</v>
      </c>
      <c r="F49" s="545">
        <v>0.50973761516648552</v>
      </c>
      <c r="G49" s="545">
        <v>0</v>
      </c>
      <c r="H49" s="545">
        <v>0</v>
      </c>
      <c r="I49" s="545">
        <v>0</v>
      </c>
      <c r="J49" s="546">
        <v>0</v>
      </c>
      <c r="K49" s="548"/>
      <c r="L49" s="547">
        <v>0</v>
      </c>
      <c r="M49" s="545">
        <v>0</v>
      </c>
      <c r="N49" s="545">
        <v>0</v>
      </c>
      <c r="O49" s="545">
        <v>0</v>
      </c>
      <c r="P49" s="545">
        <v>0</v>
      </c>
      <c r="Q49" s="545">
        <v>0</v>
      </c>
      <c r="R49" s="546">
        <v>0</v>
      </c>
      <c r="S49" s="468"/>
      <c r="T49" s="470" t="s">
        <v>3056</v>
      </c>
      <c r="U49" s="545">
        <v>427.86412163804368</v>
      </c>
      <c r="V49" s="545">
        <v>1</v>
      </c>
      <c r="W49" s="545">
        <v>1</v>
      </c>
      <c r="X49" s="546"/>
      <c r="Y49" s="441"/>
      <c r="Z49" s="405" t="s">
        <v>3137</v>
      </c>
      <c r="AA49" s="619"/>
      <c r="AB49" s="457"/>
      <c r="AC49" s="457"/>
      <c r="AD49" s="457"/>
      <c r="AE49" s="457"/>
      <c r="AF49" s="457"/>
    </row>
    <row r="50" spans="1:32" ht="15.75" customHeight="1">
      <c r="A50" s="543" t="s">
        <v>3138</v>
      </c>
      <c r="B50" s="544" t="s">
        <v>712</v>
      </c>
      <c r="C50" s="544">
        <v>3</v>
      </c>
      <c r="D50" s="545">
        <v>0.10452529335992206</v>
      </c>
      <c r="E50" s="545">
        <v>6.437098758098829E-2</v>
      </c>
      <c r="F50" s="545">
        <v>-2.6472471585386331E-2</v>
      </c>
      <c r="G50" s="545">
        <v>2.1696068999999996E-3</v>
      </c>
      <c r="H50" s="545">
        <v>0</v>
      </c>
      <c r="I50" s="545">
        <v>0</v>
      </c>
      <c r="J50" s="546">
        <v>0</v>
      </c>
      <c r="K50" s="548"/>
      <c r="L50" s="547">
        <v>0</v>
      </c>
      <c r="M50" s="545">
        <v>0</v>
      </c>
      <c r="N50" s="545">
        <v>0</v>
      </c>
      <c r="O50" s="545">
        <v>0</v>
      </c>
      <c r="P50" s="545">
        <v>0</v>
      </c>
      <c r="Q50" s="545">
        <v>0</v>
      </c>
      <c r="R50" s="546">
        <v>0</v>
      </c>
      <c r="S50" s="468"/>
      <c r="T50" s="470" t="s">
        <v>3056</v>
      </c>
      <c r="U50" s="545">
        <v>6.7247762847428376</v>
      </c>
      <c r="V50" s="545">
        <v>4</v>
      </c>
      <c r="W50" s="545">
        <v>4</v>
      </c>
      <c r="X50" s="546"/>
      <c r="Y50" s="441"/>
      <c r="Z50" s="405" t="s">
        <v>3139</v>
      </c>
      <c r="AA50" s="619"/>
      <c r="AB50" s="457"/>
      <c r="AC50" s="457"/>
      <c r="AD50" s="457"/>
      <c r="AE50" s="457"/>
      <c r="AF50" s="457"/>
    </row>
    <row r="51" spans="1:32" ht="15.75" customHeight="1">
      <c r="A51" s="543" t="s">
        <v>3140</v>
      </c>
      <c r="B51" s="544" t="s">
        <v>712</v>
      </c>
      <c r="C51" s="544">
        <v>3</v>
      </c>
      <c r="D51" s="545">
        <v>0</v>
      </c>
      <c r="E51" s="545">
        <v>0</v>
      </c>
      <c r="F51" s="545">
        <v>0</v>
      </c>
      <c r="G51" s="545">
        <v>0</v>
      </c>
      <c r="H51" s="545">
        <v>0</v>
      </c>
      <c r="I51" s="545">
        <v>0</v>
      </c>
      <c r="J51" s="546">
        <v>7.5640966702101844</v>
      </c>
      <c r="K51" s="548"/>
      <c r="L51" s="547">
        <v>0</v>
      </c>
      <c r="M51" s="545">
        <v>0</v>
      </c>
      <c r="N51" s="545">
        <v>0</v>
      </c>
      <c r="O51" s="545">
        <v>0</v>
      </c>
      <c r="P51" s="545">
        <v>0</v>
      </c>
      <c r="Q51" s="545">
        <v>6.2577744109589037E-2</v>
      </c>
      <c r="R51" s="546">
        <v>0.18722029999999998</v>
      </c>
      <c r="S51" s="468"/>
      <c r="T51" s="470" t="s">
        <v>3056</v>
      </c>
      <c r="U51" s="545">
        <v>31.527218501558441</v>
      </c>
      <c r="V51" s="545">
        <v>2</v>
      </c>
      <c r="W51" s="545">
        <v>0.25</v>
      </c>
      <c r="X51" s="546"/>
      <c r="Y51" s="441"/>
      <c r="Z51" s="405" t="s">
        <v>3141</v>
      </c>
      <c r="AA51" s="619"/>
      <c r="AB51" s="457"/>
      <c r="AC51" s="457"/>
      <c r="AD51" s="457"/>
      <c r="AE51" s="457"/>
      <c r="AF51" s="457"/>
    </row>
    <row r="52" spans="1:32" ht="15.75" customHeight="1">
      <c r="A52" s="543" t="s">
        <v>3142</v>
      </c>
      <c r="B52" s="544" t="s">
        <v>712</v>
      </c>
      <c r="C52" s="544">
        <v>3</v>
      </c>
      <c r="D52" s="545">
        <v>0</v>
      </c>
      <c r="E52" s="545">
        <v>0</v>
      </c>
      <c r="F52" s="545">
        <v>5.5907668344467613E-3</v>
      </c>
      <c r="G52" s="545">
        <v>2.0618311427582216E-2</v>
      </c>
      <c r="H52" s="545">
        <v>0.20076750436469989</v>
      </c>
      <c r="I52" s="545">
        <v>9.1057525756798458E-3</v>
      </c>
      <c r="J52" s="546">
        <v>6.3834572428493358E-4</v>
      </c>
      <c r="K52" s="548"/>
      <c r="L52" s="547">
        <v>0</v>
      </c>
      <c r="M52" s="545">
        <v>0</v>
      </c>
      <c r="N52" s="545">
        <v>0</v>
      </c>
      <c r="O52" s="545">
        <v>0</v>
      </c>
      <c r="P52" s="545">
        <v>2.761615167123288E-2</v>
      </c>
      <c r="Q52" s="545">
        <v>0.41999564</v>
      </c>
      <c r="R52" s="546">
        <v>0.41999564</v>
      </c>
      <c r="S52" s="468"/>
      <c r="T52" s="470" t="s">
        <v>3056</v>
      </c>
      <c r="U52" s="545">
        <v>79.570120860274798</v>
      </c>
      <c r="V52" s="545">
        <v>2</v>
      </c>
      <c r="W52" s="545">
        <v>1</v>
      </c>
      <c r="X52" s="546"/>
      <c r="Y52" s="441"/>
      <c r="Z52" s="405" t="s">
        <v>3143</v>
      </c>
      <c r="AA52" s="619"/>
      <c r="AB52" s="457"/>
      <c r="AC52" s="457"/>
      <c r="AD52" s="457"/>
      <c r="AE52" s="457"/>
      <c r="AF52" s="457"/>
    </row>
    <row r="53" spans="1:32" ht="15.75" customHeight="1">
      <c r="A53" s="543" t="s">
        <v>3144</v>
      </c>
      <c r="B53" s="544" t="s">
        <v>712</v>
      </c>
      <c r="C53" s="544">
        <v>3</v>
      </c>
      <c r="D53" s="545">
        <v>0</v>
      </c>
      <c r="E53" s="545">
        <v>0</v>
      </c>
      <c r="F53" s="545">
        <v>1.8255283873982751E-2</v>
      </c>
      <c r="G53" s="545">
        <v>2.9831105640893144E-2</v>
      </c>
      <c r="H53" s="545">
        <v>9.7878689988700376E-2</v>
      </c>
      <c r="I53" s="545">
        <v>0</v>
      </c>
      <c r="J53" s="546">
        <v>2.0072748782528391</v>
      </c>
      <c r="K53" s="548"/>
      <c r="L53" s="547">
        <v>0</v>
      </c>
      <c r="M53" s="545">
        <v>0</v>
      </c>
      <c r="N53" s="545">
        <v>0</v>
      </c>
      <c r="O53" s="545">
        <v>0</v>
      </c>
      <c r="P53" s="545">
        <v>0</v>
      </c>
      <c r="Q53" s="545">
        <v>1.3300702684931507E-2</v>
      </c>
      <c r="R53" s="546">
        <v>2.1673019999999998E-2</v>
      </c>
      <c r="S53" s="468"/>
      <c r="T53" s="470" t="s">
        <v>3056</v>
      </c>
      <c r="U53" s="545">
        <v>0.77426928405006301</v>
      </c>
      <c r="V53" s="545">
        <v>6</v>
      </c>
      <c r="W53" s="545">
        <v>3</v>
      </c>
      <c r="X53" s="546"/>
      <c r="Y53" s="441"/>
      <c r="Z53" s="405" t="s">
        <v>3145</v>
      </c>
      <c r="AA53" s="619"/>
      <c r="AB53" s="457"/>
      <c r="AC53" s="457"/>
      <c r="AD53" s="457"/>
      <c r="AE53" s="457"/>
      <c r="AF53" s="457"/>
    </row>
    <row r="54" spans="1:32" ht="15.75" customHeight="1">
      <c r="A54" s="543" t="s">
        <v>3146</v>
      </c>
      <c r="B54" s="544" t="s">
        <v>712</v>
      </c>
      <c r="C54" s="544">
        <v>3</v>
      </c>
      <c r="D54" s="545">
        <v>0</v>
      </c>
      <c r="E54" s="545">
        <v>0</v>
      </c>
      <c r="F54" s="545">
        <v>0</v>
      </c>
      <c r="G54" s="545">
        <v>0</v>
      </c>
      <c r="H54" s="545">
        <v>0</v>
      </c>
      <c r="I54" s="545">
        <v>0</v>
      </c>
      <c r="J54" s="546">
        <v>3.1517069459209104</v>
      </c>
      <c r="K54" s="548"/>
      <c r="L54" s="547">
        <v>0</v>
      </c>
      <c r="M54" s="545">
        <v>0</v>
      </c>
      <c r="N54" s="545">
        <v>0</v>
      </c>
      <c r="O54" s="545">
        <v>0</v>
      </c>
      <c r="P54" s="545">
        <v>0</v>
      </c>
      <c r="Q54" s="545">
        <v>7.4047685260273961E-3</v>
      </c>
      <c r="R54" s="546">
        <v>1.9873091999999998E-2</v>
      </c>
      <c r="S54" s="468"/>
      <c r="T54" s="470" t="s">
        <v>3056</v>
      </c>
      <c r="U54" s="545">
        <v>0.67191413531841171</v>
      </c>
      <c r="V54" s="545">
        <v>6</v>
      </c>
      <c r="W54" s="545">
        <v>3.5</v>
      </c>
      <c r="X54" s="546"/>
      <c r="Y54" s="441"/>
      <c r="Z54" s="405" t="s">
        <v>3147</v>
      </c>
      <c r="AA54" s="619"/>
      <c r="AB54" s="457"/>
      <c r="AC54" s="457"/>
      <c r="AD54" s="457"/>
      <c r="AE54" s="457"/>
      <c r="AF54" s="457"/>
    </row>
    <row r="55" spans="1:32" ht="15.75" customHeight="1">
      <c r="A55" s="543" t="s">
        <v>3148</v>
      </c>
      <c r="B55" s="544" t="s">
        <v>712</v>
      </c>
      <c r="C55" s="544">
        <v>3</v>
      </c>
      <c r="D55" s="545">
        <v>0</v>
      </c>
      <c r="E55" s="545">
        <v>0</v>
      </c>
      <c r="F55" s="545">
        <v>0</v>
      </c>
      <c r="G55" s="545">
        <v>4.4373053970274805</v>
      </c>
      <c r="H55" s="545">
        <v>5.4002432263396564E-2</v>
      </c>
      <c r="I55" s="545">
        <v>0</v>
      </c>
      <c r="J55" s="546">
        <v>0</v>
      </c>
      <c r="K55" s="548"/>
      <c r="L55" s="547">
        <v>0</v>
      </c>
      <c r="M55" s="545">
        <v>0</v>
      </c>
      <c r="N55" s="545">
        <v>0</v>
      </c>
      <c r="O55" s="545">
        <v>0</v>
      </c>
      <c r="P55" s="545">
        <v>0</v>
      </c>
      <c r="Q55" s="545">
        <v>1.1338872657534246E-2</v>
      </c>
      <c r="R55" s="546">
        <v>5.1094919999999995E-2</v>
      </c>
      <c r="S55" s="468"/>
      <c r="T55" s="470" t="s">
        <v>3056</v>
      </c>
      <c r="U55" s="545">
        <v>2.4717485869656053</v>
      </c>
      <c r="V55" s="545">
        <v>6</v>
      </c>
      <c r="W55" s="545">
        <v>0.9</v>
      </c>
      <c r="X55" s="546"/>
      <c r="Y55" s="441"/>
      <c r="Z55" s="405" t="s">
        <v>3149</v>
      </c>
      <c r="AA55" s="619"/>
      <c r="AB55" s="457"/>
      <c r="AC55" s="457"/>
      <c r="AD55" s="457"/>
      <c r="AE55" s="457"/>
      <c r="AF55" s="457"/>
    </row>
    <row r="56" spans="1:32" ht="15.75" customHeight="1">
      <c r="A56" s="543" t="s">
        <v>3150</v>
      </c>
      <c r="B56" s="544" t="s">
        <v>712</v>
      </c>
      <c r="C56" s="544">
        <v>3</v>
      </c>
      <c r="D56" s="545">
        <v>0</v>
      </c>
      <c r="E56" s="545">
        <v>0</v>
      </c>
      <c r="F56" s="545">
        <v>0.81286692413170303</v>
      </c>
      <c r="G56" s="545">
        <v>4.1178506245567883</v>
      </c>
      <c r="H56" s="545">
        <v>3.4207616795111297</v>
      </c>
      <c r="I56" s="545">
        <v>6.4228526843613312E-2</v>
      </c>
      <c r="J56" s="546">
        <v>2.2063209304224743E-2</v>
      </c>
      <c r="K56" s="548"/>
      <c r="L56" s="547">
        <v>0</v>
      </c>
      <c r="M56" s="545">
        <v>0</v>
      </c>
      <c r="N56" s="545">
        <v>0</v>
      </c>
      <c r="O56" s="545">
        <v>0</v>
      </c>
      <c r="P56" s="545">
        <v>0</v>
      </c>
      <c r="Q56" s="545">
        <v>0.10296656630904108</v>
      </c>
      <c r="R56" s="546">
        <v>0.1999084931</v>
      </c>
      <c r="S56" s="468"/>
      <c r="T56" s="470" t="s">
        <v>3056</v>
      </c>
      <c r="U56" s="545">
        <v>24.630760498973604</v>
      </c>
      <c r="V56" s="545">
        <v>2</v>
      </c>
      <c r="W56" s="545">
        <v>0.4</v>
      </c>
      <c r="X56" s="546"/>
      <c r="Y56" s="441"/>
      <c r="Z56" s="405" t="s">
        <v>3151</v>
      </c>
      <c r="AA56" s="619"/>
      <c r="AB56" s="457"/>
      <c r="AC56" s="457"/>
      <c r="AD56" s="457"/>
      <c r="AE56" s="457"/>
      <c r="AF56" s="457"/>
    </row>
    <row r="57" spans="1:32" ht="15.75" customHeight="1">
      <c r="A57" s="543" t="s">
        <v>3152</v>
      </c>
      <c r="B57" s="544" t="s">
        <v>712</v>
      </c>
      <c r="C57" s="544">
        <v>3</v>
      </c>
      <c r="D57" s="545">
        <v>0</v>
      </c>
      <c r="E57" s="545">
        <v>0</v>
      </c>
      <c r="F57" s="545">
        <v>0</v>
      </c>
      <c r="G57" s="545">
        <v>0</v>
      </c>
      <c r="H57" s="545">
        <v>0</v>
      </c>
      <c r="I57" s="545">
        <v>0</v>
      </c>
      <c r="J57" s="546">
        <v>6.468340615183898</v>
      </c>
      <c r="K57" s="548"/>
      <c r="L57" s="547">
        <v>0</v>
      </c>
      <c r="M57" s="545">
        <v>0</v>
      </c>
      <c r="N57" s="545">
        <v>0</v>
      </c>
      <c r="O57" s="545">
        <v>0</v>
      </c>
      <c r="P57" s="545">
        <v>0</v>
      </c>
      <c r="Q57" s="545">
        <v>8.8358905995546841E-2</v>
      </c>
      <c r="R57" s="546">
        <v>0.28795536328905891</v>
      </c>
      <c r="S57" s="468"/>
      <c r="T57" s="470" t="s">
        <v>3056</v>
      </c>
      <c r="U57" s="545">
        <v>71.207402990600144</v>
      </c>
      <c r="V57" s="545">
        <v>2</v>
      </c>
      <c r="W57" s="545">
        <v>0.25</v>
      </c>
      <c r="X57" s="546"/>
      <c r="Y57" s="441"/>
      <c r="Z57" s="405" t="s">
        <v>3153</v>
      </c>
      <c r="AA57" s="619"/>
      <c r="AB57" s="457"/>
      <c r="AC57" s="457"/>
      <c r="AD57" s="457"/>
      <c r="AE57" s="457"/>
      <c r="AF57" s="457"/>
    </row>
    <row r="58" spans="1:32" ht="15.75" customHeight="1">
      <c r="A58" s="543" t="s">
        <v>3154</v>
      </c>
      <c r="B58" s="544" t="s">
        <v>712</v>
      </c>
      <c r="C58" s="544">
        <v>3</v>
      </c>
      <c r="D58" s="545">
        <v>0</v>
      </c>
      <c r="E58" s="545">
        <v>0</v>
      </c>
      <c r="F58" s="545">
        <v>0</v>
      </c>
      <c r="G58" s="545">
        <v>0</v>
      </c>
      <c r="H58" s="545">
        <v>0</v>
      </c>
      <c r="I58" s="545">
        <v>0</v>
      </c>
      <c r="J58" s="546">
        <v>5.1992155645305811</v>
      </c>
      <c r="K58" s="548"/>
      <c r="L58" s="547">
        <v>0</v>
      </c>
      <c r="M58" s="545">
        <v>0</v>
      </c>
      <c r="N58" s="545">
        <v>0</v>
      </c>
      <c r="O58" s="545">
        <v>0</v>
      </c>
      <c r="P58" s="545">
        <v>0</v>
      </c>
      <c r="Q58" s="545">
        <v>0</v>
      </c>
      <c r="R58" s="546">
        <v>0.37096863950000003</v>
      </c>
      <c r="S58" s="468"/>
      <c r="T58" s="470" t="s">
        <v>3056</v>
      </c>
      <c r="U58" s="545">
        <v>80.983165244147798</v>
      </c>
      <c r="V58" s="545">
        <v>1</v>
      </c>
      <c r="W58" s="545">
        <v>0.25</v>
      </c>
      <c r="X58" s="546"/>
      <c r="Y58" s="441"/>
      <c r="Z58" s="405" t="s">
        <v>3155</v>
      </c>
      <c r="AA58" s="619"/>
      <c r="AB58" s="457"/>
      <c r="AC58" s="457"/>
      <c r="AD58" s="457"/>
      <c r="AE58" s="457"/>
      <c r="AF58" s="457"/>
    </row>
    <row r="59" spans="1:32" ht="15.75" customHeight="1">
      <c r="A59" s="543" t="s">
        <v>3156</v>
      </c>
      <c r="B59" s="544" t="s">
        <v>712</v>
      </c>
      <c r="C59" s="544">
        <v>3</v>
      </c>
      <c r="D59" s="545">
        <v>0</v>
      </c>
      <c r="E59" s="545">
        <v>0</v>
      </c>
      <c r="F59" s="545">
        <v>0</v>
      </c>
      <c r="G59" s="545">
        <v>3.8185822359494845E-2</v>
      </c>
      <c r="H59" s="545">
        <v>8.3027968329341006E-2</v>
      </c>
      <c r="I59" s="545">
        <v>0</v>
      </c>
      <c r="J59" s="546">
        <v>3.1849826678559432</v>
      </c>
      <c r="K59" s="548"/>
      <c r="L59" s="547">
        <v>0</v>
      </c>
      <c r="M59" s="545">
        <v>0</v>
      </c>
      <c r="N59" s="545">
        <v>0</v>
      </c>
      <c r="O59" s="545">
        <v>0</v>
      </c>
      <c r="P59" s="545">
        <v>0</v>
      </c>
      <c r="Q59" s="545">
        <v>0.11432413464109589</v>
      </c>
      <c r="R59" s="546">
        <v>0.14693066599999999</v>
      </c>
      <c r="S59" s="468"/>
      <c r="T59" s="470" t="s">
        <v>3056</v>
      </c>
      <c r="U59" s="545">
        <v>2.1372024182531515</v>
      </c>
      <c r="V59" s="545">
        <v>6</v>
      </c>
      <c r="W59" s="545">
        <v>0.4</v>
      </c>
      <c r="X59" s="546"/>
      <c r="Y59" s="441"/>
      <c r="Z59" s="405" t="s">
        <v>3157</v>
      </c>
      <c r="AA59" s="619"/>
      <c r="AB59" s="457"/>
      <c r="AC59" s="457"/>
      <c r="AD59" s="457"/>
      <c r="AE59" s="457"/>
      <c r="AF59" s="457"/>
    </row>
    <row r="60" spans="1:32" ht="15.75" customHeight="1">
      <c r="A60" s="543" t="s">
        <v>3158</v>
      </c>
      <c r="B60" s="544" t="s">
        <v>712</v>
      </c>
      <c r="C60" s="544">
        <v>3</v>
      </c>
      <c r="D60" s="545">
        <v>0</v>
      </c>
      <c r="E60" s="545">
        <v>0</v>
      </c>
      <c r="F60" s="545">
        <v>0.64300928184189543</v>
      </c>
      <c r="G60" s="545">
        <v>1.8011083248417898</v>
      </c>
      <c r="H60" s="545">
        <v>1.8589133940733173</v>
      </c>
      <c r="I60" s="545">
        <v>3.4385489814342779E-2</v>
      </c>
      <c r="J60" s="546">
        <v>0</v>
      </c>
      <c r="K60" s="548"/>
      <c r="L60" s="547">
        <v>0</v>
      </c>
      <c r="M60" s="545">
        <v>0</v>
      </c>
      <c r="N60" s="545">
        <v>0</v>
      </c>
      <c r="O60" s="545">
        <v>0</v>
      </c>
      <c r="P60" s="545">
        <v>0</v>
      </c>
      <c r="Q60" s="545">
        <v>0.11418907172602739</v>
      </c>
      <c r="R60" s="546">
        <v>0.23027078000000001</v>
      </c>
      <c r="S60" s="468"/>
      <c r="T60" s="470" t="s">
        <v>3056</v>
      </c>
      <c r="U60" s="545">
        <v>35.060365795551213</v>
      </c>
      <c r="V60" s="545">
        <v>2</v>
      </c>
      <c r="W60" s="545">
        <v>0.25</v>
      </c>
      <c r="X60" s="546"/>
      <c r="Y60" s="441"/>
      <c r="Z60" s="405" t="s">
        <v>3159</v>
      </c>
      <c r="AA60" s="619"/>
      <c r="AB60" s="457"/>
      <c r="AC60" s="457"/>
      <c r="AD60" s="457"/>
      <c r="AE60" s="457"/>
      <c r="AF60" s="457"/>
    </row>
    <row r="61" spans="1:32" ht="15.75" customHeight="1">
      <c r="A61" s="543" t="s">
        <v>3160</v>
      </c>
      <c r="B61" s="544" t="s">
        <v>712</v>
      </c>
      <c r="C61" s="544">
        <v>3</v>
      </c>
      <c r="D61" s="545">
        <v>0</v>
      </c>
      <c r="E61" s="545">
        <v>0</v>
      </c>
      <c r="F61" s="545">
        <v>1.7483113047708941E-3</v>
      </c>
      <c r="G61" s="545">
        <v>1.7085772028131399E-2</v>
      </c>
      <c r="H61" s="545">
        <v>3.5942030935447983E-2</v>
      </c>
      <c r="I61" s="545">
        <v>0</v>
      </c>
      <c r="J61" s="546">
        <v>1.4099287090855028</v>
      </c>
      <c r="K61" s="548"/>
      <c r="L61" s="547">
        <v>0</v>
      </c>
      <c r="M61" s="545">
        <v>0</v>
      </c>
      <c r="N61" s="545">
        <v>0</v>
      </c>
      <c r="O61" s="545">
        <v>0</v>
      </c>
      <c r="P61" s="545">
        <v>0</v>
      </c>
      <c r="Q61" s="545">
        <v>5.7071868493150683E-3</v>
      </c>
      <c r="R61" s="546">
        <v>1.301952E-2</v>
      </c>
      <c r="S61" s="468"/>
      <c r="T61" s="470" t="s">
        <v>3056</v>
      </c>
      <c r="U61" s="545">
        <v>0.30945428393164826</v>
      </c>
      <c r="V61" s="545">
        <v>6</v>
      </c>
      <c r="W61" s="545">
        <v>0.5</v>
      </c>
      <c r="X61" s="546"/>
      <c r="Y61" s="441"/>
      <c r="Z61" s="405" t="s">
        <v>3161</v>
      </c>
      <c r="AA61" s="619"/>
      <c r="AB61" s="457"/>
      <c r="AC61" s="457"/>
      <c r="AD61" s="457"/>
      <c r="AE61" s="457"/>
      <c r="AF61" s="457"/>
    </row>
    <row r="62" spans="1:32" ht="15.75" customHeight="1">
      <c r="A62" s="543" t="s">
        <v>3162</v>
      </c>
      <c r="B62" s="544" t="s">
        <v>712</v>
      </c>
      <c r="C62" s="544">
        <v>3</v>
      </c>
      <c r="D62" s="545">
        <v>0</v>
      </c>
      <c r="E62" s="545">
        <v>0</v>
      </c>
      <c r="F62" s="545">
        <v>0</v>
      </c>
      <c r="G62" s="545">
        <v>0</v>
      </c>
      <c r="H62" s="545">
        <v>0</v>
      </c>
      <c r="I62" s="545">
        <v>0</v>
      </c>
      <c r="J62" s="546">
        <v>4.810842523979022</v>
      </c>
      <c r="K62" s="548"/>
      <c r="L62" s="547">
        <v>0</v>
      </c>
      <c r="M62" s="545">
        <v>0</v>
      </c>
      <c r="N62" s="545">
        <v>0</v>
      </c>
      <c r="O62" s="545">
        <v>0</v>
      </c>
      <c r="P62" s="545">
        <v>0</v>
      </c>
      <c r="Q62" s="545">
        <v>4.9356720770136982E-2</v>
      </c>
      <c r="R62" s="546">
        <v>0.14646506570000001</v>
      </c>
      <c r="S62" s="468"/>
      <c r="T62" s="470" t="s">
        <v>3056</v>
      </c>
      <c r="U62" s="545">
        <v>1.539146743261407</v>
      </c>
      <c r="V62" s="545">
        <v>6</v>
      </c>
      <c r="W62" s="545">
        <v>0.4</v>
      </c>
      <c r="X62" s="546"/>
      <c r="Y62" s="441"/>
      <c r="Z62" s="405" t="s">
        <v>3163</v>
      </c>
      <c r="AA62" s="619"/>
      <c r="AB62" s="457"/>
      <c r="AC62" s="457"/>
      <c r="AD62" s="457"/>
      <c r="AE62" s="457"/>
      <c r="AF62" s="457"/>
    </row>
    <row r="63" spans="1:32" ht="15.75" customHeight="1">
      <c r="A63" s="543" t="s">
        <v>3164</v>
      </c>
      <c r="B63" s="544" t="s">
        <v>712</v>
      </c>
      <c r="C63" s="544">
        <v>3</v>
      </c>
      <c r="D63" s="545">
        <v>0</v>
      </c>
      <c r="E63" s="545">
        <v>0</v>
      </c>
      <c r="F63" s="545">
        <v>0</v>
      </c>
      <c r="G63" s="545">
        <v>0</v>
      </c>
      <c r="H63" s="545">
        <v>0</v>
      </c>
      <c r="I63" s="545">
        <v>0</v>
      </c>
      <c r="J63" s="546">
        <v>12.276833560755902</v>
      </c>
      <c r="K63" s="548"/>
      <c r="L63" s="547">
        <v>0</v>
      </c>
      <c r="M63" s="545">
        <v>0</v>
      </c>
      <c r="N63" s="545">
        <v>0</v>
      </c>
      <c r="O63" s="545">
        <v>0</v>
      </c>
      <c r="P63" s="545">
        <v>0</v>
      </c>
      <c r="Q63" s="545">
        <v>7.7103370880203734E-2</v>
      </c>
      <c r="R63" s="546">
        <v>0.22880268594531999</v>
      </c>
      <c r="S63" s="468"/>
      <c r="T63" s="470" t="s">
        <v>3056</v>
      </c>
      <c r="U63" s="545">
        <v>34.199632193512194</v>
      </c>
      <c r="V63" s="545">
        <v>6</v>
      </c>
      <c r="W63" s="545">
        <v>0.25</v>
      </c>
      <c r="X63" s="546"/>
      <c r="Y63" s="441"/>
      <c r="Z63" s="405" t="s">
        <v>3165</v>
      </c>
      <c r="AA63" s="619"/>
      <c r="AB63" s="457"/>
      <c r="AC63" s="457"/>
      <c r="AD63" s="457"/>
      <c r="AE63" s="457"/>
      <c r="AF63" s="457"/>
    </row>
    <row r="64" spans="1:32" ht="15.75" customHeight="1">
      <c r="A64" s="543" t="s">
        <v>3166</v>
      </c>
      <c r="B64" s="544" t="s">
        <v>712</v>
      </c>
      <c r="C64" s="544">
        <v>3</v>
      </c>
      <c r="D64" s="545">
        <v>0</v>
      </c>
      <c r="E64" s="545">
        <v>0</v>
      </c>
      <c r="F64" s="545">
        <v>0.74976432289925921</v>
      </c>
      <c r="G64" s="545">
        <v>1.9175616550682484</v>
      </c>
      <c r="H64" s="545">
        <v>3.9047319571519863E-2</v>
      </c>
      <c r="I64" s="545">
        <v>0</v>
      </c>
      <c r="J64" s="546">
        <v>0</v>
      </c>
      <c r="K64" s="548"/>
      <c r="L64" s="547">
        <v>0</v>
      </c>
      <c r="M64" s="545">
        <v>0</v>
      </c>
      <c r="N64" s="545">
        <v>0</v>
      </c>
      <c r="O64" s="545">
        <v>0</v>
      </c>
      <c r="P64" s="545">
        <v>0.11305762949835617</v>
      </c>
      <c r="Q64" s="545">
        <v>0.15810741289999999</v>
      </c>
      <c r="R64" s="546">
        <v>0.15810741289999999</v>
      </c>
      <c r="S64" s="468"/>
      <c r="T64" s="470" t="s">
        <v>3056</v>
      </c>
      <c r="U64" s="545">
        <v>6.5970181661108116</v>
      </c>
      <c r="V64" s="545">
        <v>6</v>
      </c>
      <c r="W64" s="545">
        <v>0.25</v>
      </c>
      <c r="X64" s="546"/>
      <c r="Y64" s="441"/>
      <c r="Z64" s="405" t="s">
        <v>3167</v>
      </c>
      <c r="AA64" s="619"/>
      <c r="AB64" s="457"/>
      <c r="AC64" s="457"/>
      <c r="AD64" s="457"/>
      <c r="AE64" s="457"/>
      <c r="AF64" s="457"/>
    </row>
    <row r="65" spans="1:32" ht="15.75" customHeight="1">
      <c r="A65" s="543" t="s">
        <v>3168</v>
      </c>
      <c r="B65" s="544" t="s">
        <v>712</v>
      </c>
      <c r="C65" s="544">
        <v>3</v>
      </c>
      <c r="D65" s="545">
        <v>0</v>
      </c>
      <c r="E65" s="545">
        <v>0</v>
      </c>
      <c r="F65" s="545">
        <v>0</v>
      </c>
      <c r="G65" s="545">
        <v>0</v>
      </c>
      <c r="H65" s="545">
        <v>0.50335656922880279</v>
      </c>
      <c r="I65" s="545">
        <v>0</v>
      </c>
      <c r="J65" s="546">
        <v>8.8878148481797439</v>
      </c>
      <c r="K65" s="548"/>
      <c r="L65" s="547">
        <v>0</v>
      </c>
      <c r="M65" s="545">
        <v>0</v>
      </c>
      <c r="N65" s="545">
        <v>0</v>
      </c>
      <c r="O65" s="545">
        <v>0</v>
      </c>
      <c r="P65" s="545">
        <v>0</v>
      </c>
      <c r="Q65" s="545">
        <v>2.4246965917808217E-2</v>
      </c>
      <c r="R65" s="546">
        <v>0.13209167999999999</v>
      </c>
      <c r="S65" s="468"/>
      <c r="T65" s="470" t="s">
        <v>3056</v>
      </c>
      <c r="U65" s="545">
        <v>7.2620913777839196</v>
      </c>
      <c r="V65" s="545">
        <v>6</v>
      </c>
      <c r="W65" s="545">
        <v>0.25</v>
      </c>
      <c r="X65" s="546"/>
      <c r="Y65" s="441"/>
      <c r="Z65" s="405" t="s">
        <v>3169</v>
      </c>
      <c r="AA65" s="619"/>
      <c r="AB65" s="457"/>
      <c r="AC65" s="457"/>
      <c r="AD65" s="457"/>
      <c r="AE65" s="457"/>
      <c r="AF65" s="457"/>
    </row>
    <row r="66" spans="1:32" ht="15.75" customHeight="1">
      <c r="A66" s="543" t="s">
        <v>3170</v>
      </c>
      <c r="B66" s="544" t="s">
        <v>712</v>
      </c>
      <c r="C66" s="544">
        <v>3</v>
      </c>
      <c r="D66" s="545">
        <v>0</v>
      </c>
      <c r="E66" s="545">
        <v>0</v>
      </c>
      <c r="F66" s="545">
        <v>0.36431169646985428</v>
      </c>
      <c r="G66" s="545">
        <v>2.2506537419446828</v>
      </c>
      <c r="H66" s="545">
        <v>2.0604915548750795</v>
      </c>
      <c r="I66" s="545">
        <v>3.035324005947792E-3</v>
      </c>
      <c r="J66" s="546">
        <v>0</v>
      </c>
      <c r="K66" s="548"/>
      <c r="L66" s="547">
        <v>0</v>
      </c>
      <c r="M66" s="545">
        <v>0</v>
      </c>
      <c r="N66" s="545">
        <v>0</v>
      </c>
      <c r="O66" s="545">
        <v>0</v>
      </c>
      <c r="P66" s="545">
        <v>0</v>
      </c>
      <c r="Q66" s="545">
        <v>0</v>
      </c>
      <c r="R66" s="546">
        <v>0</v>
      </c>
      <c r="S66" s="468"/>
      <c r="T66" s="470" t="s">
        <v>3056</v>
      </c>
      <c r="U66" s="545">
        <v>10.592439848353575</v>
      </c>
      <c r="V66" s="545">
        <v>6</v>
      </c>
      <c r="W66" s="545">
        <v>0.3</v>
      </c>
      <c r="X66" s="546"/>
      <c r="Y66" s="441"/>
      <c r="Z66" s="405" t="s">
        <v>3171</v>
      </c>
      <c r="AA66" s="619"/>
      <c r="AB66" s="457"/>
      <c r="AC66" s="457"/>
      <c r="AD66" s="457"/>
      <c r="AE66" s="457"/>
      <c r="AF66" s="457"/>
    </row>
    <row r="67" spans="1:32" ht="15.75" customHeight="1">
      <c r="A67" s="543" t="s">
        <v>3172</v>
      </c>
      <c r="B67" s="544" t="s">
        <v>712</v>
      </c>
      <c r="C67" s="544">
        <v>3</v>
      </c>
      <c r="D67" s="545">
        <v>0</v>
      </c>
      <c r="E67" s="545">
        <v>0</v>
      </c>
      <c r="F67" s="545">
        <v>0.18120824165384999</v>
      </c>
      <c r="G67" s="545">
        <v>3.6230198943128982</v>
      </c>
      <c r="H67" s="545">
        <v>3.5825016985027354</v>
      </c>
      <c r="I67" s="545">
        <v>5.5930321429724088E-2</v>
      </c>
      <c r="J67" s="546">
        <v>6.8176924220651053E-3</v>
      </c>
      <c r="K67" s="548"/>
      <c r="L67" s="547">
        <v>0</v>
      </c>
      <c r="M67" s="545">
        <v>0</v>
      </c>
      <c r="N67" s="545">
        <v>0</v>
      </c>
      <c r="O67" s="545">
        <v>0</v>
      </c>
      <c r="P67" s="545">
        <v>8.8021005224109591E-2</v>
      </c>
      <c r="Q67" s="545">
        <v>0.2262511754</v>
      </c>
      <c r="R67" s="546">
        <v>0.2262511754</v>
      </c>
      <c r="S67" s="468"/>
      <c r="T67" s="470" t="s">
        <v>3056</v>
      </c>
      <c r="U67" s="545">
        <v>35.779636205445669</v>
      </c>
      <c r="V67" s="545">
        <v>2</v>
      </c>
      <c r="W67" s="545">
        <v>0.25</v>
      </c>
      <c r="X67" s="546"/>
      <c r="Y67" s="441"/>
      <c r="Z67" s="405" t="s">
        <v>3173</v>
      </c>
      <c r="AA67" s="619"/>
      <c r="AB67" s="457"/>
      <c r="AC67" s="457"/>
      <c r="AD67" s="457"/>
      <c r="AE67" s="457"/>
      <c r="AF67" s="457"/>
    </row>
    <row r="68" spans="1:32" ht="15.75" customHeight="1">
      <c r="A68" s="543" t="s">
        <v>3174</v>
      </c>
      <c r="B68" s="544" t="s">
        <v>712</v>
      </c>
      <c r="C68" s="544">
        <v>3</v>
      </c>
      <c r="D68" s="545">
        <v>0</v>
      </c>
      <c r="E68" s="545">
        <v>0</v>
      </c>
      <c r="F68" s="545">
        <v>0</v>
      </c>
      <c r="G68" s="545">
        <v>0</v>
      </c>
      <c r="H68" s="545">
        <v>0</v>
      </c>
      <c r="I68" s="545">
        <v>0</v>
      </c>
      <c r="J68" s="546">
        <v>2.9013721160513222</v>
      </c>
      <c r="K68" s="548"/>
      <c r="L68" s="547">
        <v>0</v>
      </c>
      <c r="M68" s="545">
        <v>0</v>
      </c>
      <c r="N68" s="545">
        <v>0</v>
      </c>
      <c r="O68" s="545">
        <v>0</v>
      </c>
      <c r="P68" s="545">
        <v>0</v>
      </c>
      <c r="Q68" s="545">
        <v>0</v>
      </c>
      <c r="R68" s="546">
        <v>0.10007373</v>
      </c>
      <c r="S68" s="468"/>
      <c r="T68" s="470" t="s">
        <v>3056</v>
      </c>
      <c r="U68" s="545">
        <v>5.6094189786601909</v>
      </c>
      <c r="V68" s="545">
        <v>1</v>
      </c>
      <c r="W68" s="545">
        <v>0.5</v>
      </c>
      <c r="X68" s="546"/>
      <c r="Y68" s="441"/>
      <c r="Z68" s="405" t="s">
        <v>3175</v>
      </c>
      <c r="AA68" s="619"/>
      <c r="AB68" s="457"/>
      <c r="AC68" s="457"/>
      <c r="AD68" s="457"/>
      <c r="AE68" s="457"/>
      <c r="AF68" s="457"/>
    </row>
    <row r="69" spans="1:32" ht="15.75" customHeight="1">
      <c r="A69" s="543" t="s">
        <v>3176</v>
      </c>
      <c r="B69" s="544" t="s">
        <v>712</v>
      </c>
      <c r="C69" s="544">
        <v>3</v>
      </c>
      <c r="D69" s="545">
        <v>0</v>
      </c>
      <c r="E69" s="545">
        <v>0</v>
      </c>
      <c r="F69" s="545">
        <v>0</v>
      </c>
      <c r="G69" s="545">
        <v>0</v>
      </c>
      <c r="H69" s="545">
        <v>0</v>
      </c>
      <c r="I69" s="545">
        <v>0</v>
      </c>
      <c r="J69" s="546">
        <v>6.7698665198381152</v>
      </c>
      <c r="K69" s="548"/>
      <c r="L69" s="547">
        <v>0</v>
      </c>
      <c r="M69" s="545">
        <v>0</v>
      </c>
      <c r="N69" s="545">
        <v>0</v>
      </c>
      <c r="O69" s="545">
        <v>0</v>
      </c>
      <c r="P69" s="545">
        <v>0</v>
      </c>
      <c r="Q69" s="545">
        <v>4.9122020437260272E-2</v>
      </c>
      <c r="R69" s="546">
        <v>0.14696342180000002</v>
      </c>
      <c r="S69" s="468"/>
      <c r="T69" s="470" t="s">
        <v>3056</v>
      </c>
      <c r="U69" s="545">
        <v>1.8439956151043948</v>
      </c>
      <c r="V69" s="545">
        <v>6</v>
      </c>
      <c r="W69" s="545">
        <v>0.3</v>
      </c>
      <c r="X69" s="546"/>
      <c r="Y69" s="441"/>
      <c r="Z69" s="405" t="s">
        <v>3177</v>
      </c>
      <c r="AA69" s="619"/>
      <c r="AB69" s="457"/>
      <c r="AC69" s="457"/>
      <c r="AD69" s="457"/>
      <c r="AE69" s="457"/>
      <c r="AF69" s="457"/>
    </row>
    <row r="70" spans="1:32" ht="15.75" customHeight="1">
      <c r="A70" s="543" t="s">
        <v>3178</v>
      </c>
      <c r="B70" s="544" t="s">
        <v>712</v>
      </c>
      <c r="C70" s="544">
        <v>3</v>
      </c>
      <c r="D70" s="545">
        <v>0</v>
      </c>
      <c r="E70" s="545">
        <v>0</v>
      </c>
      <c r="F70" s="545">
        <v>8.8727068248449045E-2</v>
      </c>
      <c r="G70" s="545">
        <v>1.9554995382463447</v>
      </c>
      <c r="H70" s="545">
        <v>4.9407101670122531</v>
      </c>
      <c r="I70" s="545">
        <v>0.39320085745643241</v>
      </c>
      <c r="J70" s="546">
        <v>4.4196936800687099E-2</v>
      </c>
      <c r="K70" s="548"/>
      <c r="L70" s="547">
        <v>0</v>
      </c>
      <c r="M70" s="545">
        <v>0</v>
      </c>
      <c r="N70" s="545">
        <v>0</v>
      </c>
      <c r="O70" s="545">
        <v>0</v>
      </c>
      <c r="P70" s="545">
        <v>0</v>
      </c>
      <c r="Q70" s="545">
        <v>6.7233688219178085E-3</v>
      </c>
      <c r="R70" s="546">
        <v>0.17528783000000001</v>
      </c>
      <c r="S70" s="468"/>
      <c r="T70" s="470" t="s">
        <v>3056</v>
      </c>
      <c r="U70" s="545">
        <v>14.237064205045368</v>
      </c>
      <c r="V70" s="545">
        <v>2</v>
      </c>
      <c r="W70" s="545">
        <v>0.4</v>
      </c>
      <c r="X70" s="546"/>
      <c r="Y70" s="441"/>
      <c r="Z70" s="405" t="s">
        <v>3179</v>
      </c>
      <c r="AA70" s="619"/>
      <c r="AB70" s="457"/>
      <c r="AC70" s="457"/>
      <c r="AD70" s="457"/>
      <c r="AE70" s="457"/>
      <c r="AF70" s="457"/>
    </row>
    <row r="71" spans="1:32" ht="15.75" customHeight="1">
      <c r="A71" s="543" t="s">
        <v>3084</v>
      </c>
      <c r="B71" s="544" t="s">
        <v>712</v>
      </c>
      <c r="C71" s="544">
        <v>3</v>
      </c>
      <c r="D71" s="545">
        <v>0</v>
      </c>
      <c r="E71" s="545">
        <v>0</v>
      </c>
      <c r="F71" s="545">
        <v>0</v>
      </c>
      <c r="G71" s="545">
        <v>0.65859253412400753</v>
      </c>
      <c r="H71" s="545">
        <v>0</v>
      </c>
      <c r="I71" s="545">
        <v>0</v>
      </c>
      <c r="J71" s="546">
        <v>0</v>
      </c>
      <c r="K71" s="548"/>
      <c r="L71" s="547">
        <v>0</v>
      </c>
      <c r="M71" s="545">
        <v>0</v>
      </c>
      <c r="N71" s="545">
        <v>0</v>
      </c>
      <c r="O71" s="545">
        <v>6.3248383063013697E-2</v>
      </c>
      <c r="P71" s="545">
        <v>0.146111771</v>
      </c>
      <c r="Q71" s="545">
        <v>0.146111771</v>
      </c>
      <c r="R71" s="546">
        <v>0.146111771</v>
      </c>
      <c r="S71" s="468"/>
      <c r="T71" s="470" t="s">
        <v>3056</v>
      </c>
      <c r="U71" s="545">
        <v>1.4055826339810642</v>
      </c>
      <c r="V71" s="545">
        <v>0.5</v>
      </c>
      <c r="W71" s="545">
        <v>0.3</v>
      </c>
      <c r="X71" s="546"/>
      <c r="Y71" s="441"/>
      <c r="Z71" s="405" t="s">
        <v>3180</v>
      </c>
      <c r="AA71" s="619"/>
      <c r="AB71" s="457"/>
      <c r="AC71" s="457"/>
      <c r="AD71" s="457"/>
      <c r="AE71" s="457"/>
      <c r="AF71" s="457"/>
    </row>
    <row r="72" spans="1:32" ht="15.75" customHeight="1">
      <c r="A72" s="543" t="s">
        <v>3181</v>
      </c>
      <c r="B72" s="544" t="s">
        <v>712</v>
      </c>
      <c r="C72" s="544">
        <v>3</v>
      </c>
      <c r="D72" s="545">
        <v>0</v>
      </c>
      <c r="E72" s="545">
        <v>0</v>
      </c>
      <c r="F72" s="545">
        <v>0.15008110321405677</v>
      </c>
      <c r="G72" s="545">
        <v>1.5133902798287042E-2</v>
      </c>
      <c r="H72" s="545">
        <v>0</v>
      </c>
      <c r="I72" s="545">
        <v>0</v>
      </c>
      <c r="J72" s="546">
        <v>1.5733346287692753</v>
      </c>
      <c r="K72" s="548"/>
      <c r="L72" s="547">
        <v>0</v>
      </c>
      <c r="M72" s="545">
        <v>0</v>
      </c>
      <c r="N72" s="545">
        <v>0</v>
      </c>
      <c r="O72" s="545">
        <v>0</v>
      </c>
      <c r="P72" s="545">
        <v>0</v>
      </c>
      <c r="Q72" s="545">
        <v>0</v>
      </c>
      <c r="R72" s="546">
        <v>3.4999409999999995E-2</v>
      </c>
      <c r="S72" s="468"/>
      <c r="T72" s="470" t="s">
        <v>3056</v>
      </c>
      <c r="U72" s="545">
        <v>1.3875063387809301</v>
      </c>
      <c r="V72" s="545">
        <v>6</v>
      </c>
      <c r="W72" s="545">
        <v>2</v>
      </c>
      <c r="X72" s="546"/>
      <c r="Y72" s="441"/>
      <c r="Z72" s="405" t="s">
        <v>3182</v>
      </c>
      <c r="AA72" s="619"/>
      <c r="AB72" s="457"/>
      <c r="AC72" s="457"/>
      <c r="AD72" s="457"/>
      <c r="AE72" s="457"/>
      <c r="AF72" s="457"/>
    </row>
    <row r="73" spans="1:32" ht="15.75" customHeight="1">
      <c r="A73" s="543" t="s">
        <v>3183</v>
      </c>
      <c r="B73" s="544" t="s">
        <v>712</v>
      </c>
      <c r="C73" s="544">
        <v>3</v>
      </c>
      <c r="D73" s="545">
        <v>0</v>
      </c>
      <c r="E73" s="545">
        <v>0</v>
      </c>
      <c r="F73" s="545">
        <v>0</v>
      </c>
      <c r="G73" s="545">
        <v>7.4326871708280872E-3</v>
      </c>
      <c r="H73" s="545">
        <v>2.45723137408713E-2</v>
      </c>
      <c r="I73" s="545">
        <v>0</v>
      </c>
      <c r="J73" s="546">
        <v>1.677219932437942</v>
      </c>
      <c r="K73" s="548"/>
      <c r="L73" s="547">
        <v>0</v>
      </c>
      <c r="M73" s="545">
        <v>0</v>
      </c>
      <c r="N73" s="545">
        <v>0</v>
      </c>
      <c r="O73" s="545">
        <v>0</v>
      </c>
      <c r="P73" s="545">
        <v>0</v>
      </c>
      <c r="Q73" s="545">
        <v>3.9622619178082191E-3</v>
      </c>
      <c r="R73" s="546">
        <v>9.0389100000000007E-3</v>
      </c>
      <c r="S73" s="468"/>
      <c r="T73" s="470" t="s">
        <v>3056</v>
      </c>
      <c r="U73" s="545">
        <v>0.20617719744028268</v>
      </c>
      <c r="V73" s="545">
        <v>6</v>
      </c>
      <c r="W73" s="545">
        <v>0.5</v>
      </c>
      <c r="X73" s="546"/>
      <c r="Y73" s="441"/>
      <c r="Z73" s="405" t="s">
        <v>3184</v>
      </c>
      <c r="AA73" s="619"/>
      <c r="AB73" s="457"/>
      <c r="AC73" s="457"/>
      <c r="AD73" s="457"/>
      <c r="AE73" s="457"/>
      <c r="AF73" s="457"/>
    </row>
    <row r="74" spans="1:32" ht="15.75" customHeight="1">
      <c r="A74" s="543" t="s">
        <v>3185</v>
      </c>
      <c r="B74" s="544" t="s">
        <v>712</v>
      </c>
      <c r="C74" s="544">
        <v>3</v>
      </c>
      <c r="D74" s="545">
        <v>0</v>
      </c>
      <c r="E74" s="545">
        <v>0</v>
      </c>
      <c r="F74" s="545">
        <v>9.4967824255772257E-2</v>
      </c>
      <c r="G74" s="545">
        <v>0</v>
      </c>
      <c r="H74" s="545">
        <v>0</v>
      </c>
      <c r="I74" s="545">
        <v>0</v>
      </c>
      <c r="J74" s="546">
        <v>0</v>
      </c>
      <c r="K74" s="548"/>
      <c r="L74" s="547">
        <v>0</v>
      </c>
      <c r="M74" s="545">
        <v>0</v>
      </c>
      <c r="N74" s="545">
        <v>0</v>
      </c>
      <c r="O74" s="545">
        <v>0</v>
      </c>
      <c r="P74" s="545">
        <v>0</v>
      </c>
      <c r="Q74" s="545">
        <v>0</v>
      </c>
      <c r="R74" s="546">
        <v>0.55104365</v>
      </c>
      <c r="S74" s="468"/>
      <c r="T74" s="470" t="s">
        <v>3056</v>
      </c>
      <c r="U74" s="545">
        <v>169.31007105327268</v>
      </c>
      <c r="V74" s="545">
        <v>1</v>
      </c>
      <c r="W74" s="545">
        <v>0.25</v>
      </c>
      <c r="X74" s="546"/>
      <c r="Y74" s="441"/>
      <c r="Z74" s="405" t="s">
        <v>3186</v>
      </c>
      <c r="AA74" s="619"/>
      <c r="AB74" s="457"/>
      <c r="AC74" s="457"/>
      <c r="AD74" s="457"/>
      <c r="AE74" s="457"/>
      <c r="AF74" s="457"/>
    </row>
    <row r="75" spans="1:32" ht="15.75" customHeight="1">
      <c r="A75" s="543" t="s">
        <v>3187</v>
      </c>
      <c r="B75" s="544" t="s">
        <v>712</v>
      </c>
      <c r="C75" s="544">
        <v>3</v>
      </c>
      <c r="D75" s="545">
        <v>0</v>
      </c>
      <c r="E75" s="545">
        <v>0</v>
      </c>
      <c r="F75" s="545">
        <v>0.98693074991565011</v>
      </c>
      <c r="G75" s="545">
        <v>4.9349505209799771</v>
      </c>
      <c r="H75" s="545">
        <v>2.5488737206843037</v>
      </c>
      <c r="I75" s="545">
        <v>0.1944065212145559</v>
      </c>
      <c r="J75" s="546">
        <v>0</v>
      </c>
      <c r="K75" s="548"/>
      <c r="L75" s="547">
        <v>0</v>
      </c>
      <c r="M75" s="545">
        <v>0</v>
      </c>
      <c r="N75" s="545">
        <v>0</v>
      </c>
      <c r="O75" s="545">
        <v>0</v>
      </c>
      <c r="P75" s="545">
        <v>0.14218058170410958</v>
      </c>
      <c r="Q75" s="545">
        <v>0.155376983</v>
      </c>
      <c r="R75" s="546">
        <v>0.155376983</v>
      </c>
      <c r="S75" s="468"/>
      <c r="T75" s="470" t="s">
        <v>3056</v>
      </c>
      <c r="U75" s="545">
        <v>6.1306478766210191</v>
      </c>
      <c r="V75" s="545">
        <v>1</v>
      </c>
      <c r="W75" s="545">
        <v>0.1</v>
      </c>
      <c r="X75" s="546"/>
      <c r="Y75" s="441"/>
      <c r="Z75" s="405" t="s">
        <v>3188</v>
      </c>
      <c r="AA75" s="619"/>
      <c r="AB75" s="457"/>
      <c r="AC75" s="457"/>
      <c r="AD75" s="457"/>
      <c r="AE75" s="457"/>
      <c r="AF75" s="457"/>
    </row>
    <row r="76" spans="1:32" ht="15.75" customHeight="1">
      <c r="A76" s="543" t="s">
        <v>3189</v>
      </c>
      <c r="B76" s="544" t="s">
        <v>712</v>
      </c>
      <c r="C76" s="544">
        <v>3</v>
      </c>
      <c r="D76" s="545">
        <v>0</v>
      </c>
      <c r="E76" s="545">
        <v>0</v>
      </c>
      <c r="F76" s="545">
        <v>3.619732863919406E-2</v>
      </c>
      <c r="G76" s="545">
        <v>0.44307076170206267</v>
      </c>
      <c r="H76" s="545">
        <v>1.8776819613306301</v>
      </c>
      <c r="I76" s="545">
        <v>1.1057756452928791</v>
      </c>
      <c r="J76" s="546">
        <v>3.9516401850522652E-2</v>
      </c>
      <c r="K76" s="548"/>
      <c r="L76" s="547">
        <v>0</v>
      </c>
      <c r="M76" s="545">
        <v>0</v>
      </c>
      <c r="N76" s="545">
        <v>0</v>
      </c>
      <c r="O76" s="545">
        <v>0</v>
      </c>
      <c r="P76" s="545">
        <v>0</v>
      </c>
      <c r="Q76" s="545">
        <v>0</v>
      </c>
      <c r="R76" s="546">
        <v>0.13936061999999999</v>
      </c>
      <c r="S76" s="468"/>
      <c r="T76" s="470" t="s">
        <v>3056</v>
      </c>
      <c r="U76" s="545">
        <v>7.7652586285345473</v>
      </c>
      <c r="V76" s="545">
        <v>6</v>
      </c>
      <c r="W76" s="545">
        <v>3</v>
      </c>
      <c r="X76" s="546"/>
      <c r="Y76" s="441"/>
      <c r="Z76" s="405" t="s">
        <v>3190</v>
      </c>
      <c r="AA76" s="619"/>
      <c r="AB76" s="457"/>
      <c r="AC76" s="457"/>
      <c r="AD76" s="457"/>
      <c r="AE76" s="457"/>
      <c r="AF76" s="457"/>
    </row>
    <row r="77" spans="1:32" ht="15.75" customHeight="1">
      <c r="A77" s="543" t="s">
        <v>3191</v>
      </c>
      <c r="B77" s="544" t="s">
        <v>712</v>
      </c>
      <c r="C77" s="544">
        <v>3</v>
      </c>
      <c r="D77" s="545">
        <v>0</v>
      </c>
      <c r="E77" s="545">
        <v>0</v>
      </c>
      <c r="F77" s="545">
        <v>0.15779529373818435</v>
      </c>
      <c r="G77" s="545">
        <v>0.1291719490261887</v>
      </c>
      <c r="H77" s="545">
        <v>0</v>
      </c>
      <c r="I77" s="545">
        <v>0</v>
      </c>
      <c r="J77" s="546">
        <v>2.7928535930583558</v>
      </c>
      <c r="K77" s="548"/>
      <c r="L77" s="547">
        <v>0</v>
      </c>
      <c r="M77" s="545">
        <v>0</v>
      </c>
      <c r="N77" s="545">
        <v>0</v>
      </c>
      <c r="O77" s="545">
        <v>0</v>
      </c>
      <c r="P77" s="545">
        <v>0</v>
      </c>
      <c r="Q77" s="545">
        <v>8.7922673671232854E-2</v>
      </c>
      <c r="R77" s="546">
        <v>0.10318898999999999</v>
      </c>
      <c r="S77" s="468"/>
      <c r="T77" s="470" t="s">
        <v>3056</v>
      </c>
      <c r="U77" s="545">
        <v>5.5693034084690822</v>
      </c>
      <c r="V77" s="545">
        <v>6</v>
      </c>
      <c r="W77" s="545">
        <v>1</v>
      </c>
      <c r="X77" s="546"/>
      <c r="Y77" s="441"/>
      <c r="Z77" s="405" t="s">
        <v>3192</v>
      </c>
      <c r="AA77" s="619"/>
      <c r="AB77" s="457"/>
      <c r="AC77" s="457"/>
      <c r="AD77" s="457"/>
      <c r="AE77" s="457"/>
      <c r="AF77" s="457"/>
    </row>
    <row r="78" spans="1:32" ht="15.75" customHeight="1">
      <c r="A78" s="543" t="s">
        <v>3193</v>
      </c>
      <c r="B78" s="544" t="s">
        <v>712</v>
      </c>
      <c r="C78" s="544">
        <v>3</v>
      </c>
      <c r="D78" s="545">
        <v>0</v>
      </c>
      <c r="E78" s="545">
        <v>0</v>
      </c>
      <c r="F78" s="545">
        <v>0</v>
      </c>
      <c r="G78" s="545">
        <v>0</v>
      </c>
      <c r="H78" s="545">
        <v>0</v>
      </c>
      <c r="I78" s="545">
        <v>0</v>
      </c>
      <c r="J78" s="546">
        <v>14.142256278313903</v>
      </c>
      <c r="K78" s="548"/>
      <c r="L78" s="547">
        <v>0</v>
      </c>
      <c r="M78" s="545">
        <v>0</v>
      </c>
      <c r="N78" s="545">
        <v>0</v>
      </c>
      <c r="O78" s="545">
        <v>0</v>
      </c>
      <c r="P78" s="545">
        <v>0</v>
      </c>
      <c r="Q78" s="545">
        <v>5.8361305677545328E-2</v>
      </c>
      <c r="R78" s="546">
        <v>0.17318598839271582</v>
      </c>
      <c r="S78" s="468"/>
      <c r="T78" s="470" t="s">
        <v>3056</v>
      </c>
      <c r="U78" s="545">
        <v>13.528911486355295</v>
      </c>
      <c r="V78" s="545">
        <v>6</v>
      </c>
      <c r="W78" s="545">
        <v>0.25</v>
      </c>
      <c r="X78" s="546"/>
      <c r="Y78" s="441"/>
      <c r="Z78" s="405" t="s">
        <v>3194</v>
      </c>
      <c r="AA78" s="619"/>
      <c r="AB78" s="457"/>
      <c r="AC78" s="457"/>
      <c r="AD78" s="457"/>
      <c r="AE78" s="457"/>
      <c r="AF78" s="457"/>
    </row>
    <row r="79" spans="1:32" ht="15.75" customHeight="1">
      <c r="A79" s="543" t="s">
        <v>3195</v>
      </c>
      <c r="B79" s="544" t="s">
        <v>712</v>
      </c>
      <c r="C79" s="544">
        <v>3</v>
      </c>
      <c r="D79" s="545">
        <v>0</v>
      </c>
      <c r="E79" s="545">
        <v>0</v>
      </c>
      <c r="F79" s="545">
        <v>0.12144052966599569</v>
      </c>
      <c r="G79" s="545">
        <v>0.59130005791115614</v>
      </c>
      <c r="H79" s="545">
        <v>0</v>
      </c>
      <c r="I79" s="545">
        <v>0</v>
      </c>
      <c r="J79" s="546">
        <v>4.5384640053774357</v>
      </c>
      <c r="K79" s="548"/>
      <c r="L79" s="547">
        <v>0</v>
      </c>
      <c r="M79" s="545">
        <v>0</v>
      </c>
      <c r="N79" s="545">
        <v>0</v>
      </c>
      <c r="O79" s="545">
        <v>0</v>
      </c>
      <c r="P79" s="545">
        <v>0</v>
      </c>
      <c r="Q79" s="545">
        <v>0.10155477534246575</v>
      </c>
      <c r="R79" s="546">
        <v>0.24711662000000001</v>
      </c>
      <c r="S79" s="468"/>
      <c r="T79" s="470" t="s">
        <v>3056</v>
      </c>
      <c r="U79" s="545">
        <v>44.504409398561322</v>
      </c>
      <c r="V79" s="545">
        <v>2</v>
      </c>
      <c r="W79" s="545">
        <v>0.3</v>
      </c>
      <c r="X79" s="546"/>
      <c r="Y79" s="441"/>
      <c r="Z79" s="405" t="s">
        <v>3196</v>
      </c>
      <c r="AA79" s="619"/>
      <c r="AB79" s="457"/>
      <c r="AC79" s="457"/>
      <c r="AD79" s="457"/>
      <c r="AE79" s="457"/>
      <c r="AF79" s="457"/>
    </row>
    <row r="80" spans="1:32" ht="15.75" customHeight="1">
      <c r="A80" s="543" t="s">
        <v>3197</v>
      </c>
      <c r="B80" s="544" t="s">
        <v>712</v>
      </c>
      <c r="C80" s="544">
        <v>3</v>
      </c>
      <c r="D80" s="545">
        <v>0</v>
      </c>
      <c r="E80" s="545">
        <v>0</v>
      </c>
      <c r="F80" s="545">
        <v>1.7716221221678395E-3</v>
      </c>
      <c r="G80" s="545">
        <v>0.92883512616506247</v>
      </c>
      <c r="H80" s="545">
        <v>2.7001363935089198</v>
      </c>
      <c r="I80" s="545">
        <v>0.84766338370555172</v>
      </c>
      <c r="J80" s="546">
        <v>4.174260755041917E-2</v>
      </c>
      <c r="K80" s="548"/>
      <c r="L80" s="547">
        <v>0</v>
      </c>
      <c r="M80" s="545">
        <v>0</v>
      </c>
      <c r="N80" s="545">
        <v>0</v>
      </c>
      <c r="O80" s="545">
        <v>0</v>
      </c>
      <c r="P80" s="545">
        <v>0</v>
      </c>
      <c r="Q80" s="545">
        <v>0</v>
      </c>
      <c r="R80" s="546">
        <v>0</v>
      </c>
      <c r="S80" s="468"/>
      <c r="T80" s="470" t="s">
        <v>3056</v>
      </c>
      <c r="U80" s="545">
        <v>48.627351471431297</v>
      </c>
      <c r="V80" s="545">
        <v>1</v>
      </c>
      <c r="W80" s="545">
        <v>0.3</v>
      </c>
      <c r="X80" s="546"/>
      <c r="Y80" s="441"/>
      <c r="Z80" s="405" t="s">
        <v>3198</v>
      </c>
      <c r="AA80" s="619"/>
      <c r="AB80" s="457"/>
      <c r="AC80" s="457"/>
      <c r="AD80" s="457"/>
      <c r="AE80" s="457"/>
      <c r="AF80" s="457"/>
    </row>
    <row r="81" spans="1:32" ht="15.75" customHeight="1">
      <c r="A81" s="543" t="s">
        <v>3199</v>
      </c>
      <c r="B81" s="544" t="s">
        <v>712</v>
      </c>
      <c r="C81" s="544">
        <v>3</v>
      </c>
      <c r="D81" s="545">
        <v>0</v>
      </c>
      <c r="E81" s="545">
        <v>0</v>
      </c>
      <c r="F81" s="545">
        <v>2.1100660522497386E-2</v>
      </c>
      <c r="G81" s="545">
        <v>3.2837632828417979E-2</v>
      </c>
      <c r="H81" s="545">
        <v>0</v>
      </c>
      <c r="I81" s="545">
        <v>0</v>
      </c>
      <c r="J81" s="546">
        <v>7.677559120805225</v>
      </c>
      <c r="K81" s="548"/>
      <c r="L81" s="547">
        <v>0</v>
      </c>
      <c r="M81" s="545">
        <v>0</v>
      </c>
      <c r="N81" s="545">
        <v>0</v>
      </c>
      <c r="O81" s="545">
        <v>0</v>
      </c>
      <c r="P81" s="545">
        <v>0</v>
      </c>
      <c r="Q81" s="545">
        <v>7.4308294794520544E-2</v>
      </c>
      <c r="R81" s="546">
        <v>0.22231579999999998</v>
      </c>
      <c r="S81" s="468"/>
      <c r="T81" s="470" t="s">
        <v>3056</v>
      </c>
      <c r="U81" s="545">
        <v>31.75561126817427</v>
      </c>
      <c r="V81" s="545">
        <v>2</v>
      </c>
      <c r="W81" s="545">
        <v>0.3</v>
      </c>
      <c r="X81" s="546"/>
      <c r="Y81" s="441"/>
      <c r="Z81" s="405" t="s">
        <v>3200</v>
      </c>
      <c r="AA81" s="619"/>
      <c r="AB81" s="457"/>
      <c r="AC81" s="457"/>
      <c r="AD81" s="457"/>
      <c r="AE81" s="457"/>
      <c r="AF81" s="457"/>
    </row>
    <row r="82" spans="1:32" ht="15.75" customHeight="1">
      <c r="A82" s="543" t="s">
        <v>3201</v>
      </c>
      <c r="B82" s="544" t="s">
        <v>712</v>
      </c>
      <c r="C82" s="544">
        <v>3</v>
      </c>
      <c r="D82" s="545">
        <v>0</v>
      </c>
      <c r="E82" s="545">
        <v>0</v>
      </c>
      <c r="F82" s="545">
        <v>0.35407718407655164</v>
      </c>
      <c r="G82" s="545">
        <v>0</v>
      </c>
      <c r="H82" s="545">
        <v>0</v>
      </c>
      <c r="I82" s="545">
        <v>0</v>
      </c>
      <c r="J82" s="546">
        <v>0</v>
      </c>
      <c r="K82" s="548"/>
      <c r="L82" s="547">
        <v>0</v>
      </c>
      <c r="M82" s="545">
        <v>0</v>
      </c>
      <c r="N82" s="545">
        <v>0</v>
      </c>
      <c r="O82" s="545">
        <v>0</v>
      </c>
      <c r="P82" s="545">
        <v>0</v>
      </c>
      <c r="Q82" s="545">
        <v>0</v>
      </c>
      <c r="R82" s="546">
        <v>0.36714322999999999</v>
      </c>
      <c r="S82" s="468"/>
      <c r="T82" s="470" t="s">
        <v>3056</v>
      </c>
      <c r="U82" s="545">
        <v>94.392582863829688</v>
      </c>
      <c r="V82" s="545">
        <v>2</v>
      </c>
      <c r="W82" s="545">
        <v>0.25</v>
      </c>
      <c r="X82" s="546"/>
      <c r="Y82" s="441"/>
      <c r="Z82" s="405" t="s">
        <v>3202</v>
      </c>
      <c r="AA82" s="619"/>
      <c r="AB82" s="457"/>
      <c r="AC82" s="457"/>
      <c r="AD82" s="457"/>
      <c r="AE82" s="457"/>
      <c r="AF82" s="457"/>
    </row>
    <row r="83" spans="1:32" ht="15.75" customHeight="1">
      <c r="A83" s="543" t="s">
        <v>3203</v>
      </c>
      <c r="B83" s="544" t="s">
        <v>712</v>
      </c>
      <c r="C83" s="544">
        <v>3</v>
      </c>
      <c r="D83" s="545">
        <v>0</v>
      </c>
      <c r="E83" s="545">
        <v>0</v>
      </c>
      <c r="F83" s="545">
        <v>0.53275193324939707</v>
      </c>
      <c r="G83" s="545">
        <v>0.21129826240677674</v>
      </c>
      <c r="H83" s="545">
        <v>0.43968806695398338</v>
      </c>
      <c r="I83" s="545">
        <v>0.57486487869337877</v>
      </c>
      <c r="J83" s="546">
        <v>9.3883464965263723</v>
      </c>
      <c r="K83" s="548"/>
      <c r="L83" s="547">
        <v>0</v>
      </c>
      <c r="M83" s="545">
        <v>0</v>
      </c>
      <c r="N83" s="545">
        <v>0</v>
      </c>
      <c r="O83" s="545">
        <v>0</v>
      </c>
      <c r="P83" s="545">
        <v>0</v>
      </c>
      <c r="Q83" s="545">
        <v>0</v>
      </c>
      <c r="R83" s="546">
        <v>0.23261048000000001</v>
      </c>
      <c r="S83" s="468"/>
      <c r="T83" s="470" t="s">
        <v>3056</v>
      </c>
      <c r="U83" s="545">
        <v>38.321394371595332</v>
      </c>
      <c r="V83" s="545">
        <v>2</v>
      </c>
      <c r="W83" s="545">
        <v>0.3</v>
      </c>
      <c r="X83" s="546"/>
      <c r="Y83" s="441"/>
      <c r="Z83" s="405" t="s">
        <v>3204</v>
      </c>
      <c r="AA83" s="619"/>
      <c r="AB83" s="457"/>
      <c r="AC83" s="457"/>
      <c r="AD83" s="457"/>
      <c r="AE83" s="457"/>
      <c r="AF83" s="457"/>
    </row>
    <row r="84" spans="1:32" ht="15.75" customHeight="1">
      <c r="A84" s="543" t="s">
        <v>3205</v>
      </c>
      <c r="B84" s="544" t="s">
        <v>712</v>
      </c>
      <c r="C84" s="544">
        <v>3</v>
      </c>
      <c r="D84" s="545">
        <v>0</v>
      </c>
      <c r="E84" s="545">
        <v>0</v>
      </c>
      <c r="F84" s="545">
        <v>8.7070273755852468E-2</v>
      </c>
      <c r="G84" s="545">
        <v>0.13661927158666398</v>
      </c>
      <c r="H84" s="545">
        <v>0</v>
      </c>
      <c r="I84" s="545">
        <v>0</v>
      </c>
      <c r="J84" s="546">
        <v>3.9081196145675912</v>
      </c>
      <c r="K84" s="548"/>
      <c r="L84" s="547">
        <v>0</v>
      </c>
      <c r="M84" s="545">
        <v>0</v>
      </c>
      <c r="N84" s="545">
        <v>0</v>
      </c>
      <c r="O84" s="545">
        <v>0</v>
      </c>
      <c r="P84" s="545">
        <v>0</v>
      </c>
      <c r="Q84" s="545">
        <v>0.12521104783561643</v>
      </c>
      <c r="R84" s="546">
        <v>0.19283558000000001</v>
      </c>
      <c r="S84" s="468"/>
      <c r="T84" s="470" t="s">
        <v>3056</v>
      </c>
      <c r="U84" s="545">
        <v>17.615386496243538</v>
      </c>
      <c r="V84" s="545">
        <v>1</v>
      </c>
      <c r="W84" s="545">
        <v>0.25</v>
      </c>
      <c r="X84" s="546"/>
      <c r="Y84" s="441"/>
      <c r="Z84" s="405" t="s">
        <v>3206</v>
      </c>
      <c r="AA84" s="619"/>
      <c r="AB84" s="457"/>
      <c r="AC84" s="457"/>
      <c r="AD84" s="457"/>
      <c r="AE84" s="457"/>
      <c r="AF84" s="457"/>
    </row>
    <row r="85" spans="1:32" ht="15.75" customHeight="1">
      <c r="A85" s="543" t="s">
        <v>3207</v>
      </c>
      <c r="B85" s="544" t="s">
        <v>712</v>
      </c>
      <c r="C85" s="544">
        <v>3</v>
      </c>
      <c r="D85" s="545">
        <v>0</v>
      </c>
      <c r="E85" s="545">
        <v>0</v>
      </c>
      <c r="F85" s="545">
        <v>6.5285189418633899E-2</v>
      </c>
      <c r="G85" s="545">
        <v>1.9234853551625766E-2</v>
      </c>
      <c r="H85" s="545">
        <v>2.38350704269497</v>
      </c>
      <c r="I85" s="545">
        <v>0.23731353332794827</v>
      </c>
      <c r="J85" s="546">
        <v>1.5275693225489467E-2</v>
      </c>
      <c r="K85" s="548"/>
      <c r="L85" s="547">
        <v>0</v>
      </c>
      <c r="M85" s="545">
        <v>0</v>
      </c>
      <c r="N85" s="545">
        <v>0</v>
      </c>
      <c r="O85" s="545">
        <v>0</v>
      </c>
      <c r="P85" s="545">
        <v>0</v>
      </c>
      <c r="Q85" s="545">
        <v>0</v>
      </c>
      <c r="R85" s="546">
        <v>0.17903135000000001</v>
      </c>
      <c r="S85" s="468"/>
      <c r="T85" s="470" t="s">
        <v>3056</v>
      </c>
      <c r="U85" s="545">
        <v>14.78118273027658</v>
      </c>
      <c r="V85" s="545">
        <v>2</v>
      </c>
      <c r="W85" s="545">
        <v>0.25</v>
      </c>
      <c r="X85" s="546"/>
      <c r="Y85" s="441"/>
      <c r="Z85" s="405" t="s">
        <v>3208</v>
      </c>
      <c r="AA85" s="619"/>
      <c r="AB85" s="457"/>
      <c r="AC85" s="457"/>
      <c r="AD85" s="457"/>
      <c r="AE85" s="457"/>
      <c r="AF85" s="457"/>
    </row>
    <row r="86" spans="1:32" ht="15.75" customHeight="1">
      <c r="A86" s="543" t="s">
        <v>3209</v>
      </c>
      <c r="B86" s="544" t="s">
        <v>712</v>
      </c>
      <c r="C86" s="544">
        <v>3</v>
      </c>
      <c r="D86" s="545">
        <v>0</v>
      </c>
      <c r="E86" s="545">
        <v>0</v>
      </c>
      <c r="F86" s="545">
        <v>0</v>
      </c>
      <c r="G86" s="545">
        <v>0.82951837169027953</v>
      </c>
      <c r="H86" s="545">
        <v>3.4479944542886072</v>
      </c>
      <c r="I86" s="545">
        <v>5.5400368604798987E-2</v>
      </c>
      <c r="J86" s="546">
        <v>1.1358751833098961E-3</v>
      </c>
      <c r="K86" s="548"/>
      <c r="L86" s="547">
        <v>0</v>
      </c>
      <c r="M86" s="545">
        <v>0</v>
      </c>
      <c r="N86" s="545">
        <v>0</v>
      </c>
      <c r="O86" s="545">
        <v>0</v>
      </c>
      <c r="P86" s="545">
        <v>0</v>
      </c>
      <c r="Q86" s="545">
        <v>8.982039899726027E-2</v>
      </c>
      <c r="R86" s="546">
        <v>0.217115534</v>
      </c>
      <c r="S86" s="468"/>
      <c r="T86" s="470" t="s">
        <v>3056</v>
      </c>
      <c r="U86" s="545">
        <v>20.45120888143979</v>
      </c>
      <c r="V86" s="545">
        <v>2</v>
      </c>
      <c r="W86" s="545">
        <v>1</v>
      </c>
      <c r="X86" s="546"/>
      <c r="Y86" s="441"/>
      <c r="Z86" s="405" t="s">
        <v>3210</v>
      </c>
      <c r="AA86" s="619"/>
      <c r="AB86" s="457"/>
      <c r="AC86" s="457"/>
      <c r="AD86" s="457"/>
      <c r="AE86" s="457"/>
      <c r="AF86" s="457"/>
    </row>
    <row r="87" spans="1:32" ht="15.75" customHeight="1">
      <c r="A87" s="543" t="s">
        <v>3211</v>
      </c>
      <c r="B87" s="544" t="s">
        <v>712</v>
      </c>
      <c r="C87" s="544">
        <v>3</v>
      </c>
      <c r="D87" s="545">
        <v>0</v>
      </c>
      <c r="E87" s="545">
        <v>0</v>
      </c>
      <c r="F87" s="545">
        <v>0</v>
      </c>
      <c r="G87" s="545">
        <v>0</v>
      </c>
      <c r="H87" s="545">
        <v>0</v>
      </c>
      <c r="I87" s="545">
        <v>0</v>
      </c>
      <c r="J87" s="546">
        <v>2.5904239583603497</v>
      </c>
      <c r="K87" s="548"/>
      <c r="L87" s="547">
        <v>0</v>
      </c>
      <c r="M87" s="545">
        <v>0</v>
      </c>
      <c r="N87" s="545">
        <v>0</v>
      </c>
      <c r="O87" s="545">
        <v>0</v>
      </c>
      <c r="P87" s="545">
        <v>0</v>
      </c>
      <c r="Q87" s="545">
        <v>2.2195640808895318E-2</v>
      </c>
      <c r="R87" s="546">
        <v>5.3651714538058219E-2</v>
      </c>
      <c r="S87" s="468"/>
      <c r="T87" s="470" t="s">
        <v>3056</v>
      </c>
      <c r="U87" s="545">
        <v>2.7852603646036602</v>
      </c>
      <c r="V87" s="545">
        <v>6</v>
      </c>
      <c r="W87" s="545">
        <v>0.9</v>
      </c>
      <c r="X87" s="546"/>
      <c r="Y87" s="441"/>
      <c r="Z87" s="405" t="s">
        <v>3212</v>
      </c>
      <c r="AA87" s="619"/>
      <c r="AB87" s="457"/>
      <c r="AC87" s="457"/>
      <c r="AD87" s="457"/>
      <c r="AE87" s="457"/>
      <c r="AF87" s="457"/>
    </row>
    <row r="88" spans="1:32" ht="15.75" customHeight="1">
      <c r="A88" s="543" t="s">
        <v>3213</v>
      </c>
      <c r="B88" s="544" t="s">
        <v>712</v>
      </c>
      <c r="C88" s="544">
        <v>3</v>
      </c>
      <c r="D88" s="545">
        <v>0</v>
      </c>
      <c r="E88" s="545">
        <v>0</v>
      </c>
      <c r="F88" s="545">
        <v>2.3310817396945259E-2</v>
      </c>
      <c r="G88" s="545">
        <v>4.7815908747352552E-2</v>
      </c>
      <c r="H88" s="545">
        <v>0</v>
      </c>
      <c r="I88" s="545">
        <v>0</v>
      </c>
      <c r="J88" s="546">
        <v>7.5262711841496959</v>
      </c>
      <c r="K88" s="548"/>
      <c r="L88" s="547">
        <v>0</v>
      </c>
      <c r="M88" s="545">
        <v>0</v>
      </c>
      <c r="N88" s="545">
        <v>0</v>
      </c>
      <c r="O88" s="545">
        <v>0</v>
      </c>
      <c r="P88" s="545">
        <v>0</v>
      </c>
      <c r="Q88" s="545">
        <v>6.0075226630136987E-2</v>
      </c>
      <c r="R88" s="546">
        <v>0.17973326000000001</v>
      </c>
      <c r="S88" s="468"/>
      <c r="T88" s="470" t="s">
        <v>3056</v>
      </c>
      <c r="U88" s="545">
        <v>17.308268417332787</v>
      </c>
      <c r="V88" s="545">
        <v>2</v>
      </c>
      <c r="W88" s="545">
        <v>0.3</v>
      </c>
      <c r="X88" s="546"/>
      <c r="Y88" s="441"/>
      <c r="Z88" s="405" t="s">
        <v>3214</v>
      </c>
      <c r="AA88" s="619"/>
      <c r="AB88" s="457"/>
      <c r="AC88" s="457"/>
      <c r="AD88" s="457"/>
      <c r="AE88" s="457"/>
      <c r="AF88" s="457"/>
    </row>
    <row r="89" spans="1:32" ht="15.75" customHeight="1">
      <c r="A89" s="543" t="s">
        <v>3215</v>
      </c>
      <c r="B89" s="544" t="s">
        <v>712</v>
      </c>
      <c r="C89" s="544">
        <v>3</v>
      </c>
      <c r="D89" s="545">
        <v>0</v>
      </c>
      <c r="E89" s="545">
        <v>0</v>
      </c>
      <c r="F89" s="545">
        <v>2.3638625766589798E-2</v>
      </c>
      <c r="G89" s="545">
        <v>0</v>
      </c>
      <c r="H89" s="545">
        <v>0</v>
      </c>
      <c r="I89" s="545">
        <v>0</v>
      </c>
      <c r="J89" s="546">
        <v>7.230663084543842</v>
      </c>
      <c r="K89" s="548"/>
      <c r="L89" s="547">
        <v>0</v>
      </c>
      <c r="M89" s="545">
        <v>0</v>
      </c>
      <c r="N89" s="545">
        <v>0</v>
      </c>
      <c r="O89" s="545">
        <v>0</v>
      </c>
      <c r="P89" s="545">
        <v>0</v>
      </c>
      <c r="Q89" s="545">
        <v>5.283219448191781E-2</v>
      </c>
      <c r="R89" s="546">
        <v>0.1567784633</v>
      </c>
      <c r="S89" s="468"/>
      <c r="T89" s="470" t="s">
        <v>3056</v>
      </c>
      <c r="U89" s="545">
        <v>6.0635570775928711</v>
      </c>
      <c r="V89" s="545">
        <v>6</v>
      </c>
      <c r="W89" s="545">
        <v>0.25</v>
      </c>
      <c r="X89" s="546"/>
      <c r="Y89" s="441"/>
      <c r="Z89" s="405" t="s">
        <v>3216</v>
      </c>
      <c r="AA89" s="619"/>
      <c r="AB89" s="457"/>
      <c r="AC89" s="457"/>
      <c r="AD89" s="457"/>
      <c r="AE89" s="457"/>
      <c r="AF89" s="457"/>
    </row>
    <row r="90" spans="1:32" ht="15.75" customHeight="1">
      <c r="A90" s="543" t="s">
        <v>3217</v>
      </c>
      <c r="B90" s="544" t="s">
        <v>712</v>
      </c>
      <c r="C90" s="544">
        <v>3</v>
      </c>
      <c r="D90" s="545">
        <v>0</v>
      </c>
      <c r="E90" s="545">
        <v>0</v>
      </c>
      <c r="F90" s="545">
        <v>0.18356471761524634</v>
      </c>
      <c r="G90" s="545">
        <v>0.37079546846067657</v>
      </c>
      <c r="H90" s="545">
        <v>2.1739415414856067</v>
      </c>
      <c r="I90" s="545">
        <v>0.82872223336045459</v>
      </c>
      <c r="J90" s="546">
        <v>3.2734889023112938E-2</v>
      </c>
      <c r="K90" s="548"/>
      <c r="L90" s="547">
        <v>0</v>
      </c>
      <c r="M90" s="545">
        <v>0</v>
      </c>
      <c r="N90" s="545">
        <v>0</v>
      </c>
      <c r="O90" s="545">
        <v>0</v>
      </c>
      <c r="P90" s="545">
        <v>0</v>
      </c>
      <c r="Q90" s="545">
        <v>0.11397462403561644</v>
      </c>
      <c r="R90" s="546">
        <v>0.14910658700000001</v>
      </c>
      <c r="S90" s="468"/>
      <c r="T90" s="470" t="s">
        <v>3056</v>
      </c>
      <c r="U90" s="545">
        <v>2.1683848085294133</v>
      </c>
      <c r="V90" s="545">
        <v>6</v>
      </c>
      <c r="W90" s="545">
        <v>0.4</v>
      </c>
      <c r="X90" s="546"/>
      <c r="Y90" s="441"/>
      <c r="Z90" s="405" t="s">
        <v>3218</v>
      </c>
      <c r="AA90" s="619"/>
      <c r="AB90" s="457"/>
      <c r="AC90" s="457"/>
      <c r="AD90" s="457"/>
      <c r="AE90" s="457"/>
      <c r="AF90" s="457"/>
    </row>
    <row r="91" spans="1:32" ht="15.75" customHeight="1">
      <c r="A91" s="543" t="s">
        <v>3219</v>
      </c>
      <c r="B91" s="544" t="s">
        <v>712</v>
      </c>
      <c r="C91" s="544">
        <v>3</v>
      </c>
      <c r="D91" s="545">
        <v>0</v>
      </c>
      <c r="E91" s="545">
        <v>0</v>
      </c>
      <c r="F91" s="545">
        <v>0</v>
      </c>
      <c r="G91" s="545">
        <v>0</v>
      </c>
      <c r="H91" s="545">
        <v>0</v>
      </c>
      <c r="I91" s="545">
        <v>0</v>
      </c>
      <c r="J91" s="546">
        <v>2.0927354131752596</v>
      </c>
      <c r="K91" s="548"/>
      <c r="L91" s="547">
        <v>0</v>
      </c>
      <c r="M91" s="545">
        <v>0</v>
      </c>
      <c r="N91" s="545">
        <v>0</v>
      </c>
      <c r="O91" s="545">
        <v>0</v>
      </c>
      <c r="P91" s="545">
        <v>0</v>
      </c>
      <c r="Q91" s="545">
        <v>2.9944950115068494E-2</v>
      </c>
      <c r="R91" s="546">
        <v>4.3895207999999998E-2</v>
      </c>
      <c r="S91" s="468"/>
      <c r="T91" s="470" t="s">
        <v>3056</v>
      </c>
      <c r="U91" s="545">
        <v>2.1014491096646601</v>
      </c>
      <c r="V91" s="545">
        <v>6</v>
      </c>
      <c r="W91" s="545">
        <v>5.5</v>
      </c>
      <c r="X91" s="546"/>
      <c r="Y91" s="441"/>
      <c r="Z91" s="405" t="s">
        <v>3220</v>
      </c>
      <c r="AA91" s="619"/>
      <c r="AB91" s="457"/>
      <c r="AC91" s="457"/>
      <c r="AD91" s="457"/>
      <c r="AE91" s="457"/>
      <c r="AF91" s="457"/>
    </row>
    <row r="92" spans="1:32" ht="15.75" customHeight="1">
      <c r="A92" s="543" t="s">
        <v>3221</v>
      </c>
      <c r="B92" s="544" t="s">
        <v>712</v>
      </c>
      <c r="C92" s="544">
        <v>3</v>
      </c>
      <c r="D92" s="545">
        <v>0</v>
      </c>
      <c r="E92" s="545">
        <v>0</v>
      </c>
      <c r="F92" s="545">
        <v>0</v>
      </c>
      <c r="G92" s="545">
        <v>2.3822232805742676E-2</v>
      </c>
      <c r="H92" s="545">
        <v>5.1778108534290927E-2</v>
      </c>
      <c r="I92" s="545">
        <v>0</v>
      </c>
      <c r="J92" s="546">
        <v>2.0019558474971064</v>
      </c>
      <c r="K92" s="548"/>
      <c r="L92" s="547">
        <v>0</v>
      </c>
      <c r="M92" s="545">
        <v>0</v>
      </c>
      <c r="N92" s="545">
        <v>0</v>
      </c>
      <c r="O92" s="545">
        <v>0</v>
      </c>
      <c r="P92" s="545">
        <v>0</v>
      </c>
      <c r="Q92" s="545">
        <v>4.9212213698630143E-3</v>
      </c>
      <c r="R92" s="546">
        <v>1.37118E-2</v>
      </c>
      <c r="S92" s="468"/>
      <c r="T92" s="470" t="s">
        <v>3056</v>
      </c>
      <c r="U92" s="545">
        <v>0.39594011582192634</v>
      </c>
      <c r="V92" s="545">
        <v>6</v>
      </c>
      <c r="W92" s="545">
        <v>1</v>
      </c>
      <c r="X92" s="546"/>
      <c r="Y92" s="441"/>
      <c r="Z92" s="405" t="s">
        <v>3222</v>
      </c>
      <c r="AA92" s="619"/>
      <c r="AB92" s="457"/>
      <c r="AC92" s="457"/>
      <c r="AD92" s="457"/>
      <c r="AE92" s="457"/>
      <c r="AF92" s="457"/>
    </row>
    <row r="93" spans="1:32" ht="15.75" customHeight="1">
      <c r="A93" s="543" t="s">
        <v>3223</v>
      </c>
      <c r="B93" s="544" t="s">
        <v>712</v>
      </c>
      <c r="C93" s="544">
        <v>3</v>
      </c>
      <c r="D93" s="545">
        <v>0</v>
      </c>
      <c r="E93" s="545">
        <v>0</v>
      </c>
      <c r="F93" s="545">
        <v>0</v>
      </c>
      <c r="G93" s="545">
        <v>0</v>
      </c>
      <c r="H93" s="545">
        <v>0</v>
      </c>
      <c r="I93" s="545">
        <v>0</v>
      </c>
      <c r="J93" s="546">
        <v>5.537008811363739</v>
      </c>
      <c r="K93" s="548"/>
      <c r="L93" s="547">
        <v>0</v>
      </c>
      <c r="M93" s="545">
        <v>0</v>
      </c>
      <c r="N93" s="545">
        <v>0</v>
      </c>
      <c r="O93" s="545">
        <v>0</v>
      </c>
      <c r="P93" s="545">
        <v>0</v>
      </c>
      <c r="Q93" s="545">
        <v>7.1573988728767121E-2</v>
      </c>
      <c r="R93" s="546">
        <v>0.14676688699999998</v>
      </c>
      <c r="S93" s="468"/>
      <c r="T93" s="470" t="s">
        <v>3056</v>
      </c>
      <c r="U93" s="545">
        <v>1.4546974596552606</v>
      </c>
      <c r="V93" s="545">
        <v>6</v>
      </c>
      <c r="W93" s="545">
        <v>0.25</v>
      </c>
      <c r="X93" s="546"/>
      <c r="Y93" s="441"/>
      <c r="Z93" s="405" t="s">
        <v>3224</v>
      </c>
      <c r="AA93" s="619"/>
      <c r="AB93" s="457"/>
      <c r="AC93" s="457"/>
      <c r="AD93" s="457"/>
      <c r="AE93" s="457"/>
      <c r="AF93" s="457"/>
    </row>
    <row r="94" spans="1:32" ht="15.75" customHeight="1">
      <c r="A94" s="543" t="s">
        <v>3225</v>
      </c>
      <c r="B94" s="544" t="s">
        <v>712</v>
      </c>
      <c r="C94" s="544">
        <v>3</v>
      </c>
      <c r="D94" s="545">
        <v>0</v>
      </c>
      <c r="E94" s="545">
        <v>0</v>
      </c>
      <c r="F94" s="545">
        <v>0</v>
      </c>
      <c r="G94" s="545">
        <v>0</v>
      </c>
      <c r="H94" s="545">
        <v>0</v>
      </c>
      <c r="I94" s="545">
        <v>0</v>
      </c>
      <c r="J94" s="546">
        <v>5.2696540135797614</v>
      </c>
      <c r="K94" s="548"/>
      <c r="L94" s="547">
        <v>0</v>
      </c>
      <c r="M94" s="545">
        <v>0</v>
      </c>
      <c r="N94" s="545">
        <v>0</v>
      </c>
      <c r="O94" s="545">
        <v>0</v>
      </c>
      <c r="P94" s="545">
        <v>0</v>
      </c>
      <c r="Q94" s="545">
        <v>7.0588160941369854E-2</v>
      </c>
      <c r="R94" s="546">
        <v>0.14474538620000002</v>
      </c>
      <c r="S94" s="468"/>
      <c r="T94" s="470" t="s">
        <v>3056</v>
      </c>
      <c r="U94" s="545">
        <v>0.81120384745100194</v>
      </c>
      <c r="V94" s="545">
        <v>6</v>
      </c>
      <c r="W94" s="545">
        <v>0.3</v>
      </c>
      <c r="X94" s="546"/>
      <c r="Y94" s="441"/>
      <c r="Z94" s="405" t="s">
        <v>3226</v>
      </c>
      <c r="AA94" s="619"/>
      <c r="AB94" s="457"/>
      <c r="AC94" s="457"/>
      <c r="AD94" s="457"/>
      <c r="AE94" s="457"/>
      <c r="AF94" s="457"/>
    </row>
    <row r="95" spans="1:32" ht="15.75" customHeight="1">
      <c r="A95" s="543" t="s">
        <v>3227</v>
      </c>
      <c r="B95" s="544" t="s">
        <v>712</v>
      </c>
      <c r="C95" s="544">
        <v>3</v>
      </c>
      <c r="D95" s="545">
        <v>0</v>
      </c>
      <c r="E95" s="545">
        <v>0</v>
      </c>
      <c r="F95" s="545">
        <v>1.0028154402144507</v>
      </c>
      <c r="G95" s="545">
        <v>1.117494158459672</v>
      </c>
      <c r="H95" s="545">
        <v>1.711263700617109</v>
      </c>
      <c r="I95" s="545">
        <v>3.124196710855347</v>
      </c>
      <c r="J95" s="546">
        <v>66.64056552590516</v>
      </c>
      <c r="K95" s="548"/>
      <c r="L95" s="547">
        <v>0</v>
      </c>
      <c r="M95" s="545">
        <v>0</v>
      </c>
      <c r="N95" s="545">
        <v>0</v>
      </c>
      <c r="O95" s="545">
        <v>0</v>
      </c>
      <c r="P95" s="545">
        <v>0</v>
      </c>
      <c r="Q95" s="545">
        <v>0</v>
      </c>
      <c r="R95" s="546">
        <v>1.3659143660000002</v>
      </c>
      <c r="S95" s="468"/>
      <c r="T95" s="470" t="s">
        <v>3056</v>
      </c>
      <c r="U95" s="545">
        <v>555.69247258362736</v>
      </c>
      <c r="V95" s="545">
        <v>1</v>
      </c>
      <c r="W95" s="545">
        <v>0.25</v>
      </c>
      <c r="X95" s="546"/>
      <c r="Y95" s="441"/>
      <c r="Z95" s="405" t="s">
        <v>3228</v>
      </c>
      <c r="AA95" s="619"/>
      <c r="AB95" s="457"/>
      <c r="AC95" s="457"/>
      <c r="AD95" s="457"/>
      <c r="AE95" s="457"/>
      <c r="AF95" s="457"/>
    </row>
    <row r="96" spans="1:32" ht="15.75" customHeight="1">
      <c r="A96" s="543" t="s">
        <v>3229</v>
      </c>
      <c r="B96" s="544" t="s">
        <v>712</v>
      </c>
      <c r="C96" s="544">
        <v>3</v>
      </c>
      <c r="D96" s="545">
        <v>0</v>
      </c>
      <c r="E96" s="545">
        <v>0</v>
      </c>
      <c r="F96" s="545">
        <v>3.4106639703905532E-2</v>
      </c>
      <c r="G96" s="545">
        <v>6.8719426703453601E-2</v>
      </c>
      <c r="H96" s="545">
        <v>9.3468049116726334E-2</v>
      </c>
      <c r="I96" s="545">
        <v>0</v>
      </c>
      <c r="J96" s="546">
        <v>2.6842562773917407</v>
      </c>
      <c r="K96" s="548"/>
      <c r="L96" s="547">
        <v>0</v>
      </c>
      <c r="M96" s="545">
        <v>0</v>
      </c>
      <c r="N96" s="545">
        <v>0</v>
      </c>
      <c r="O96" s="545">
        <v>0</v>
      </c>
      <c r="P96" s="545">
        <v>0</v>
      </c>
      <c r="Q96" s="545">
        <v>2.4700785698630132E-2</v>
      </c>
      <c r="R96" s="546">
        <v>4.9537289999999991E-2</v>
      </c>
      <c r="S96" s="468"/>
      <c r="T96" s="470" t="s">
        <v>3056</v>
      </c>
      <c r="U96" s="545">
        <v>2.3858980318247269</v>
      </c>
      <c r="V96" s="545">
        <v>6</v>
      </c>
      <c r="W96" s="545">
        <v>0.9</v>
      </c>
      <c r="X96" s="546"/>
      <c r="Y96" s="441"/>
      <c r="Z96" s="405" t="s">
        <v>3230</v>
      </c>
      <c r="AA96" s="619"/>
      <c r="AB96" s="457"/>
      <c r="AC96" s="457"/>
      <c r="AD96" s="457"/>
      <c r="AE96" s="457"/>
      <c r="AF96" s="457"/>
    </row>
    <row r="97" spans="1:32" ht="15.75" customHeight="1">
      <c r="A97" s="543" t="s">
        <v>3231</v>
      </c>
      <c r="B97" s="544" t="s">
        <v>712</v>
      </c>
      <c r="C97" s="544">
        <v>3</v>
      </c>
      <c r="D97" s="545">
        <v>0</v>
      </c>
      <c r="E97" s="545">
        <v>0</v>
      </c>
      <c r="F97" s="545">
        <v>2.2968439766427626E-2</v>
      </c>
      <c r="G97" s="545">
        <v>3.5268152894828007E-2</v>
      </c>
      <c r="H97" s="545">
        <v>0</v>
      </c>
      <c r="I97" s="545">
        <v>0</v>
      </c>
      <c r="J97" s="546">
        <v>3.8829029573745615</v>
      </c>
      <c r="K97" s="548"/>
      <c r="L97" s="547">
        <v>0</v>
      </c>
      <c r="M97" s="545">
        <v>0</v>
      </c>
      <c r="N97" s="545">
        <v>0</v>
      </c>
      <c r="O97" s="545">
        <v>0</v>
      </c>
      <c r="P97" s="545">
        <v>0</v>
      </c>
      <c r="Q97" s="545">
        <v>6.3069663232876716E-2</v>
      </c>
      <c r="R97" s="546">
        <v>0.164431622</v>
      </c>
      <c r="S97" s="468"/>
      <c r="T97" s="470" t="s">
        <v>3056</v>
      </c>
      <c r="U97" s="545">
        <v>9.2700145323395216</v>
      </c>
      <c r="V97" s="545">
        <v>6</v>
      </c>
      <c r="W97" s="545">
        <v>0.4</v>
      </c>
      <c r="X97" s="546"/>
      <c r="Y97" s="441"/>
      <c r="Z97" s="405" t="s">
        <v>3232</v>
      </c>
      <c r="AA97" s="619"/>
      <c r="AB97" s="457"/>
      <c r="AC97" s="457"/>
      <c r="AD97" s="457"/>
      <c r="AE97" s="457"/>
      <c r="AF97" s="457"/>
    </row>
    <row r="98" spans="1:32" ht="15.75" customHeight="1">
      <c r="A98" s="543" t="s">
        <v>3233</v>
      </c>
      <c r="B98" s="544" t="s">
        <v>712</v>
      </c>
      <c r="C98" s="544">
        <v>3</v>
      </c>
      <c r="D98" s="545">
        <v>0</v>
      </c>
      <c r="E98" s="545">
        <v>0</v>
      </c>
      <c r="F98" s="545">
        <v>0</v>
      </c>
      <c r="G98" s="545">
        <v>0</v>
      </c>
      <c r="H98" s="545">
        <v>0</v>
      </c>
      <c r="I98" s="545">
        <v>0</v>
      </c>
      <c r="J98" s="546">
        <v>3.2890363227026165</v>
      </c>
      <c r="K98" s="548"/>
      <c r="L98" s="547">
        <v>0</v>
      </c>
      <c r="M98" s="545">
        <v>0</v>
      </c>
      <c r="N98" s="545">
        <v>0</v>
      </c>
      <c r="O98" s="545">
        <v>0</v>
      </c>
      <c r="P98" s="545">
        <v>0</v>
      </c>
      <c r="Q98" s="545">
        <v>6.4464396333150681E-2</v>
      </c>
      <c r="R98" s="546">
        <v>0.14347258939999999</v>
      </c>
      <c r="S98" s="468"/>
      <c r="T98" s="470" t="s">
        <v>3056</v>
      </c>
      <c r="U98" s="545">
        <v>0.30309937830045386</v>
      </c>
      <c r="V98" s="545">
        <v>6</v>
      </c>
      <c r="W98" s="545">
        <v>0.25</v>
      </c>
      <c r="X98" s="546"/>
      <c r="Y98" s="441"/>
      <c r="Z98" s="405" t="s">
        <v>3234</v>
      </c>
      <c r="AA98" s="619"/>
      <c r="AB98" s="457"/>
      <c r="AC98" s="457"/>
      <c r="AD98" s="457"/>
      <c r="AE98" s="457"/>
      <c r="AF98" s="457"/>
    </row>
    <row r="99" spans="1:32" ht="15.75" customHeight="1">
      <c r="A99" s="543" t="s">
        <v>3235</v>
      </c>
      <c r="B99" s="544" t="s">
        <v>712</v>
      </c>
      <c r="C99" s="544">
        <v>3</v>
      </c>
      <c r="D99" s="545">
        <v>0</v>
      </c>
      <c r="E99" s="545">
        <v>0</v>
      </c>
      <c r="F99" s="545">
        <v>0</v>
      </c>
      <c r="G99" s="545">
        <v>0</v>
      </c>
      <c r="H99" s="545">
        <v>0</v>
      </c>
      <c r="I99" s="545">
        <v>0</v>
      </c>
      <c r="J99" s="546">
        <v>9.0480598159105572</v>
      </c>
      <c r="K99" s="548"/>
      <c r="L99" s="547">
        <v>0</v>
      </c>
      <c r="M99" s="545">
        <v>0</v>
      </c>
      <c r="N99" s="545">
        <v>0</v>
      </c>
      <c r="O99" s="545">
        <v>0</v>
      </c>
      <c r="P99" s="545">
        <v>0</v>
      </c>
      <c r="Q99" s="545">
        <v>4.7162561170410962E-2</v>
      </c>
      <c r="R99" s="546">
        <v>0.15369941810000001</v>
      </c>
      <c r="S99" s="468"/>
      <c r="T99" s="470" t="s">
        <v>3056</v>
      </c>
      <c r="U99" s="545">
        <v>4.9833093141215556</v>
      </c>
      <c r="V99" s="545">
        <v>6</v>
      </c>
      <c r="W99" s="545">
        <v>0.25</v>
      </c>
      <c r="X99" s="546"/>
      <c r="Y99" s="441"/>
      <c r="Z99" s="405" t="s">
        <v>3236</v>
      </c>
      <c r="AA99" s="619"/>
      <c r="AB99" s="457"/>
      <c r="AC99" s="457"/>
      <c r="AD99" s="457"/>
      <c r="AE99" s="457"/>
      <c r="AF99" s="457"/>
    </row>
    <row r="100" spans="1:32" ht="15.75" customHeight="1">
      <c r="A100" s="543" t="s">
        <v>3237</v>
      </c>
      <c r="B100" s="544" t="s">
        <v>712</v>
      </c>
      <c r="C100" s="544">
        <v>3</v>
      </c>
      <c r="D100" s="545">
        <v>0</v>
      </c>
      <c r="E100" s="545">
        <v>0</v>
      </c>
      <c r="F100" s="545">
        <v>0</v>
      </c>
      <c r="G100" s="545">
        <v>1.5015909778027376E-4</v>
      </c>
      <c r="H100" s="545">
        <v>0</v>
      </c>
      <c r="I100" s="545">
        <v>0</v>
      </c>
      <c r="J100" s="546">
        <v>7.6775619023116715</v>
      </c>
      <c r="K100" s="548"/>
      <c r="L100" s="547">
        <v>0</v>
      </c>
      <c r="M100" s="545">
        <v>0</v>
      </c>
      <c r="N100" s="545">
        <v>0</v>
      </c>
      <c r="O100" s="545">
        <v>0</v>
      </c>
      <c r="P100" s="545">
        <v>0</v>
      </c>
      <c r="Q100" s="545">
        <v>0</v>
      </c>
      <c r="R100" s="546">
        <v>0.18254090000000001</v>
      </c>
      <c r="S100" s="468"/>
      <c r="T100" s="470" t="s">
        <v>3056</v>
      </c>
      <c r="U100" s="545">
        <v>18.509757919407004</v>
      </c>
      <c r="V100" s="545">
        <v>2</v>
      </c>
      <c r="W100" s="545">
        <v>0.25</v>
      </c>
      <c r="X100" s="546"/>
      <c r="Y100" s="441"/>
      <c r="Z100" s="405" t="s">
        <v>3238</v>
      </c>
      <c r="AA100" s="619"/>
      <c r="AB100" s="457"/>
      <c r="AC100" s="457"/>
      <c r="AD100" s="457"/>
      <c r="AE100" s="457"/>
      <c r="AF100" s="457"/>
    </row>
    <row r="101" spans="1:32" ht="15.75" customHeight="1">
      <c r="A101" s="543" t="s">
        <v>3239</v>
      </c>
      <c r="B101" s="544" t="s">
        <v>712</v>
      </c>
      <c r="C101" s="544">
        <v>3</v>
      </c>
      <c r="D101" s="545">
        <v>0</v>
      </c>
      <c r="E101" s="545">
        <v>0</v>
      </c>
      <c r="F101" s="545">
        <v>6.4990558902683376E-2</v>
      </c>
      <c r="G101" s="545">
        <v>0</v>
      </c>
      <c r="H101" s="545">
        <v>0</v>
      </c>
      <c r="I101" s="545">
        <v>0</v>
      </c>
      <c r="J101" s="546">
        <v>4.96709214785513</v>
      </c>
      <c r="K101" s="548"/>
      <c r="L101" s="547">
        <v>0</v>
      </c>
      <c r="M101" s="545">
        <v>0</v>
      </c>
      <c r="N101" s="545">
        <v>0</v>
      </c>
      <c r="O101" s="545">
        <v>0</v>
      </c>
      <c r="P101" s="545">
        <v>0</v>
      </c>
      <c r="Q101" s="545">
        <v>3.3217909315068496E-2</v>
      </c>
      <c r="R101" s="546">
        <v>9.9381449999999996E-2</v>
      </c>
      <c r="S101" s="468"/>
      <c r="T101" s="470" t="s">
        <v>3056</v>
      </c>
      <c r="U101" s="545">
        <v>5.7733502401755192</v>
      </c>
      <c r="V101" s="545">
        <v>6</v>
      </c>
      <c r="W101" s="545">
        <v>0.7</v>
      </c>
      <c r="X101" s="546"/>
      <c r="Y101" s="441"/>
      <c r="Z101" s="405" t="s">
        <v>3240</v>
      </c>
      <c r="AA101" s="619"/>
      <c r="AB101" s="457"/>
      <c r="AC101" s="457"/>
      <c r="AD101" s="457"/>
      <c r="AE101" s="457"/>
      <c r="AF101" s="457"/>
    </row>
    <row r="102" spans="1:32" ht="15.75" customHeight="1">
      <c r="A102" s="543" t="s">
        <v>3241</v>
      </c>
      <c r="B102" s="544" t="s">
        <v>712</v>
      </c>
      <c r="C102" s="544">
        <v>3</v>
      </c>
      <c r="D102" s="545">
        <v>0</v>
      </c>
      <c r="E102" s="545">
        <v>0</v>
      </c>
      <c r="F102" s="545">
        <v>0.13462965902583948</v>
      </c>
      <c r="G102" s="545">
        <v>0.39227397115138701</v>
      </c>
      <c r="H102" s="545">
        <v>1.7785046543266851</v>
      </c>
      <c r="I102" s="545">
        <v>0.19003471919539677</v>
      </c>
      <c r="J102" s="546">
        <v>1.9046315372238238E-2</v>
      </c>
      <c r="K102" s="548"/>
      <c r="L102" s="547">
        <v>0</v>
      </c>
      <c r="M102" s="545">
        <v>0</v>
      </c>
      <c r="N102" s="545">
        <v>0</v>
      </c>
      <c r="O102" s="545">
        <v>0</v>
      </c>
      <c r="P102" s="545">
        <v>0</v>
      </c>
      <c r="Q102" s="545">
        <v>0.11118467601369862</v>
      </c>
      <c r="R102" s="546">
        <v>0.14545665499999999</v>
      </c>
      <c r="S102" s="468"/>
      <c r="T102" s="470" t="s">
        <v>3056</v>
      </c>
      <c r="U102" s="545">
        <v>1.2282714114425941</v>
      </c>
      <c r="V102" s="545">
        <v>6</v>
      </c>
      <c r="W102" s="545">
        <v>0.4</v>
      </c>
      <c r="X102" s="546"/>
      <c r="Y102" s="441"/>
      <c r="Z102" s="405" t="s">
        <v>3242</v>
      </c>
      <c r="AA102" s="619"/>
      <c r="AB102" s="457"/>
      <c r="AC102" s="457"/>
      <c r="AD102" s="457"/>
      <c r="AE102" s="457"/>
      <c r="AF102" s="457"/>
    </row>
    <row r="103" spans="1:32" ht="15.75" customHeight="1">
      <c r="A103" s="543" t="s">
        <v>3243</v>
      </c>
      <c r="B103" s="544" t="s">
        <v>712</v>
      </c>
      <c r="C103" s="544">
        <v>3</v>
      </c>
      <c r="D103" s="545">
        <v>0</v>
      </c>
      <c r="E103" s="545">
        <v>0</v>
      </c>
      <c r="F103" s="545">
        <v>0</v>
      </c>
      <c r="G103" s="545">
        <v>1.6558898000832191E-2</v>
      </c>
      <c r="H103" s="545">
        <v>3.6059335213957933E-2</v>
      </c>
      <c r="I103" s="545">
        <v>0</v>
      </c>
      <c r="J103" s="546">
        <v>1.3940871794063223</v>
      </c>
      <c r="K103" s="548"/>
      <c r="L103" s="547">
        <v>0</v>
      </c>
      <c r="M103" s="545">
        <v>0</v>
      </c>
      <c r="N103" s="545">
        <v>0</v>
      </c>
      <c r="O103" s="545">
        <v>0</v>
      </c>
      <c r="P103" s="545">
        <v>0</v>
      </c>
      <c r="Q103" s="545">
        <v>5.25198904109589E-3</v>
      </c>
      <c r="R103" s="546">
        <v>1.1981099999999998E-2</v>
      </c>
      <c r="S103" s="468"/>
      <c r="T103" s="470" t="s">
        <v>3056</v>
      </c>
      <c r="U103" s="545">
        <v>0.272044304107948</v>
      </c>
      <c r="V103" s="545">
        <v>6</v>
      </c>
      <c r="W103" s="545">
        <v>2</v>
      </c>
      <c r="X103" s="546"/>
      <c r="Y103" s="441"/>
      <c r="Z103" s="405" t="s">
        <v>3244</v>
      </c>
      <c r="AA103" s="619"/>
      <c r="AB103" s="457"/>
      <c r="AC103" s="457"/>
      <c r="AD103" s="457"/>
      <c r="AE103" s="457"/>
      <c r="AF103" s="457"/>
    </row>
    <row r="104" spans="1:32" ht="15.75" customHeight="1">
      <c r="A104" s="543" t="s">
        <v>3245</v>
      </c>
      <c r="B104" s="544" t="s">
        <v>712</v>
      </c>
      <c r="C104" s="544">
        <v>3</v>
      </c>
      <c r="D104" s="545">
        <v>0</v>
      </c>
      <c r="E104" s="545">
        <v>0</v>
      </c>
      <c r="F104" s="545">
        <v>0</v>
      </c>
      <c r="G104" s="545">
        <v>0</v>
      </c>
      <c r="H104" s="545">
        <v>0</v>
      </c>
      <c r="I104" s="545">
        <v>0</v>
      </c>
      <c r="J104" s="546">
        <v>3.9035851587330157</v>
      </c>
      <c r="K104" s="548"/>
      <c r="L104" s="547">
        <v>0</v>
      </c>
      <c r="M104" s="545">
        <v>0</v>
      </c>
      <c r="N104" s="545">
        <v>0</v>
      </c>
      <c r="O104" s="545">
        <v>0</v>
      </c>
      <c r="P104" s="545">
        <v>0</v>
      </c>
      <c r="Q104" s="545">
        <v>7.4278169117808213E-2</v>
      </c>
      <c r="R104" s="546">
        <v>0.15231197599999999</v>
      </c>
      <c r="S104" s="468"/>
      <c r="T104" s="470" t="s">
        <v>3056</v>
      </c>
      <c r="U104" s="545">
        <v>4.1342891224683438</v>
      </c>
      <c r="V104" s="545">
        <v>6</v>
      </c>
      <c r="W104" s="545">
        <v>0.4</v>
      </c>
      <c r="X104" s="546"/>
      <c r="Y104" s="441"/>
      <c r="Z104" s="405" t="s">
        <v>3246</v>
      </c>
      <c r="AA104" s="619"/>
      <c r="AB104" s="457"/>
      <c r="AC104" s="457"/>
      <c r="AD104" s="457"/>
      <c r="AE104" s="457"/>
      <c r="AF104" s="457"/>
    </row>
    <row r="105" spans="1:32" ht="15.75" customHeight="1">
      <c r="A105" s="543" t="s">
        <v>3247</v>
      </c>
      <c r="B105" s="544" t="s">
        <v>712</v>
      </c>
      <c r="C105" s="544">
        <v>3</v>
      </c>
      <c r="D105" s="545">
        <v>0</v>
      </c>
      <c r="E105" s="545">
        <v>0</v>
      </c>
      <c r="F105" s="545">
        <v>0</v>
      </c>
      <c r="G105" s="545">
        <v>0</v>
      </c>
      <c r="H105" s="545">
        <v>0</v>
      </c>
      <c r="I105" s="545">
        <v>0</v>
      </c>
      <c r="J105" s="546">
        <v>9.1737254356701481</v>
      </c>
      <c r="K105" s="548"/>
      <c r="L105" s="547">
        <v>0</v>
      </c>
      <c r="M105" s="545">
        <v>0</v>
      </c>
      <c r="N105" s="545">
        <v>0</v>
      </c>
      <c r="O105" s="545">
        <v>0</v>
      </c>
      <c r="P105" s="545">
        <v>0</v>
      </c>
      <c r="Q105" s="545">
        <v>5.4241232756164381E-2</v>
      </c>
      <c r="R105" s="546">
        <v>0.16227909800000001</v>
      </c>
      <c r="S105" s="468"/>
      <c r="T105" s="470" t="s">
        <v>3056</v>
      </c>
      <c r="U105" s="545">
        <v>7.9187765269217634</v>
      </c>
      <c r="V105" s="545">
        <v>6</v>
      </c>
      <c r="W105" s="545">
        <v>0.25</v>
      </c>
      <c r="X105" s="546"/>
      <c r="Y105" s="441"/>
      <c r="Z105" s="405" t="s">
        <v>3248</v>
      </c>
      <c r="AA105" s="619"/>
      <c r="AB105" s="457"/>
      <c r="AC105" s="457"/>
      <c r="AD105" s="457"/>
      <c r="AE105" s="457"/>
      <c r="AF105" s="457"/>
    </row>
    <row r="106" spans="1:32" ht="15.75" customHeight="1">
      <c r="A106" s="543" t="s">
        <v>3249</v>
      </c>
      <c r="B106" s="544" t="s">
        <v>712</v>
      </c>
      <c r="C106" s="544">
        <v>3</v>
      </c>
      <c r="D106" s="545">
        <v>0</v>
      </c>
      <c r="E106" s="545">
        <v>0</v>
      </c>
      <c r="F106" s="545">
        <v>0</v>
      </c>
      <c r="G106" s="545">
        <v>0</v>
      </c>
      <c r="H106" s="545">
        <v>0</v>
      </c>
      <c r="I106" s="545">
        <v>0</v>
      </c>
      <c r="J106" s="546">
        <v>9.7862507257599827</v>
      </c>
      <c r="K106" s="548"/>
      <c r="L106" s="547">
        <v>0</v>
      </c>
      <c r="M106" s="545">
        <v>0</v>
      </c>
      <c r="N106" s="545">
        <v>0</v>
      </c>
      <c r="O106" s="545">
        <v>0</v>
      </c>
      <c r="P106" s="545">
        <v>0</v>
      </c>
      <c r="Q106" s="545">
        <v>0</v>
      </c>
      <c r="R106" s="546">
        <v>0.16861500560000001</v>
      </c>
      <c r="S106" s="468"/>
      <c r="T106" s="470" t="s">
        <v>3056</v>
      </c>
      <c r="U106" s="545">
        <v>12.074708620358075</v>
      </c>
      <c r="V106" s="545">
        <v>2</v>
      </c>
      <c r="W106" s="545">
        <v>0.25</v>
      </c>
      <c r="X106" s="546"/>
      <c r="Y106" s="441"/>
      <c r="Z106" s="405" t="s">
        <v>3250</v>
      </c>
      <c r="AA106" s="619"/>
      <c r="AB106" s="457"/>
      <c r="AC106" s="457"/>
      <c r="AD106" s="457"/>
      <c r="AE106" s="457"/>
      <c r="AF106" s="457"/>
    </row>
    <row r="107" spans="1:32" ht="15.75" customHeight="1">
      <c r="A107" s="543" t="s">
        <v>3251</v>
      </c>
      <c r="B107" s="544" t="s">
        <v>712</v>
      </c>
      <c r="C107" s="544">
        <v>3</v>
      </c>
      <c r="D107" s="545">
        <v>0</v>
      </c>
      <c r="E107" s="545">
        <v>0</v>
      </c>
      <c r="F107" s="545">
        <v>0</v>
      </c>
      <c r="G107" s="545">
        <v>3.346904535319719E-2</v>
      </c>
      <c r="H107" s="545">
        <v>7.2787304815422574E-2</v>
      </c>
      <c r="I107" s="545">
        <v>0</v>
      </c>
      <c r="J107" s="546">
        <v>2.7890788987061241</v>
      </c>
      <c r="K107" s="548"/>
      <c r="L107" s="547">
        <v>0</v>
      </c>
      <c r="M107" s="545">
        <v>0</v>
      </c>
      <c r="N107" s="545">
        <v>0</v>
      </c>
      <c r="O107" s="545">
        <v>0</v>
      </c>
      <c r="P107" s="545">
        <v>0</v>
      </c>
      <c r="Q107" s="545">
        <v>8.6456756712328768E-3</v>
      </c>
      <c r="R107" s="546">
        <v>1.267338E-2</v>
      </c>
      <c r="S107" s="468"/>
      <c r="T107" s="470" t="s">
        <v>3056</v>
      </c>
      <c r="U107" s="545">
        <v>1.2106762854166313</v>
      </c>
      <c r="V107" s="545">
        <v>6</v>
      </c>
      <c r="W107" s="545">
        <v>0.6</v>
      </c>
      <c r="X107" s="546"/>
      <c r="Y107" s="441"/>
      <c r="Z107" s="405" t="s">
        <v>3252</v>
      </c>
      <c r="AA107" s="619"/>
      <c r="AB107" s="457"/>
      <c r="AC107" s="457"/>
      <c r="AD107" s="457"/>
      <c r="AE107" s="457"/>
      <c r="AF107" s="457"/>
    </row>
    <row r="108" spans="1:32" ht="15.75" customHeight="1">
      <c r="A108" s="543" t="s">
        <v>3253</v>
      </c>
      <c r="B108" s="544" t="s">
        <v>712</v>
      </c>
      <c r="C108" s="544">
        <v>3</v>
      </c>
      <c r="D108" s="545">
        <v>0</v>
      </c>
      <c r="E108" s="545">
        <v>0</v>
      </c>
      <c r="F108" s="545">
        <v>9.7905433067170078E-4</v>
      </c>
      <c r="G108" s="545">
        <v>0</v>
      </c>
      <c r="H108" s="545">
        <v>0</v>
      </c>
      <c r="I108" s="545">
        <v>0</v>
      </c>
      <c r="J108" s="546">
        <v>3.328202534892482</v>
      </c>
      <c r="K108" s="548"/>
      <c r="L108" s="547">
        <v>0</v>
      </c>
      <c r="M108" s="545">
        <v>0</v>
      </c>
      <c r="N108" s="545">
        <v>0</v>
      </c>
      <c r="O108" s="545">
        <v>0</v>
      </c>
      <c r="P108" s="545">
        <v>0</v>
      </c>
      <c r="Q108" s="545">
        <v>4.2563945753424657E-3</v>
      </c>
      <c r="R108" s="546">
        <v>4.0883790000000003E-2</v>
      </c>
      <c r="S108" s="468"/>
      <c r="T108" s="470" t="s">
        <v>3056</v>
      </c>
      <c r="U108" s="545">
        <v>0.84872072646434349</v>
      </c>
      <c r="V108" s="545">
        <v>6</v>
      </c>
      <c r="W108" s="545">
        <v>0.9</v>
      </c>
      <c r="X108" s="546"/>
      <c r="Y108" s="441"/>
      <c r="Z108" s="405" t="s">
        <v>3254</v>
      </c>
      <c r="AA108" s="619"/>
      <c r="AB108" s="457"/>
      <c r="AC108" s="457"/>
      <c r="AD108" s="457"/>
      <c r="AE108" s="457"/>
      <c r="AF108" s="457"/>
    </row>
    <row r="109" spans="1:32" ht="15.75" customHeight="1">
      <c r="A109" s="543" t="s">
        <v>3255</v>
      </c>
      <c r="B109" s="544" t="s">
        <v>712</v>
      </c>
      <c r="C109" s="544">
        <v>3</v>
      </c>
      <c r="D109" s="545">
        <v>0</v>
      </c>
      <c r="E109" s="545">
        <v>0</v>
      </c>
      <c r="F109" s="545">
        <v>0</v>
      </c>
      <c r="G109" s="545">
        <v>4.3717999646136506E-2</v>
      </c>
      <c r="H109" s="545">
        <v>0.18914141866943973</v>
      </c>
      <c r="I109" s="545">
        <v>0</v>
      </c>
      <c r="J109" s="546">
        <v>3.4996532916126153</v>
      </c>
      <c r="K109" s="548"/>
      <c r="L109" s="547">
        <v>0</v>
      </c>
      <c r="M109" s="545">
        <v>0</v>
      </c>
      <c r="N109" s="545">
        <v>0</v>
      </c>
      <c r="O109" s="545">
        <v>0</v>
      </c>
      <c r="P109" s="545">
        <v>0</v>
      </c>
      <c r="Q109" s="545">
        <v>7.4485667857534257E-2</v>
      </c>
      <c r="R109" s="546">
        <v>0.14538646400000002</v>
      </c>
      <c r="S109" s="468"/>
      <c r="T109" s="470" t="s">
        <v>3056</v>
      </c>
      <c r="U109" s="545">
        <v>1.1905948792342049</v>
      </c>
      <c r="V109" s="545">
        <v>6</v>
      </c>
      <c r="W109" s="545">
        <v>0.4</v>
      </c>
      <c r="X109" s="546"/>
      <c r="Y109" s="441"/>
      <c r="Z109" s="405" t="s">
        <v>3256</v>
      </c>
      <c r="AA109" s="619"/>
      <c r="AB109" s="457"/>
      <c r="AC109" s="457"/>
      <c r="AD109" s="457"/>
      <c r="AE109" s="457"/>
      <c r="AF109" s="457"/>
    </row>
    <row r="110" spans="1:32" ht="15.75" customHeight="1">
      <c r="A110" s="543" t="s">
        <v>3257</v>
      </c>
      <c r="B110" s="544" t="s">
        <v>712</v>
      </c>
      <c r="C110" s="544">
        <v>3</v>
      </c>
      <c r="D110" s="545">
        <v>0</v>
      </c>
      <c r="E110" s="545">
        <v>0</v>
      </c>
      <c r="F110" s="545">
        <v>0.23118338520772591</v>
      </c>
      <c r="G110" s="545">
        <v>0.35646150804418814</v>
      </c>
      <c r="H110" s="545">
        <v>1.2864265200130656</v>
      </c>
      <c r="I110" s="545">
        <v>0.41010668173478826</v>
      </c>
      <c r="J110" s="546">
        <v>2.0020843170754737E-2</v>
      </c>
      <c r="K110" s="548"/>
      <c r="L110" s="547">
        <v>0</v>
      </c>
      <c r="M110" s="545">
        <v>0</v>
      </c>
      <c r="N110" s="545">
        <v>0</v>
      </c>
      <c r="O110" s="545">
        <v>0</v>
      </c>
      <c r="P110" s="545">
        <v>0</v>
      </c>
      <c r="Q110" s="545">
        <v>1.6732093594520551E-2</v>
      </c>
      <c r="R110" s="546">
        <v>0.145409861</v>
      </c>
      <c r="S110" s="468"/>
      <c r="T110" s="470" t="s">
        <v>3056</v>
      </c>
      <c r="U110" s="545">
        <v>1.1988169011673384</v>
      </c>
      <c r="V110" s="545">
        <v>6</v>
      </c>
      <c r="W110" s="545">
        <v>0.4</v>
      </c>
      <c r="X110" s="546"/>
      <c r="Y110" s="441"/>
      <c r="Z110" s="405" t="s">
        <v>3258</v>
      </c>
      <c r="AA110" s="619"/>
      <c r="AB110" s="457"/>
      <c r="AC110" s="457"/>
      <c r="AD110" s="457"/>
      <c r="AE110" s="457"/>
      <c r="AF110" s="457"/>
    </row>
    <row r="111" spans="1:32" ht="15.75" customHeight="1">
      <c r="A111" s="543" t="s">
        <v>3259</v>
      </c>
      <c r="B111" s="544" t="s">
        <v>712</v>
      </c>
      <c r="C111" s="544">
        <v>3</v>
      </c>
      <c r="D111" s="545">
        <v>0</v>
      </c>
      <c r="E111" s="545">
        <v>0</v>
      </c>
      <c r="F111" s="545">
        <v>0</v>
      </c>
      <c r="G111" s="545">
        <v>0</v>
      </c>
      <c r="H111" s="545">
        <v>0</v>
      </c>
      <c r="I111" s="545">
        <v>0</v>
      </c>
      <c r="J111" s="546">
        <v>6.5809291924943132</v>
      </c>
      <c r="K111" s="548"/>
      <c r="L111" s="547">
        <v>0</v>
      </c>
      <c r="M111" s="545">
        <v>0</v>
      </c>
      <c r="N111" s="545">
        <v>0</v>
      </c>
      <c r="O111" s="545">
        <v>0</v>
      </c>
      <c r="P111" s="545">
        <v>0</v>
      </c>
      <c r="Q111" s="545">
        <v>4.5473766978630134E-2</v>
      </c>
      <c r="R111" s="546">
        <v>0.1522745408</v>
      </c>
      <c r="S111" s="468"/>
      <c r="T111" s="470" t="s">
        <v>3056</v>
      </c>
      <c r="U111" s="545">
        <v>4.2240781010199591</v>
      </c>
      <c r="V111" s="545">
        <v>6</v>
      </c>
      <c r="W111" s="545">
        <v>0.25</v>
      </c>
      <c r="X111" s="546"/>
      <c r="Y111" s="441"/>
      <c r="Z111" s="405" t="s">
        <v>3260</v>
      </c>
      <c r="AA111" s="619"/>
      <c r="AB111" s="457"/>
      <c r="AC111" s="457"/>
      <c r="AD111" s="457"/>
      <c r="AE111" s="457"/>
      <c r="AF111" s="457"/>
    </row>
    <row r="112" spans="1:32" ht="15.75" customHeight="1">
      <c r="A112" s="543" t="s">
        <v>3261</v>
      </c>
      <c r="B112" s="544" t="s">
        <v>712</v>
      </c>
      <c r="C112" s="544">
        <v>3</v>
      </c>
      <c r="D112" s="545">
        <v>0</v>
      </c>
      <c r="E112" s="545">
        <v>0</v>
      </c>
      <c r="F112" s="545">
        <v>0</v>
      </c>
      <c r="G112" s="545">
        <v>1.1513883493375012</v>
      </c>
      <c r="H112" s="545">
        <v>4.1017953638648912</v>
      </c>
      <c r="I112" s="545">
        <v>0.18083460648939903</v>
      </c>
      <c r="J112" s="546">
        <v>1.5090372857069318E-2</v>
      </c>
      <c r="K112" s="548"/>
      <c r="L112" s="547">
        <v>0</v>
      </c>
      <c r="M112" s="545">
        <v>0</v>
      </c>
      <c r="N112" s="545">
        <v>0</v>
      </c>
      <c r="O112" s="545">
        <v>0</v>
      </c>
      <c r="P112" s="545">
        <v>0</v>
      </c>
      <c r="Q112" s="545">
        <v>8.3418164794520546E-3</v>
      </c>
      <c r="R112" s="546">
        <v>0.14498871499999999</v>
      </c>
      <c r="S112" s="468"/>
      <c r="T112" s="470" t="s">
        <v>3056</v>
      </c>
      <c r="U112" s="545">
        <v>0.97914781733528367</v>
      </c>
      <c r="V112" s="545">
        <v>6</v>
      </c>
      <c r="W112" s="545">
        <v>0.25</v>
      </c>
      <c r="X112" s="546"/>
      <c r="Y112" s="441"/>
      <c r="Z112" s="405" t="s">
        <v>3262</v>
      </c>
      <c r="AA112" s="619"/>
      <c r="AB112" s="457"/>
      <c r="AC112" s="457"/>
      <c r="AD112" s="457"/>
      <c r="AE112" s="457"/>
      <c r="AF112" s="457"/>
    </row>
    <row r="113" spans="1:32" ht="15.75" customHeight="1">
      <c r="A113" s="543" t="s">
        <v>3263</v>
      </c>
      <c r="B113" s="544" t="s">
        <v>712</v>
      </c>
      <c r="C113" s="544">
        <v>3</v>
      </c>
      <c r="D113" s="545">
        <v>0</v>
      </c>
      <c r="E113" s="545">
        <v>0</v>
      </c>
      <c r="F113" s="545">
        <v>3.9963482574888028E-2</v>
      </c>
      <c r="G113" s="545">
        <v>0.10390708495522202</v>
      </c>
      <c r="H113" s="545">
        <v>0.1312400267969295</v>
      </c>
      <c r="I113" s="545">
        <v>0</v>
      </c>
      <c r="J113" s="546">
        <v>3.9081176134838165</v>
      </c>
      <c r="K113" s="548"/>
      <c r="L113" s="547">
        <v>0</v>
      </c>
      <c r="M113" s="545">
        <v>0</v>
      </c>
      <c r="N113" s="545">
        <v>0</v>
      </c>
      <c r="O113" s="545">
        <v>0</v>
      </c>
      <c r="P113" s="545">
        <v>0</v>
      </c>
      <c r="Q113" s="545">
        <v>3.2429234794520541E-2</v>
      </c>
      <c r="R113" s="546">
        <v>6.6498149999999992E-2</v>
      </c>
      <c r="S113" s="468"/>
      <c r="T113" s="470" t="s">
        <v>3056</v>
      </c>
      <c r="U113" s="545">
        <v>3.4876947596828183</v>
      </c>
      <c r="V113" s="545">
        <v>6</v>
      </c>
      <c r="W113" s="545">
        <v>0.5</v>
      </c>
      <c r="X113" s="546"/>
      <c r="Y113" s="441"/>
      <c r="Z113" s="405" t="s">
        <v>3264</v>
      </c>
      <c r="AA113" s="619"/>
      <c r="AB113" s="457"/>
      <c r="AC113" s="457"/>
      <c r="AD113" s="457"/>
      <c r="AE113" s="457"/>
      <c r="AF113" s="457"/>
    </row>
    <row r="114" spans="1:32" ht="15.75" customHeight="1">
      <c r="A114" s="543" t="s">
        <v>3265</v>
      </c>
      <c r="B114" s="544" t="s">
        <v>712</v>
      </c>
      <c r="C114" s="544">
        <v>3</v>
      </c>
      <c r="D114" s="545">
        <v>0</v>
      </c>
      <c r="E114" s="545">
        <v>0</v>
      </c>
      <c r="F114" s="545">
        <v>0</v>
      </c>
      <c r="G114" s="545">
        <v>0.42281508972254467</v>
      </c>
      <c r="H114" s="545">
        <v>1.8590156247520384</v>
      </c>
      <c r="I114" s="545">
        <v>0.89843242544904889</v>
      </c>
      <c r="J114" s="546">
        <v>3.3444653427334332E-2</v>
      </c>
      <c r="K114" s="548"/>
      <c r="L114" s="547">
        <v>0</v>
      </c>
      <c r="M114" s="545">
        <v>0</v>
      </c>
      <c r="N114" s="545">
        <v>0</v>
      </c>
      <c r="O114" s="545">
        <v>0</v>
      </c>
      <c r="P114" s="545">
        <v>0</v>
      </c>
      <c r="Q114" s="545">
        <v>3.8024749479452058E-2</v>
      </c>
      <c r="R114" s="546">
        <v>5.5075529999999998E-2</v>
      </c>
      <c r="S114" s="468"/>
      <c r="T114" s="470" t="s">
        <v>3056</v>
      </c>
      <c r="U114" s="545">
        <v>2.7741409228860627</v>
      </c>
      <c r="V114" s="545">
        <v>6</v>
      </c>
      <c r="W114" s="545">
        <v>0.6</v>
      </c>
      <c r="X114" s="546"/>
      <c r="Y114" s="441"/>
      <c r="Z114" s="405" t="s">
        <v>3266</v>
      </c>
      <c r="AA114" s="619"/>
      <c r="AB114" s="457"/>
      <c r="AC114" s="457"/>
      <c r="AD114" s="457"/>
      <c r="AE114" s="457"/>
      <c r="AF114" s="457"/>
    </row>
    <row r="115" spans="1:32" ht="15.75" customHeight="1">
      <c r="A115" s="543" t="s">
        <v>3267</v>
      </c>
      <c r="B115" s="544" t="s">
        <v>712</v>
      </c>
      <c r="C115" s="544">
        <v>3</v>
      </c>
      <c r="D115" s="545">
        <v>0</v>
      </c>
      <c r="E115" s="545">
        <v>0</v>
      </c>
      <c r="F115" s="545">
        <v>0</v>
      </c>
      <c r="G115" s="545">
        <v>0</v>
      </c>
      <c r="H115" s="545">
        <v>0</v>
      </c>
      <c r="I115" s="545">
        <v>0</v>
      </c>
      <c r="J115" s="546">
        <v>5.8747787455709135</v>
      </c>
      <c r="K115" s="548"/>
      <c r="L115" s="547">
        <v>0</v>
      </c>
      <c r="M115" s="545">
        <v>0</v>
      </c>
      <c r="N115" s="545">
        <v>0</v>
      </c>
      <c r="O115" s="545">
        <v>0</v>
      </c>
      <c r="P115" s="545">
        <v>0</v>
      </c>
      <c r="Q115" s="545">
        <v>7.062467308164383E-2</v>
      </c>
      <c r="R115" s="546">
        <v>0.1448202566</v>
      </c>
      <c r="S115" s="468"/>
      <c r="T115" s="470" t="s">
        <v>3056</v>
      </c>
      <c r="U115" s="545">
        <v>1.0442309712494657</v>
      </c>
      <c r="V115" s="545">
        <v>6</v>
      </c>
      <c r="W115" s="545">
        <v>0.4</v>
      </c>
      <c r="X115" s="546"/>
      <c r="Y115" s="441"/>
      <c r="Z115" s="405" t="s">
        <v>3268</v>
      </c>
      <c r="AA115" s="619"/>
      <c r="AB115" s="457"/>
      <c r="AC115" s="457"/>
      <c r="AD115" s="457"/>
      <c r="AE115" s="457"/>
      <c r="AF115" s="457"/>
    </row>
    <row r="116" spans="1:32" ht="15.75" customHeight="1">
      <c r="A116" s="543" t="s">
        <v>3269</v>
      </c>
      <c r="B116" s="544" t="s">
        <v>712</v>
      </c>
      <c r="C116" s="544">
        <v>3</v>
      </c>
      <c r="D116" s="545">
        <v>0</v>
      </c>
      <c r="E116" s="545">
        <v>0</v>
      </c>
      <c r="F116" s="545">
        <v>0</v>
      </c>
      <c r="G116" s="545">
        <v>4.7481385555416554E-2</v>
      </c>
      <c r="H116" s="545">
        <v>0.11226019453401999</v>
      </c>
      <c r="I116" s="545">
        <v>0</v>
      </c>
      <c r="J116" s="546">
        <v>2.3952962283309098</v>
      </c>
      <c r="K116" s="548"/>
      <c r="L116" s="547">
        <v>0</v>
      </c>
      <c r="M116" s="545">
        <v>0</v>
      </c>
      <c r="N116" s="545">
        <v>0</v>
      </c>
      <c r="O116" s="545">
        <v>0</v>
      </c>
      <c r="P116" s="545">
        <v>0</v>
      </c>
      <c r="Q116" s="545">
        <v>9.7082181369863019E-3</v>
      </c>
      <c r="R116" s="546">
        <v>1.596171E-2</v>
      </c>
      <c r="S116" s="468"/>
      <c r="T116" s="470" t="s">
        <v>3056</v>
      </c>
      <c r="U116" s="545">
        <v>0.46017824316800049</v>
      </c>
      <c r="V116" s="545">
        <v>6</v>
      </c>
      <c r="W116" s="545">
        <v>0.8</v>
      </c>
      <c r="X116" s="546"/>
      <c r="Y116" s="441"/>
      <c r="Z116" s="405" t="s">
        <v>3270</v>
      </c>
      <c r="AA116" s="619"/>
      <c r="AB116" s="457"/>
      <c r="AC116" s="457"/>
      <c r="AD116" s="457"/>
      <c r="AE116" s="457"/>
      <c r="AF116" s="457"/>
    </row>
    <row r="117" spans="1:32" ht="15.75" customHeight="1">
      <c r="A117" s="543" t="s">
        <v>3271</v>
      </c>
      <c r="B117" s="544" t="s">
        <v>712</v>
      </c>
      <c r="C117" s="544">
        <v>3</v>
      </c>
      <c r="D117" s="545">
        <v>0</v>
      </c>
      <c r="E117" s="545">
        <v>0</v>
      </c>
      <c r="F117" s="545">
        <v>0</v>
      </c>
      <c r="G117" s="545">
        <v>0</v>
      </c>
      <c r="H117" s="545">
        <v>0</v>
      </c>
      <c r="I117" s="545">
        <v>0</v>
      </c>
      <c r="J117" s="546">
        <v>2.8293724214407412</v>
      </c>
      <c r="K117" s="548"/>
      <c r="L117" s="547">
        <v>0</v>
      </c>
      <c r="M117" s="545">
        <v>0</v>
      </c>
      <c r="N117" s="545">
        <v>0</v>
      </c>
      <c r="O117" s="545">
        <v>0</v>
      </c>
      <c r="P117" s="545">
        <v>0</v>
      </c>
      <c r="Q117" s="545">
        <v>7.5202316712328753E-3</v>
      </c>
      <c r="R117" s="546">
        <v>3.119187E-2</v>
      </c>
      <c r="S117" s="468"/>
      <c r="T117" s="470" t="s">
        <v>3056</v>
      </c>
      <c r="U117" s="545">
        <v>1.516574913820973</v>
      </c>
      <c r="V117" s="545">
        <v>6</v>
      </c>
      <c r="W117" s="545">
        <v>0.7</v>
      </c>
      <c r="X117" s="546"/>
      <c r="Y117" s="441"/>
      <c r="Z117" s="405" t="s">
        <v>3272</v>
      </c>
      <c r="AA117" s="619"/>
      <c r="AB117" s="457"/>
      <c r="AC117" s="457"/>
      <c r="AD117" s="457"/>
      <c r="AE117" s="457"/>
      <c r="AF117" s="457"/>
    </row>
    <row r="118" spans="1:32" ht="15.75" customHeight="1">
      <c r="A118" s="543" t="s">
        <v>3273</v>
      </c>
      <c r="B118" s="544" t="s">
        <v>712</v>
      </c>
      <c r="C118" s="544">
        <v>3</v>
      </c>
      <c r="D118" s="545">
        <v>0</v>
      </c>
      <c r="E118" s="545">
        <v>0</v>
      </c>
      <c r="F118" s="545">
        <v>0</v>
      </c>
      <c r="G118" s="545">
        <v>0</v>
      </c>
      <c r="H118" s="545">
        <v>0</v>
      </c>
      <c r="I118" s="545">
        <v>0</v>
      </c>
      <c r="J118" s="546">
        <v>10.744226970052189</v>
      </c>
      <c r="K118" s="548"/>
      <c r="L118" s="547">
        <v>0</v>
      </c>
      <c r="M118" s="545">
        <v>0</v>
      </c>
      <c r="N118" s="545">
        <v>0</v>
      </c>
      <c r="O118" s="545">
        <v>0</v>
      </c>
      <c r="P118" s="545">
        <v>0</v>
      </c>
      <c r="Q118" s="545">
        <v>6.4333393424657534E-2</v>
      </c>
      <c r="R118" s="546">
        <v>0.20242835000000001</v>
      </c>
      <c r="S118" s="468"/>
      <c r="T118" s="470" t="s">
        <v>3056</v>
      </c>
      <c r="U118" s="545">
        <v>23.93148297305499</v>
      </c>
      <c r="V118" s="545">
        <v>2</v>
      </c>
      <c r="W118" s="545">
        <v>0.25</v>
      </c>
      <c r="X118" s="546"/>
      <c r="Y118" s="441"/>
      <c r="Z118" s="405" t="s">
        <v>3274</v>
      </c>
      <c r="AA118" s="619"/>
      <c r="AB118" s="457"/>
      <c r="AC118" s="457"/>
      <c r="AD118" s="457"/>
      <c r="AE118" s="457"/>
      <c r="AF118" s="457"/>
    </row>
    <row r="119" spans="1:32" ht="15.75" customHeight="1">
      <c r="A119" s="543" t="s">
        <v>3275</v>
      </c>
      <c r="B119" s="544" t="s">
        <v>712</v>
      </c>
      <c r="C119" s="544">
        <v>3</v>
      </c>
      <c r="D119" s="545">
        <v>0</v>
      </c>
      <c r="E119" s="545">
        <v>0</v>
      </c>
      <c r="F119" s="545">
        <v>5.7064880987721996E-4</v>
      </c>
      <c r="G119" s="545">
        <v>3.0435773872785048</v>
      </c>
      <c r="H119" s="545">
        <v>9.354892924371617</v>
      </c>
      <c r="I119" s="545">
        <v>2.6904377296357733</v>
      </c>
      <c r="J119" s="546">
        <v>0.14605310149963777</v>
      </c>
      <c r="K119" s="548"/>
      <c r="L119" s="547">
        <v>0</v>
      </c>
      <c r="M119" s="545">
        <v>0</v>
      </c>
      <c r="N119" s="545">
        <v>0</v>
      </c>
      <c r="O119" s="545">
        <v>0</v>
      </c>
      <c r="P119" s="545">
        <v>0</v>
      </c>
      <c r="Q119" s="545">
        <v>6.0727634739726033E-2</v>
      </c>
      <c r="R119" s="546">
        <v>0.32596450999999999</v>
      </c>
      <c r="S119" s="468"/>
      <c r="T119" s="470" t="s">
        <v>3056</v>
      </c>
      <c r="U119" s="545">
        <v>77.727770521878142</v>
      </c>
      <c r="V119" s="545">
        <v>2</v>
      </c>
      <c r="W119" s="545">
        <v>0.25</v>
      </c>
      <c r="X119" s="546"/>
      <c r="Y119" s="441"/>
      <c r="Z119" s="405" t="s">
        <v>3276</v>
      </c>
      <c r="AA119" s="619"/>
      <c r="AB119" s="457"/>
      <c r="AC119" s="457"/>
      <c r="AD119" s="457"/>
      <c r="AE119" s="457"/>
      <c r="AF119" s="457"/>
    </row>
    <row r="120" spans="1:32" ht="15.75" customHeight="1">
      <c r="A120" s="543" t="s">
        <v>3277</v>
      </c>
      <c r="B120" s="544" t="s">
        <v>712</v>
      </c>
      <c r="C120" s="544">
        <v>3</v>
      </c>
      <c r="D120" s="545">
        <v>0</v>
      </c>
      <c r="E120" s="545">
        <v>0</v>
      </c>
      <c r="F120" s="545">
        <v>3.7530592836201082E-2</v>
      </c>
      <c r="G120" s="545">
        <v>0.20485387340989075</v>
      </c>
      <c r="H120" s="545">
        <v>2.5710116561142211</v>
      </c>
      <c r="I120" s="545">
        <v>0.52543012193474081</v>
      </c>
      <c r="J120" s="546">
        <v>2.8714571642896231E-2</v>
      </c>
      <c r="K120" s="548"/>
      <c r="L120" s="547">
        <v>0</v>
      </c>
      <c r="M120" s="545">
        <v>0</v>
      </c>
      <c r="N120" s="545">
        <v>0</v>
      </c>
      <c r="O120" s="545">
        <v>0</v>
      </c>
      <c r="P120" s="545">
        <v>0</v>
      </c>
      <c r="Q120" s="545">
        <v>4.8061861150684934E-2</v>
      </c>
      <c r="R120" s="546">
        <v>6.9613410000000001E-2</v>
      </c>
      <c r="S120" s="468"/>
      <c r="T120" s="470" t="s">
        <v>3056</v>
      </c>
      <c r="U120" s="545">
        <v>3.3515533657738987</v>
      </c>
      <c r="V120" s="545">
        <v>6</v>
      </c>
      <c r="W120" s="545">
        <v>0.5</v>
      </c>
      <c r="X120" s="546"/>
      <c r="Y120" s="441"/>
      <c r="Z120" s="405" t="s">
        <v>3278</v>
      </c>
      <c r="AA120" s="619"/>
      <c r="AB120" s="457"/>
      <c r="AC120" s="457"/>
      <c r="AD120" s="457"/>
      <c r="AE120" s="457"/>
      <c r="AF120" s="457"/>
    </row>
    <row r="121" spans="1:32" ht="15.75" customHeight="1" thickBot="1">
      <c r="A121" s="543" t="s">
        <v>3279</v>
      </c>
      <c r="B121" s="544" t="s">
        <v>712</v>
      </c>
      <c r="C121" s="544">
        <v>3</v>
      </c>
      <c r="D121" s="545">
        <v>0.34406657255129741</v>
      </c>
      <c r="E121" s="545">
        <v>0</v>
      </c>
      <c r="F121" s="545">
        <v>-3.092986233411664</v>
      </c>
      <c r="G121" s="545">
        <v>0</v>
      </c>
      <c r="H121" s="545">
        <v>0</v>
      </c>
      <c r="I121" s="545">
        <v>0</v>
      </c>
      <c r="J121" s="546">
        <v>0</v>
      </c>
      <c r="K121" s="548"/>
      <c r="L121" s="547">
        <v>0</v>
      </c>
      <c r="M121" s="545">
        <v>0</v>
      </c>
      <c r="N121" s="545">
        <v>0</v>
      </c>
      <c r="O121" s="545">
        <v>0</v>
      </c>
      <c r="P121" s="545">
        <v>0</v>
      </c>
      <c r="Q121" s="545">
        <v>0</v>
      </c>
      <c r="R121" s="546">
        <v>0</v>
      </c>
      <c r="S121" s="468"/>
      <c r="T121" s="471" t="s">
        <v>3056</v>
      </c>
      <c r="U121" s="474" t="s">
        <v>449</v>
      </c>
      <c r="V121" s="474" t="s">
        <v>449</v>
      </c>
      <c r="W121" s="474" t="s">
        <v>449</v>
      </c>
      <c r="X121" s="473"/>
      <c r="Y121" s="441"/>
      <c r="Z121" s="405" t="s">
        <v>3280</v>
      </c>
      <c r="AA121" s="619"/>
      <c r="AB121" s="457"/>
      <c r="AC121" s="457"/>
      <c r="AD121" s="457"/>
      <c r="AE121" s="457"/>
      <c r="AF121" s="457"/>
    </row>
    <row r="122" spans="1:32" ht="15.75" customHeight="1" thickTop="1" thickBot="1">
      <c r="A122" s="463" t="s">
        <v>704</v>
      </c>
      <c r="B122" s="464" t="s">
        <v>712</v>
      </c>
      <c r="C122" s="464">
        <v>3</v>
      </c>
      <c r="D122" s="467">
        <f>IFERROR(SUM(D9:D121),0)</f>
        <v>18.787975192377001</v>
      </c>
      <c r="E122" s="467">
        <f>IFERROR(SUM(E9:E121),0)</f>
        <v>4.2647332296532676</v>
      </c>
      <c r="F122" s="467">
        <f>IFERROR(SUM(F9:F121),0)</f>
        <v>5.2476469240733516</v>
      </c>
      <c r="G122" s="467">
        <f>IFERROR(SUM(G9:G121),0)</f>
        <v>36.612856141919991</v>
      </c>
      <c r="H122" s="467">
        <f>IFERROR(SUM(H9:H121),0)</f>
        <v>55.82344138508472</v>
      </c>
      <c r="I122" s="467">
        <f>IFERROR(SUM(I9:I121),0)</f>
        <v>12.423505831619799</v>
      </c>
      <c r="J122" s="466">
        <f>IFERROR(SUM(J9:J121),0)</f>
        <v>307.44241245702887</v>
      </c>
      <c r="K122" s="456"/>
      <c r="L122" s="472">
        <f t="shared" ref="L122:R122" si="0">IFERROR(SUM(L9:L121),0)</f>
        <v>0</v>
      </c>
      <c r="M122" s="467">
        <v>8.0000000000000002E-3</v>
      </c>
      <c r="N122" s="467">
        <v>8.9999999999999993E-3</v>
      </c>
      <c r="O122" s="467">
        <f t="shared" ref="O122:R122" si="1">IFERROR(SUM(O9:O121),0)</f>
        <v>6.3248383063013697E-2</v>
      </c>
      <c r="P122" s="467">
        <f t="shared" si="1"/>
        <v>0.51698713909780825</v>
      </c>
      <c r="Q122" s="467">
        <f t="shared" si="1"/>
        <v>3.7667469422890418</v>
      </c>
      <c r="R122" s="466">
        <f t="shared" si="1"/>
        <v>11.723130105565152</v>
      </c>
      <c r="S122" s="441"/>
      <c r="T122" s="441"/>
      <c r="U122" s="441"/>
      <c r="V122" s="441"/>
      <c r="W122" s="441"/>
      <c r="X122" s="441"/>
      <c r="Y122" s="441"/>
      <c r="Z122" s="465" t="s">
        <v>3281</v>
      </c>
      <c r="AA122" s="619"/>
      <c r="AB122" s="457"/>
      <c r="AC122" s="457"/>
      <c r="AD122" s="457"/>
      <c r="AE122" s="457"/>
      <c r="AF122" s="457"/>
    </row>
    <row r="123" spans="1:32" ht="15.95" thickTop="1">
      <c r="A123" s="459"/>
      <c r="B123" s="456"/>
      <c r="C123" s="456"/>
      <c r="D123" s="456"/>
      <c r="E123" s="456"/>
      <c r="F123" s="456"/>
      <c r="G123" s="456"/>
      <c r="H123" s="456"/>
      <c r="I123" s="456"/>
      <c r="J123" s="456"/>
      <c r="K123" s="456"/>
      <c r="L123" s="456"/>
      <c r="M123" s="456"/>
      <c r="N123" s="456"/>
      <c r="O123" s="456"/>
      <c r="P123" s="456"/>
      <c r="Q123" s="456"/>
      <c r="R123" s="456"/>
      <c r="S123" s="456"/>
      <c r="T123" s="456"/>
      <c r="U123" s="456"/>
      <c r="V123" s="456"/>
      <c r="W123" s="456"/>
      <c r="X123" s="456"/>
      <c r="Y123" s="630"/>
      <c r="Z123" s="630"/>
      <c r="AA123" s="619"/>
      <c r="AB123" s="434"/>
      <c r="AC123" s="434"/>
      <c r="AD123" s="434"/>
      <c r="AE123" s="434"/>
      <c r="AF123" s="434"/>
    </row>
    <row r="124" spans="1:32" ht="15.6">
      <c r="A124" s="459"/>
      <c r="B124" s="619"/>
      <c r="C124" s="619"/>
      <c r="D124" s="456"/>
      <c r="E124" s="456"/>
      <c r="F124" s="456"/>
      <c r="G124" s="456"/>
      <c r="H124" s="456"/>
      <c r="I124" s="456"/>
      <c r="J124" s="456"/>
      <c r="K124" s="456"/>
      <c r="L124" s="456"/>
      <c r="M124" s="456"/>
      <c r="N124" s="456"/>
      <c r="O124" s="456"/>
      <c r="P124" s="456"/>
      <c r="Q124" s="456"/>
      <c r="R124" s="456"/>
      <c r="S124" s="456"/>
      <c r="T124" s="456"/>
      <c r="U124" s="456"/>
      <c r="V124" s="456"/>
      <c r="W124" s="456"/>
      <c r="X124" s="456"/>
      <c r="Y124" s="619"/>
      <c r="Z124" s="619"/>
      <c r="AA124" s="619"/>
      <c r="AB124" s="619"/>
      <c r="AC124" s="619"/>
      <c r="AD124" s="619"/>
      <c r="AE124" s="619"/>
      <c r="AF124" s="619"/>
    </row>
    <row r="125" spans="1:32" ht="15.6">
      <c r="A125" s="555" t="s">
        <v>680</v>
      </c>
      <c r="B125" s="555"/>
      <c r="C125" s="619"/>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619"/>
      <c r="Z125" s="619"/>
      <c r="AA125" s="619"/>
      <c r="AB125" s="619"/>
      <c r="AC125" s="619"/>
      <c r="AD125" s="619"/>
      <c r="AE125" s="619"/>
      <c r="AF125" s="619"/>
    </row>
    <row r="126" spans="1:32" ht="15.95" thickBot="1">
      <c r="A126" s="1"/>
      <c r="B126" s="2"/>
      <c r="C126" s="619"/>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619"/>
      <c r="Z126" s="619"/>
      <c r="AA126" s="619"/>
      <c r="AB126" s="619"/>
      <c r="AC126" s="619"/>
      <c r="AD126" s="619"/>
      <c r="AE126" s="619"/>
      <c r="AF126" s="619"/>
    </row>
    <row r="127" spans="1:32" ht="15.6">
      <c r="A127" s="13"/>
      <c r="B127" s="3" t="s">
        <v>681</v>
      </c>
      <c r="C127" s="619"/>
      <c r="D127" s="456"/>
      <c r="E127" s="456"/>
      <c r="F127" s="456"/>
      <c r="G127" s="456"/>
      <c r="H127" s="456"/>
      <c r="I127" s="456"/>
      <c r="J127" s="456"/>
      <c r="K127" s="456"/>
      <c r="L127" s="456"/>
      <c r="M127" s="456"/>
      <c r="N127" s="456"/>
      <c r="O127" s="456"/>
      <c r="P127" s="456"/>
      <c r="Q127" s="456"/>
      <c r="R127" s="456"/>
      <c r="S127" s="456"/>
      <c r="T127" s="456"/>
      <c r="U127" s="456"/>
      <c r="V127" s="456"/>
      <c r="W127" s="456"/>
      <c r="X127" s="456"/>
      <c r="Y127" s="619"/>
      <c r="Z127" s="619"/>
      <c r="AA127" s="619"/>
      <c r="AB127" s="619"/>
      <c r="AC127" s="619"/>
      <c r="AD127" s="619"/>
      <c r="AE127" s="619"/>
      <c r="AF127" s="619"/>
    </row>
    <row r="128" spans="1:32" ht="15.6">
      <c r="A128" s="1"/>
      <c r="B128" s="2"/>
      <c r="C128" s="619"/>
      <c r="D128" s="456"/>
      <c r="E128" s="456"/>
      <c r="F128" s="456"/>
      <c r="G128" s="456"/>
      <c r="H128" s="456"/>
      <c r="I128" s="456"/>
      <c r="J128" s="456"/>
      <c r="K128" s="456"/>
      <c r="L128" s="456"/>
      <c r="M128" s="456"/>
      <c r="N128" s="456"/>
      <c r="O128" s="456"/>
      <c r="P128" s="456"/>
      <c r="Q128" s="456"/>
      <c r="R128" s="456"/>
      <c r="S128" s="456"/>
      <c r="T128" s="456"/>
      <c r="U128" s="456"/>
      <c r="V128" s="456"/>
      <c r="W128" s="456"/>
      <c r="X128" s="456"/>
      <c r="Y128" s="619"/>
      <c r="Z128" s="619"/>
      <c r="AA128" s="619"/>
      <c r="AB128" s="619"/>
      <c r="AC128" s="619"/>
      <c r="AD128" s="619"/>
      <c r="AE128" s="619"/>
      <c r="AF128" s="619"/>
    </row>
    <row r="129" spans="1:24" ht="15.6">
      <c r="A129" s="14"/>
      <c r="B129" s="3" t="s">
        <v>682</v>
      </c>
      <c r="C129" s="619"/>
      <c r="D129" s="456"/>
      <c r="E129" s="456"/>
      <c r="F129" s="456"/>
      <c r="G129" s="456"/>
      <c r="H129" s="456"/>
      <c r="I129" s="456"/>
      <c r="J129" s="456"/>
      <c r="K129" s="456"/>
      <c r="L129" s="456"/>
      <c r="M129" s="456"/>
      <c r="N129" s="456"/>
      <c r="O129" s="456"/>
      <c r="P129" s="456"/>
      <c r="Q129" s="456"/>
      <c r="R129" s="456"/>
      <c r="S129" s="456"/>
      <c r="T129" s="456"/>
      <c r="U129" s="456"/>
      <c r="V129" s="456"/>
      <c r="W129" s="456"/>
      <c r="X129" s="456"/>
    </row>
    <row r="130" spans="1:24" ht="15.6">
      <c r="A130" s="11"/>
      <c r="B130" s="11"/>
      <c r="C130" s="619"/>
      <c r="D130" s="456"/>
      <c r="E130" s="456"/>
      <c r="F130" s="456"/>
      <c r="G130" s="456"/>
      <c r="H130" s="456"/>
      <c r="I130" s="456"/>
      <c r="J130" s="456"/>
      <c r="K130" s="456"/>
      <c r="L130" s="456"/>
      <c r="M130" s="456"/>
      <c r="N130" s="456"/>
      <c r="O130" s="456"/>
      <c r="P130" s="456"/>
      <c r="Q130" s="456"/>
      <c r="R130" s="456"/>
      <c r="S130" s="456"/>
      <c r="T130" s="456"/>
      <c r="U130" s="456"/>
      <c r="V130" s="456"/>
      <c r="W130" s="456"/>
      <c r="X130" s="456"/>
    </row>
    <row r="131" spans="1:24" ht="15.6">
      <c r="A131" s="619"/>
      <c r="B131" s="619"/>
      <c r="C131" s="619"/>
      <c r="D131" s="456"/>
      <c r="E131" s="456"/>
      <c r="F131" s="456"/>
      <c r="G131" s="456"/>
      <c r="H131" s="456"/>
      <c r="I131" s="456"/>
      <c r="J131" s="456"/>
      <c r="K131" s="456"/>
      <c r="L131" s="456"/>
      <c r="M131" s="456"/>
      <c r="N131" s="456"/>
      <c r="O131" s="456"/>
      <c r="P131" s="456"/>
      <c r="Q131" s="456"/>
      <c r="R131" s="456"/>
      <c r="S131" s="456"/>
      <c r="T131" s="456"/>
      <c r="U131" s="456"/>
      <c r="V131" s="456"/>
      <c r="W131" s="456"/>
      <c r="X131" s="456"/>
    </row>
    <row r="132" spans="1:24" ht="15.6">
      <c r="A132" s="619"/>
      <c r="B132" s="619"/>
      <c r="C132" s="619"/>
      <c r="D132" s="456"/>
      <c r="E132" s="456"/>
      <c r="F132" s="456"/>
      <c r="G132" s="456"/>
      <c r="H132" s="456"/>
      <c r="I132" s="456"/>
      <c r="J132" s="456"/>
      <c r="K132" s="456"/>
      <c r="L132" s="456"/>
      <c r="M132" s="456"/>
      <c r="N132" s="456"/>
      <c r="O132" s="456"/>
      <c r="P132" s="456"/>
      <c r="Q132" s="456"/>
      <c r="R132" s="456"/>
      <c r="S132" s="456"/>
      <c r="T132" s="456"/>
      <c r="U132" s="456"/>
      <c r="V132" s="456"/>
      <c r="W132" s="456"/>
      <c r="X132" s="456"/>
    </row>
    <row r="133" spans="1:24" ht="15.6">
      <c r="A133" s="460" t="s">
        <v>2914</v>
      </c>
      <c r="B133" s="619"/>
      <c r="C133" s="619"/>
      <c r="D133" s="456"/>
      <c r="E133" s="456"/>
      <c r="F133" s="456"/>
      <c r="G133" s="456"/>
      <c r="H133" s="456"/>
      <c r="I133" s="456"/>
      <c r="J133" s="456"/>
      <c r="K133" s="456"/>
      <c r="L133" s="456"/>
      <c r="M133" s="456"/>
      <c r="N133" s="456"/>
      <c r="O133" s="456"/>
      <c r="P133" s="456"/>
      <c r="Q133" s="456"/>
      <c r="R133" s="456"/>
      <c r="S133" s="456"/>
      <c r="T133" s="456"/>
      <c r="U133" s="456"/>
      <c r="V133" s="456"/>
      <c r="W133" s="456"/>
      <c r="X133" s="456"/>
    </row>
    <row r="134" spans="1:24" ht="15.6">
      <c r="A134" s="619"/>
      <c r="B134" s="619"/>
      <c r="C134" s="619"/>
      <c r="D134" s="456"/>
      <c r="E134" s="456"/>
      <c r="F134" s="456"/>
      <c r="G134" s="456"/>
      <c r="H134" s="456"/>
      <c r="I134" s="456"/>
      <c r="J134" s="456"/>
      <c r="K134" s="456"/>
      <c r="L134" s="456"/>
      <c r="M134" s="456"/>
      <c r="N134" s="456"/>
      <c r="O134" s="456"/>
      <c r="P134" s="456"/>
      <c r="Q134" s="456"/>
      <c r="R134" s="456"/>
      <c r="S134" s="456"/>
      <c r="T134" s="456"/>
      <c r="U134" s="456"/>
      <c r="V134" s="456"/>
      <c r="W134" s="456"/>
      <c r="X134" s="456"/>
    </row>
    <row r="135" spans="1:24" ht="15.6">
      <c r="A135" s="461" t="s">
        <v>3282</v>
      </c>
      <c r="B135" s="619"/>
      <c r="C135" s="619"/>
      <c r="D135" s="456"/>
      <c r="E135" s="456"/>
      <c r="F135" s="456"/>
      <c r="G135" s="456"/>
      <c r="H135" s="456"/>
      <c r="I135" s="456"/>
      <c r="J135" s="456"/>
      <c r="K135" s="456"/>
      <c r="L135" s="456"/>
      <c r="M135" s="456"/>
      <c r="N135" s="456"/>
      <c r="O135" s="456"/>
      <c r="P135" s="456"/>
      <c r="Q135" s="456"/>
      <c r="R135" s="456"/>
      <c r="S135" s="456"/>
      <c r="T135" s="456"/>
      <c r="U135" s="456"/>
      <c r="V135" s="456"/>
      <c r="W135" s="456"/>
      <c r="X135" s="456"/>
    </row>
    <row r="136" spans="1:24" ht="15.6">
      <c r="A136" s="461"/>
      <c r="B136" s="619"/>
      <c r="C136" s="619"/>
      <c r="D136" s="456"/>
      <c r="E136" s="456"/>
      <c r="F136" s="456"/>
      <c r="G136" s="456"/>
      <c r="H136" s="456"/>
      <c r="I136" s="456"/>
      <c r="J136" s="456"/>
      <c r="K136" s="456"/>
      <c r="L136" s="456"/>
      <c r="M136" s="456"/>
      <c r="N136" s="456"/>
      <c r="O136" s="456"/>
      <c r="P136" s="456"/>
      <c r="Q136" s="456"/>
      <c r="R136" s="456"/>
      <c r="S136" s="456"/>
      <c r="T136" s="456"/>
      <c r="U136" s="456"/>
      <c r="V136" s="456"/>
      <c r="W136" s="456"/>
      <c r="X136" s="456"/>
    </row>
    <row r="137" spans="1:24" ht="15.6">
      <c r="A137" s="461" t="s">
        <v>3283</v>
      </c>
      <c r="B137" s="619"/>
      <c r="C137" s="619"/>
      <c r="D137" s="456"/>
      <c r="E137" s="456"/>
      <c r="F137" s="456"/>
      <c r="G137" s="456"/>
      <c r="H137" s="456"/>
      <c r="I137" s="456"/>
      <c r="J137" s="456"/>
      <c r="K137" s="456"/>
      <c r="L137" s="456"/>
      <c r="M137" s="456"/>
      <c r="N137" s="456"/>
      <c r="O137" s="456"/>
      <c r="P137" s="456"/>
      <c r="Q137" s="456"/>
      <c r="R137" s="456"/>
      <c r="S137" s="456"/>
      <c r="T137" s="456"/>
      <c r="U137" s="456"/>
      <c r="V137" s="456"/>
      <c r="W137" s="456"/>
      <c r="X137" s="456"/>
    </row>
    <row r="138" spans="1:24" ht="15.6">
      <c r="A138" s="619"/>
      <c r="B138" s="619"/>
      <c r="C138" s="619"/>
      <c r="D138" s="456"/>
      <c r="E138" s="456"/>
      <c r="F138" s="456"/>
      <c r="G138" s="456"/>
      <c r="H138" s="456"/>
      <c r="I138" s="456"/>
      <c r="J138" s="456"/>
      <c r="K138" s="456"/>
      <c r="L138" s="456"/>
      <c r="M138" s="456"/>
      <c r="N138" s="456"/>
      <c r="O138" s="456"/>
      <c r="P138" s="456"/>
      <c r="Q138" s="456"/>
      <c r="R138" s="456"/>
      <c r="S138" s="456"/>
      <c r="T138" s="456"/>
      <c r="U138" s="456"/>
      <c r="V138" s="456"/>
      <c r="W138" s="456"/>
      <c r="X138" s="456"/>
    </row>
    <row r="139" spans="1:24" ht="15.6">
      <c r="A139" s="619" t="s">
        <v>3284</v>
      </c>
      <c r="B139" s="619"/>
      <c r="C139" s="619"/>
      <c r="D139" s="456"/>
      <c r="E139" s="456"/>
      <c r="F139" s="456"/>
      <c r="G139" s="456"/>
      <c r="H139" s="456"/>
      <c r="I139" s="456"/>
      <c r="J139" s="456"/>
      <c r="K139" s="456"/>
      <c r="L139" s="456"/>
      <c r="M139" s="456"/>
      <c r="N139" s="456"/>
      <c r="O139" s="456"/>
      <c r="P139" s="456"/>
      <c r="Q139" s="456"/>
      <c r="R139" s="456"/>
      <c r="S139" s="456"/>
      <c r="T139" s="456"/>
      <c r="U139" s="456"/>
      <c r="V139" s="456"/>
      <c r="W139" s="456"/>
      <c r="X139" s="456"/>
    </row>
    <row r="140" spans="1:24" ht="15.6">
      <c r="A140" s="11" t="s">
        <v>3285</v>
      </c>
      <c r="B140" s="619"/>
      <c r="C140" s="619"/>
      <c r="D140" s="456"/>
      <c r="E140" s="456"/>
      <c r="F140" s="456"/>
      <c r="G140" s="456"/>
      <c r="H140" s="456"/>
      <c r="I140" s="456"/>
      <c r="J140" s="456"/>
      <c r="K140" s="456"/>
      <c r="L140" s="456"/>
      <c r="M140" s="456"/>
      <c r="N140" s="456"/>
      <c r="O140" s="456"/>
      <c r="P140" s="456"/>
      <c r="Q140" s="456"/>
      <c r="R140" s="456"/>
      <c r="S140" s="456"/>
      <c r="T140" s="456"/>
      <c r="U140" s="456"/>
      <c r="V140" s="456"/>
      <c r="W140" s="456"/>
      <c r="X140" s="456"/>
    </row>
    <row r="141" spans="1:24" ht="15.6">
      <c r="A141" s="619"/>
      <c r="B141" s="619"/>
      <c r="C141" s="619"/>
      <c r="D141" s="456"/>
      <c r="E141" s="456"/>
      <c r="F141" s="456"/>
      <c r="G141" s="456"/>
      <c r="H141" s="456"/>
      <c r="I141" s="456"/>
      <c r="J141" s="456"/>
      <c r="K141" s="456"/>
      <c r="L141" s="456"/>
      <c r="M141" s="456"/>
      <c r="N141" s="456"/>
      <c r="O141" s="456"/>
      <c r="P141" s="456"/>
      <c r="Q141" s="456"/>
      <c r="R141" s="456"/>
      <c r="S141" s="456"/>
      <c r="T141" s="456"/>
      <c r="U141" s="456"/>
      <c r="V141" s="456"/>
      <c r="W141" s="456"/>
      <c r="X141" s="456"/>
    </row>
    <row r="142" spans="1:24" ht="15.6">
      <c r="A142" s="619"/>
      <c r="B142" s="619"/>
      <c r="C142" s="619"/>
      <c r="D142" s="456"/>
      <c r="E142" s="456"/>
      <c r="F142" s="456"/>
      <c r="G142" s="456"/>
      <c r="H142" s="456"/>
      <c r="I142" s="456"/>
      <c r="J142" s="456"/>
      <c r="K142" s="456"/>
      <c r="L142" s="456"/>
      <c r="M142" s="456"/>
      <c r="N142" s="456"/>
      <c r="O142" s="456"/>
      <c r="P142" s="456"/>
      <c r="Q142" s="456"/>
      <c r="R142" s="456"/>
      <c r="S142" s="456"/>
      <c r="T142" s="456"/>
      <c r="U142" s="456"/>
      <c r="V142" s="456"/>
      <c r="W142" s="456"/>
      <c r="X142" s="456"/>
    </row>
    <row r="143" spans="1:24" ht="15.6">
      <c r="A143" s="619"/>
      <c r="B143" s="619"/>
      <c r="C143" s="619"/>
      <c r="D143" s="456"/>
      <c r="E143" s="456"/>
      <c r="F143" s="456"/>
      <c r="G143" s="456"/>
      <c r="H143" s="456"/>
      <c r="I143" s="456"/>
      <c r="J143" s="456"/>
      <c r="K143" s="456"/>
      <c r="L143" s="456"/>
      <c r="M143" s="456"/>
      <c r="N143" s="456"/>
      <c r="O143" s="456"/>
      <c r="P143" s="456"/>
      <c r="Q143" s="456"/>
      <c r="R143" s="456"/>
      <c r="S143" s="456"/>
      <c r="T143" s="456"/>
      <c r="U143" s="456"/>
      <c r="V143" s="456"/>
      <c r="W143" s="456"/>
      <c r="X143" s="456"/>
    </row>
    <row r="144" spans="1:24" ht="15.6">
      <c r="A144" s="619"/>
      <c r="B144" s="619"/>
      <c r="C144" s="619"/>
      <c r="D144" s="456"/>
      <c r="E144" s="456"/>
      <c r="F144" s="456"/>
      <c r="G144" s="456"/>
      <c r="H144" s="456"/>
      <c r="I144" s="456"/>
      <c r="J144" s="456"/>
      <c r="K144" s="456"/>
      <c r="L144" s="456"/>
      <c r="M144" s="456"/>
      <c r="N144" s="456"/>
      <c r="O144" s="456"/>
      <c r="P144" s="456"/>
      <c r="Q144" s="456"/>
      <c r="R144" s="456"/>
      <c r="S144" s="456"/>
      <c r="T144" s="456"/>
      <c r="U144" s="456"/>
      <c r="V144" s="456"/>
      <c r="W144" s="456"/>
      <c r="X144" s="456"/>
    </row>
    <row r="145" spans="4:24" ht="15.6">
      <c r="D145" s="456"/>
      <c r="E145" s="456"/>
      <c r="F145" s="456"/>
      <c r="G145" s="456"/>
      <c r="H145" s="456"/>
      <c r="I145" s="456"/>
      <c r="J145" s="456"/>
      <c r="K145" s="456"/>
      <c r="L145" s="456"/>
      <c r="M145" s="456"/>
      <c r="N145" s="456"/>
      <c r="O145" s="456"/>
      <c r="P145" s="456"/>
      <c r="Q145" s="456"/>
      <c r="R145" s="456"/>
      <c r="S145" s="456"/>
      <c r="T145" s="456"/>
      <c r="U145" s="456"/>
      <c r="V145" s="456"/>
      <c r="W145" s="456"/>
      <c r="X145" s="456"/>
    </row>
    <row r="146" spans="4:24" ht="15.6">
      <c r="D146" s="456"/>
      <c r="E146" s="456"/>
      <c r="F146" s="456"/>
      <c r="G146" s="456"/>
      <c r="H146" s="456"/>
      <c r="I146" s="456"/>
      <c r="J146" s="456"/>
      <c r="K146" s="456"/>
      <c r="L146" s="456"/>
      <c r="M146" s="456"/>
      <c r="N146" s="456"/>
      <c r="O146" s="456"/>
      <c r="P146" s="456"/>
      <c r="Q146" s="456"/>
      <c r="R146" s="456"/>
      <c r="S146" s="456"/>
      <c r="T146" s="456"/>
      <c r="U146" s="456"/>
      <c r="V146" s="456"/>
      <c r="W146" s="456"/>
      <c r="X146" s="456"/>
    </row>
    <row r="147" spans="4:24" ht="15.6">
      <c r="D147" s="456"/>
      <c r="E147" s="456"/>
      <c r="F147" s="456"/>
      <c r="G147" s="456"/>
      <c r="H147" s="456"/>
      <c r="I147" s="456"/>
      <c r="J147" s="456"/>
      <c r="K147" s="456"/>
      <c r="L147" s="456"/>
      <c r="M147" s="456"/>
      <c r="N147" s="456"/>
      <c r="O147" s="456"/>
      <c r="P147" s="456"/>
      <c r="Q147" s="456"/>
      <c r="R147" s="456"/>
      <c r="S147" s="456"/>
      <c r="T147" s="456"/>
      <c r="U147" s="456"/>
      <c r="V147" s="456"/>
      <c r="W147" s="456"/>
      <c r="X147" s="456"/>
    </row>
    <row r="148" spans="4:24" ht="15.6">
      <c r="D148" s="456"/>
      <c r="E148" s="456"/>
      <c r="F148" s="456"/>
      <c r="G148" s="456"/>
      <c r="H148" s="456"/>
      <c r="I148" s="456"/>
      <c r="J148" s="456"/>
      <c r="K148" s="456"/>
      <c r="L148" s="456"/>
      <c r="M148" s="456"/>
      <c r="N148" s="456"/>
      <c r="O148" s="456"/>
      <c r="P148" s="456"/>
      <c r="Q148" s="456"/>
      <c r="R148" s="456"/>
      <c r="S148" s="456"/>
      <c r="T148" s="456"/>
      <c r="U148" s="456"/>
      <c r="V148" s="456"/>
      <c r="W148" s="456"/>
      <c r="X148" s="456"/>
    </row>
    <row r="149" spans="4:24" ht="15.6">
      <c r="D149" s="456"/>
      <c r="E149" s="456"/>
      <c r="F149" s="456"/>
      <c r="G149" s="456"/>
      <c r="H149" s="456"/>
      <c r="I149" s="456"/>
      <c r="J149" s="456"/>
      <c r="K149" s="456"/>
      <c r="L149" s="456"/>
      <c r="M149" s="456"/>
      <c r="N149" s="456"/>
      <c r="O149" s="456"/>
      <c r="P149" s="456"/>
      <c r="Q149" s="456"/>
      <c r="R149" s="456"/>
      <c r="S149" s="456"/>
      <c r="T149" s="456"/>
      <c r="U149" s="456"/>
      <c r="V149" s="456"/>
      <c r="W149" s="456"/>
      <c r="X149" s="456"/>
    </row>
    <row r="150" spans="4:24" ht="15.6">
      <c r="D150" s="456"/>
      <c r="E150" s="456"/>
      <c r="F150" s="456"/>
      <c r="G150" s="456"/>
      <c r="H150" s="456"/>
      <c r="I150" s="456"/>
      <c r="J150" s="456"/>
      <c r="K150" s="456"/>
      <c r="L150" s="456"/>
      <c r="M150" s="456"/>
      <c r="N150" s="456"/>
      <c r="O150" s="456"/>
      <c r="P150" s="456"/>
      <c r="Q150" s="456"/>
      <c r="R150" s="456"/>
      <c r="S150" s="456"/>
      <c r="T150" s="456"/>
      <c r="U150" s="456"/>
      <c r="V150" s="456"/>
      <c r="W150" s="456"/>
      <c r="X150" s="456"/>
    </row>
    <row r="151" spans="4:24" ht="15.6">
      <c r="D151" s="456"/>
      <c r="E151" s="456"/>
      <c r="F151" s="456"/>
      <c r="G151" s="456"/>
      <c r="H151" s="456"/>
      <c r="I151" s="456"/>
      <c r="J151" s="456"/>
      <c r="K151" s="456"/>
      <c r="L151" s="456"/>
      <c r="M151" s="456"/>
      <c r="N151" s="456"/>
      <c r="O151" s="456"/>
      <c r="P151" s="456"/>
      <c r="Q151" s="456"/>
      <c r="R151" s="456"/>
      <c r="S151" s="456"/>
      <c r="T151" s="456"/>
      <c r="U151" s="456"/>
      <c r="V151" s="456"/>
      <c r="W151" s="456"/>
      <c r="X151" s="456"/>
    </row>
    <row r="152" spans="4:24" ht="15.6">
      <c r="D152" s="456"/>
      <c r="E152" s="456"/>
      <c r="F152" s="456"/>
      <c r="G152" s="456"/>
      <c r="H152" s="456"/>
      <c r="I152" s="456"/>
      <c r="J152" s="456"/>
      <c r="K152" s="456"/>
      <c r="L152" s="456"/>
      <c r="M152" s="456"/>
      <c r="N152" s="456"/>
      <c r="O152" s="456"/>
      <c r="P152" s="456"/>
      <c r="Q152" s="456"/>
      <c r="R152" s="456"/>
      <c r="S152" s="456"/>
      <c r="T152" s="456"/>
      <c r="U152" s="456"/>
      <c r="V152" s="456"/>
      <c r="W152" s="456"/>
      <c r="X152" s="456"/>
    </row>
    <row r="153" spans="4:24" ht="15.6">
      <c r="D153" s="456"/>
      <c r="E153" s="456"/>
      <c r="F153" s="456"/>
      <c r="G153" s="456"/>
      <c r="H153" s="456"/>
      <c r="I153" s="456"/>
      <c r="J153" s="456"/>
      <c r="K153" s="456"/>
      <c r="L153" s="456"/>
      <c r="M153" s="456"/>
      <c r="N153" s="456"/>
      <c r="O153" s="456"/>
      <c r="P153" s="456"/>
      <c r="Q153" s="456"/>
      <c r="R153" s="456"/>
      <c r="S153" s="456"/>
      <c r="T153" s="456"/>
      <c r="U153" s="456"/>
      <c r="V153" s="456"/>
      <c r="W153" s="456"/>
      <c r="X153" s="456"/>
    </row>
    <row r="154" spans="4:24" ht="15.6">
      <c r="D154" s="456"/>
      <c r="E154" s="456"/>
      <c r="F154" s="456"/>
      <c r="G154" s="456"/>
      <c r="H154" s="456"/>
      <c r="I154" s="456"/>
      <c r="J154" s="456"/>
      <c r="K154" s="456"/>
      <c r="L154" s="456"/>
      <c r="M154" s="456"/>
      <c r="N154" s="456"/>
      <c r="O154" s="456"/>
      <c r="P154" s="456"/>
      <c r="Q154" s="456"/>
      <c r="R154" s="456"/>
      <c r="S154" s="456"/>
      <c r="T154" s="456"/>
      <c r="U154" s="456"/>
      <c r="V154" s="456"/>
      <c r="W154" s="456"/>
      <c r="X154" s="456"/>
    </row>
    <row r="155" spans="4:24" ht="15.6">
      <c r="D155" s="456"/>
      <c r="E155" s="456"/>
      <c r="F155" s="456"/>
      <c r="G155" s="456"/>
      <c r="H155" s="456"/>
      <c r="I155" s="456"/>
      <c r="J155" s="456"/>
      <c r="K155" s="456"/>
      <c r="L155" s="456"/>
      <c r="M155" s="456"/>
      <c r="N155" s="456"/>
      <c r="O155" s="456"/>
      <c r="P155" s="456"/>
      <c r="Q155" s="456"/>
      <c r="R155" s="456"/>
      <c r="S155" s="456"/>
      <c r="T155" s="456"/>
      <c r="U155" s="456"/>
      <c r="V155" s="456"/>
      <c r="W155" s="456"/>
      <c r="X155" s="456"/>
    </row>
    <row r="156" spans="4:24" ht="15.6">
      <c r="D156" s="456"/>
      <c r="E156" s="456"/>
      <c r="F156" s="456"/>
      <c r="G156" s="456"/>
      <c r="H156" s="456"/>
      <c r="I156" s="456"/>
      <c r="J156" s="456"/>
      <c r="K156" s="456"/>
      <c r="L156" s="456"/>
      <c r="M156" s="456"/>
      <c r="N156" s="456"/>
      <c r="O156" s="456"/>
      <c r="P156" s="456"/>
      <c r="Q156" s="456"/>
      <c r="R156" s="456"/>
      <c r="S156" s="456"/>
      <c r="T156" s="456"/>
      <c r="U156" s="456"/>
      <c r="V156" s="456"/>
      <c r="W156" s="456"/>
      <c r="X156" s="456"/>
    </row>
    <row r="157" spans="4:24" ht="15.6">
      <c r="D157" s="456"/>
      <c r="E157" s="456"/>
      <c r="F157" s="456"/>
      <c r="G157" s="456"/>
      <c r="H157" s="456"/>
      <c r="I157" s="456"/>
      <c r="J157" s="456"/>
      <c r="K157" s="456"/>
      <c r="L157" s="456"/>
      <c r="M157" s="456"/>
      <c r="N157" s="456"/>
      <c r="O157" s="456"/>
      <c r="P157" s="456"/>
      <c r="Q157" s="456"/>
      <c r="R157" s="456"/>
      <c r="S157" s="456"/>
      <c r="T157" s="456"/>
      <c r="U157" s="456"/>
      <c r="V157" s="456"/>
      <c r="W157" s="456"/>
      <c r="X157" s="456"/>
    </row>
    <row r="158" spans="4:24" ht="15.6">
      <c r="D158" s="456"/>
      <c r="E158" s="456"/>
      <c r="F158" s="456"/>
      <c r="G158" s="456"/>
      <c r="H158" s="456"/>
      <c r="I158" s="456"/>
      <c r="J158" s="456"/>
      <c r="K158" s="456"/>
      <c r="L158" s="456"/>
      <c r="M158" s="456"/>
      <c r="N158" s="456"/>
      <c r="O158" s="456"/>
      <c r="P158" s="456"/>
      <c r="Q158" s="456"/>
      <c r="R158" s="456"/>
      <c r="S158" s="456"/>
      <c r="T158" s="456"/>
      <c r="U158" s="456"/>
      <c r="V158" s="456"/>
      <c r="W158" s="456"/>
      <c r="X158" s="456"/>
    </row>
    <row r="159" spans="4:24" ht="15.6">
      <c r="D159" s="456"/>
      <c r="E159" s="456"/>
      <c r="F159" s="456"/>
      <c r="G159" s="456"/>
      <c r="H159" s="456"/>
      <c r="I159" s="456"/>
      <c r="J159" s="456"/>
      <c r="K159" s="456"/>
      <c r="L159" s="456"/>
      <c r="M159" s="456"/>
      <c r="N159" s="456"/>
      <c r="O159" s="456"/>
      <c r="P159" s="456"/>
      <c r="Q159" s="456"/>
      <c r="R159" s="456"/>
      <c r="S159" s="456"/>
      <c r="T159" s="456"/>
      <c r="U159" s="456"/>
      <c r="V159" s="456"/>
      <c r="W159" s="456"/>
      <c r="X159" s="456"/>
    </row>
    <row r="160" spans="4:24" ht="15.6">
      <c r="D160" s="456"/>
      <c r="E160" s="456"/>
      <c r="F160" s="456"/>
      <c r="G160" s="456"/>
      <c r="H160" s="456"/>
      <c r="I160" s="456"/>
      <c r="J160" s="456"/>
      <c r="K160" s="456"/>
      <c r="L160" s="456"/>
      <c r="M160" s="456"/>
      <c r="N160" s="456"/>
      <c r="O160" s="456"/>
      <c r="P160" s="456"/>
      <c r="Q160" s="456"/>
      <c r="R160" s="456"/>
      <c r="S160" s="456"/>
      <c r="T160" s="456"/>
      <c r="U160" s="456"/>
      <c r="V160" s="456"/>
      <c r="W160" s="456"/>
      <c r="X160" s="456"/>
    </row>
    <row r="161" spans="4:24" ht="15.6">
      <c r="D161" s="456"/>
      <c r="E161" s="456"/>
      <c r="F161" s="456"/>
      <c r="G161" s="456"/>
      <c r="H161" s="456"/>
      <c r="I161" s="456"/>
      <c r="J161" s="456"/>
      <c r="K161" s="456"/>
      <c r="L161" s="456"/>
      <c r="M161" s="456"/>
      <c r="N161" s="456"/>
      <c r="O161" s="456"/>
      <c r="P161" s="456"/>
      <c r="Q161" s="456"/>
      <c r="R161" s="456"/>
      <c r="S161" s="456"/>
      <c r="T161" s="456"/>
      <c r="U161" s="456"/>
      <c r="V161" s="456"/>
      <c r="W161" s="456"/>
      <c r="X161" s="456"/>
    </row>
    <row r="162" spans="4:24" ht="15.6">
      <c r="D162" s="456"/>
      <c r="E162" s="456"/>
      <c r="F162" s="456"/>
      <c r="G162" s="456"/>
      <c r="H162" s="456"/>
      <c r="I162" s="456"/>
      <c r="J162" s="456"/>
      <c r="K162" s="456"/>
      <c r="L162" s="456"/>
      <c r="M162" s="456"/>
      <c r="N162" s="456"/>
      <c r="O162" s="456"/>
      <c r="P162" s="456"/>
      <c r="Q162" s="456"/>
      <c r="R162" s="456"/>
      <c r="S162" s="456"/>
      <c r="T162" s="456"/>
      <c r="U162" s="456"/>
      <c r="V162" s="456"/>
      <c r="W162" s="456"/>
      <c r="X162" s="456"/>
    </row>
    <row r="163" spans="4:24" ht="15.6">
      <c r="D163" s="456"/>
      <c r="E163" s="456"/>
      <c r="F163" s="456"/>
      <c r="G163" s="456"/>
      <c r="H163" s="456"/>
      <c r="I163" s="456"/>
      <c r="J163" s="456"/>
      <c r="K163" s="456"/>
      <c r="L163" s="456"/>
      <c r="M163" s="456"/>
      <c r="N163" s="456"/>
      <c r="O163" s="456"/>
      <c r="P163" s="456"/>
      <c r="Q163" s="456"/>
      <c r="R163" s="456"/>
      <c r="S163" s="456"/>
      <c r="T163" s="456"/>
      <c r="U163" s="456"/>
      <c r="V163" s="456"/>
      <c r="W163" s="456"/>
      <c r="X163" s="456"/>
    </row>
    <row r="164" spans="4:24" ht="15.6">
      <c r="D164" s="456"/>
      <c r="E164" s="456"/>
      <c r="F164" s="456"/>
      <c r="G164" s="456"/>
      <c r="H164" s="456"/>
      <c r="I164" s="456"/>
      <c r="J164" s="456"/>
      <c r="K164" s="456"/>
      <c r="L164" s="456"/>
      <c r="M164" s="456"/>
      <c r="N164" s="456"/>
      <c r="O164" s="456"/>
      <c r="P164" s="456"/>
      <c r="Q164" s="456"/>
      <c r="R164" s="456"/>
      <c r="S164" s="456"/>
      <c r="T164" s="456"/>
      <c r="U164" s="456"/>
      <c r="V164" s="456"/>
      <c r="W164" s="456"/>
      <c r="X164" s="456"/>
    </row>
    <row r="165" spans="4:24" ht="15.6">
      <c r="D165" s="456"/>
      <c r="E165" s="456"/>
      <c r="F165" s="456"/>
      <c r="G165" s="456"/>
      <c r="H165" s="456"/>
      <c r="I165" s="456"/>
      <c r="J165" s="456"/>
      <c r="K165" s="456"/>
      <c r="L165" s="456"/>
      <c r="M165" s="456"/>
      <c r="N165" s="456"/>
      <c r="O165" s="456"/>
      <c r="P165" s="456"/>
      <c r="Q165" s="456"/>
      <c r="R165" s="456"/>
      <c r="S165" s="456"/>
      <c r="T165" s="456"/>
      <c r="U165" s="456"/>
      <c r="V165" s="456"/>
      <c r="W165" s="456"/>
      <c r="X165" s="456"/>
    </row>
    <row r="166" spans="4:24" ht="15.6">
      <c r="D166" s="456"/>
      <c r="E166" s="456"/>
      <c r="F166" s="456"/>
      <c r="G166" s="456"/>
      <c r="H166" s="456"/>
      <c r="I166" s="456"/>
      <c r="J166" s="456"/>
      <c r="K166" s="456"/>
      <c r="L166" s="456"/>
      <c r="M166" s="456"/>
      <c r="N166" s="456"/>
      <c r="O166" s="456"/>
      <c r="P166" s="456"/>
      <c r="Q166" s="456"/>
      <c r="R166" s="456"/>
      <c r="S166" s="456"/>
      <c r="T166" s="456"/>
      <c r="U166" s="456"/>
      <c r="V166" s="456"/>
      <c r="W166" s="456"/>
      <c r="X166" s="456"/>
    </row>
    <row r="167" spans="4:24" ht="15.6">
      <c r="D167" s="456"/>
      <c r="E167" s="456"/>
      <c r="F167" s="456"/>
      <c r="G167" s="456"/>
      <c r="H167" s="456"/>
      <c r="I167" s="456"/>
      <c r="J167" s="456"/>
      <c r="K167" s="456"/>
      <c r="L167" s="456"/>
      <c r="M167" s="456"/>
      <c r="N167" s="456"/>
      <c r="O167" s="456"/>
      <c r="P167" s="456"/>
      <c r="Q167" s="456"/>
      <c r="R167" s="456"/>
      <c r="S167" s="456"/>
      <c r="T167" s="456"/>
      <c r="U167" s="456"/>
      <c r="V167" s="456"/>
      <c r="W167" s="456"/>
      <c r="X167" s="456"/>
    </row>
    <row r="168" spans="4:24" ht="15.6">
      <c r="D168" s="456"/>
      <c r="E168" s="456"/>
      <c r="F168" s="456"/>
      <c r="G168" s="456"/>
      <c r="H168" s="456"/>
      <c r="I168" s="456"/>
      <c r="J168" s="456"/>
      <c r="K168" s="456"/>
      <c r="L168" s="456"/>
      <c r="M168" s="456"/>
      <c r="N168" s="456"/>
      <c r="O168" s="456"/>
      <c r="P168" s="456"/>
      <c r="Q168" s="456"/>
      <c r="R168" s="456"/>
      <c r="S168" s="456"/>
      <c r="T168" s="456"/>
      <c r="U168" s="456"/>
      <c r="V168" s="456"/>
      <c r="W168" s="456"/>
      <c r="X168" s="456"/>
    </row>
    <row r="169" spans="4:24" ht="15.6">
      <c r="D169" s="456"/>
      <c r="E169" s="456"/>
      <c r="F169" s="456"/>
      <c r="G169" s="456"/>
      <c r="H169" s="456"/>
      <c r="I169" s="456"/>
      <c r="J169" s="456"/>
      <c r="K169" s="456"/>
      <c r="L169" s="456"/>
      <c r="M169" s="456"/>
      <c r="N169" s="456"/>
      <c r="O169" s="456"/>
      <c r="P169" s="456"/>
      <c r="Q169" s="456"/>
      <c r="R169" s="456"/>
      <c r="S169" s="456"/>
      <c r="T169" s="456"/>
      <c r="U169" s="456"/>
      <c r="V169" s="456"/>
      <c r="W169" s="456"/>
      <c r="X169" s="456"/>
    </row>
    <row r="170" spans="4:24" ht="15.6">
      <c r="D170" s="456"/>
      <c r="E170" s="456"/>
      <c r="F170" s="456"/>
      <c r="G170" s="456"/>
      <c r="H170" s="456"/>
      <c r="I170" s="456"/>
      <c r="J170" s="456"/>
      <c r="K170" s="456"/>
      <c r="L170" s="456"/>
      <c r="M170" s="456"/>
      <c r="N170" s="456"/>
      <c r="O170" s="456"/>
      <c r="P170" s="456"/>
      <c r="Q170" s="456"/>
      <c r="R170" s="456"/>
      <c r="S170" s="456"/>
      <c r="T170" s="456"/>
      <c r="U170" s="456"/>
      <c r="V170" s="456"/>
      <c r="W170" s="456"/>
      <c r="X170" s="456"/>
    </row>
    <row r="171" spans="4:24" ht="15.6">
      <c r="D171" s="456"/>
      <c r="E171" s="456"/>
      <c r="F171" s="456"/>
      <c r="G171" s="456"/>
      <c r="H171" s="456"/>
      <c r="I171" s="456"/>
      <c r="J171" s="456"/>
      <c r="K171" s="456"/>
      <c r="L171" s="456"/>
      <c r="M171" s="456"/>
      <c r="N171" s="456"/>
      <c r="O171" s="456"/>
      <c r="P171" s="456"/>
      <c r="Q171" s="456"/>
      <c r="R171" s="456"/>
      <c r="S171" s="456"/>
      <c r="T171" s="456"/>
      <c r="U171" s="456"/>
      <c r="V171" s="456"/>
      <c r="W171" s="456"/>
      <c r="X171" s="456"/>
    </row>
    <row r="172" spans="4:24" ht="15.6">
      <c r="D172" s="456"/>
      <c r="E172" s="456"/>
      <c r="F172" s="456"/>
      <c r="G172" s="456"/>
      <c r="H172" s="456"/>
      <c r="I172" s="456"/>
      <c r="J172" s="456"/>
      <c r="K172" s="456"/>
      <c r="L172" s="456"/>
      <c r="M172" s="456"/>
      <c r="N172" s="456"/>
      <c r="O172" s="456"/>
      <c r="P172" s="456"/>
      <c r="Q172" s="456"/>
      <c r="R172" s="456"/>
      <c r="S172" s="456"/>
      <c r="T172" s="456"/>
      <c r="U172" s="456"/>
      <c r="V172" s="456"/>
      <c r="W172" s="456"/>
      <c r="X172" s="456"/>
    </row>
    <row r="173" spans="4:24" ht="15.6">
      <c r="D173" s="456"/>
      <c r="E173" s="456"/>
      <c r="F173" s="456"/>
      <c r="G173" s="456"/>
      <c r="H173" s="456"/>
      <c r="I173" s="456"/>
      <c r="J173" s="456"/>
      <c r="K173" s="456"/>
      <c r="L173" s="456"/>
      <c r="M173" s="456"/>
      <c r="N173" s="456"/>
      <c r="O173" s="456"/>
      <c r="P173" s="456"/>
      <c r="Q173" s="456"/>
      <c r="R173" s="456"/>
      <c r="S173" s="456"/>
      <c r="T173" s="456"/>
      <c r="U173" s="456"/>
      <c r="V173" s="456"/>
      <c r="W173" s="456"/>
      <c r="X173" s="456"/>
    </row>
    <row r="174" spans="4:24" ht="15.6">
      <c r="D174" s="456"/>
      <c r="E174" s="456"/>
      <c r="F174" s="456"/>
      <c r="G174" s="456"/>
      <c r="H174" s="456"/>
      <c r="I174" s="456"/>
      <c r="J174" s="456"/>
      <c r="K174" s="456"/>
      <c r="L174" s="456"/>
      <c r="M174" s="456"/>
      <c r="N174" s="456"/>
      <c r="O174" s="456"/>
      <c r="P174" s="456"/>
      <c r="Q174" s="456"/>
      <c r="R174" s="456"/>
      <c r="S174" s="456"/>
      <c r="T174" s="456"/>
      <c r="U174" s="456"/>
      <c r="V174" s="456"/>
      <c r="W174" s="456"/>
      <c r="X174" s="456"/>
    </row>
    <row r="175" spans="4:24" ht="15.6">
      <c r="D175" s="456"/>
      <c r="E175" s="456"/>
      <c r="F175" s="456"/>
      <c r="G175" s="456"/>
      <c r="H175" s="456"/>
      <c r="I175" s="456"/>
      <c r="J175" s="456"/>
      <c r="K175" s="456"/>
      <c r="L175" s="456"/>
      <c r="M175" s="456"/>
      <c r="N175" s="456"/>
      <c r="O175" s="456"/>
      <c r="P175" s="456"/>
      <c r="Q175" s="456"/>
      <c r="R175" s="456"/>
      <c r="S175" s="456"/>
      <c r="T175" s="456"/>
      <c r="U175" s="456"/>
      <c r="V175" s="456"/>
      <c r="W175" s="456"/>
      <c r="X175" s="456"/>
    </row>
    <row r="176" spans="4:24" ht="15.6">
      <c r="D176" s="456"/>
      <c r="E176" s="456"/>
      <c r="F176" s="456"/>
      <c r="G176" s="456"/>
      <c r="H176" s="456"/>
      <c r="I176" s="456"/>
      <c r="J176" s="456"/>
      <c r="K176" s="456"/>
      <c r="L176" s="456"/>
      <c r="M176" s="456"/>
      <c r="N176" s="456"/>
      <c r="O176" s="456"/>
      <c r="P176" s="456"/>
      <c r="Q176" s="456"/>
      <c r="R176" s="456"/>
      <c r="S176" s="456"/>
      <c r="T176" s="456"/>
      <c r="U176" s="456"/>
      <c r="V176" s="456"/>
      <c r="W176" s="456"/>
      <c r="X176" s="456"/>
    </row>
    <row r="177" spans="4:24" ht="15.6">
      <c r="D177" s="456"/>
      <c r="E177" s="456"/>
      <c r="F177" s="456"/>
      <c r="G177" s="456"/>
      <c r="H177" s="456"/>
      <c r="I177" s="456"/>
      <c r="J177" s="456"/>
      <c r="K177" s="456"/>
      <c r="L177" s="456"/>
      <c r="M177" s="456"/>
      <c r="N177" s="456"/>
      <c r="O177" s="456"/>
      <c r="P177" s="456"/>
      <c r="Q177" s="456"/>
      <c r="R177" s="456"/>
      <c r="S177" s="456"/>
      <c r="T177" s="456"/>
      <c r="U177" s="456"/>
      <c r="V177" s="456"/>
      <c r="W177" s="456"/>
      <c r="X177" s="456"/>
    </row>
    <row r="178" spans="4:24" ht="15.6">
      <c r="D178" s="456"/>
      <c r="E178" s="456"/>
      <c r="F178" s="456"/>
      <c r="G178" s="456"/>
      <c r="H178" s="456"/>
      <c r="I178" s="456"/>
      <c r="J178" s="456"/>
      <c r="K178" s="456"/>
      <c r="L178" s="456"/>
      <c r="M178" s="456"/>
      <c r="N178" s="456"/>
      <c r="O178" s="456"/>
      <c r="P178" s="456"/>
      <c r="Q178" s="456"/>
      <c r="R178" s="456"/>
      <c r="S178" s="456"/>
      <c r="T178" s="456"/>
      <c r="U178" s="456"/>
      <c r="V178" s="456"/>
      <c r="W178" s="456"/>
      <c r="X178" s="456"/>
    </row>
    <row r="179" spans="4:24" ht="15.6">
      <c r="D179" s="456"/>
      <c r="E179" s="456"/>
      <c r="F179" s="456"/>
      <c r="G179" s="456"/>
      <c r="H179" s="456"/>
      <c r="I179" s="456"/>
      <c r="J179" s="456"/>
      <c r="K179" s="456"/>
      <c r="L179" s="456"/>
      <c r="M179" s="456"/>
      <c r="N179" s="456"/>
      <c r="O179" s="456"/>
      <c r="P179" s="456"/>
      <c r="Q179" s="456"/>
      <c r="R179" s="456"/>
      <c r="S179" s="456"/>
      <c r="T179" s="456"/>
      <c r="U179" s="456"/>
      <c r="V179" s="456"/>
      <c r="W179" s="456"/>
      <c r="X179" s="456"/>
    </row>
    <row r="180" spans="4:24" ht="15.6">
      <c r="D180" s="456"/>
      <c r="E180" s="456"/>
      <c r="F180" s="456"/>
      <c r="G180" s="456"/>
      <c r="H180" s="456"/>
      <c r="I180" s="456"/>
      <c r="J180" s="456"/>
      <c r="K180" s="456"/>
      <c r="L180" s="456"/>
      <c r="M180" s="456"/>
      <c r="N180" s="456"/>
      <c r="O180" s="456"/>
      <c r="P180" s="456"/>
      <c r="Q180" s="456"/>
      <c r="R180" s="456"/>
      <c r="S180" s="456"/>
      <c r="T180" s="456"/>
      <c r="U180" s="456"/>
      <c r="V180" s="456"/>
      <c r="W180" s="456"/>
      <c r="X180" s="456"/>
    </row>
    <row r="181" spans="4:24" ht="15.6">
      <c r="D181" s="456"/>
      <c r="E181" s="456"/>
      <c r="F181" s="456"/>
      <c r="G181" s="456"/>
      <c r="H181" s="456"/>
      <c r="I181" s="456"/>
      <c r="J181" s="456"/>
      <c r="K181" s="456"/>
      <c r="L181" s="456"/>
      <c r="M181" s="456"/>
      <c r="N181" s="456"/>
      <c r="O181" s="456"/>
      <c r="P181" s="456"/>
      <c r="Q181" s="456"/>
      <c r="R181" s="456"/>
      <c r="S181" s="456"/>
      <c r="T181" s="456"/>
      <c r="U181" s="456"/>
      <c r="V181" s="456"/>
      <c r="W181" s="456"/>
      <c r="X181" s="456"/>
    </row>
    <row r="182" spans="4:24" ht="15.6">
      <c r="D182" s="456"/>
      <c r="E182" s="456"/>
      <c r="F182" s="456"/>
      <c r="G182" s="456"/>
      <c r="H182" s="456"/>
      <c r="I182" s="456"/>
      <c r="J182" s="456"/>
      <c r="K182" s="456"/>
      <c r="L182" s="456"/>
      <c r="M182" s="456"/>
      <c r="N182" s="456"/>
      <c r="O182" s="456"/>
      <c r="P182" s="456"/>
      <c r="Q182" s="456"/>
      <c r="R182" s="456"/>
      <c r="S182" s="456"/>
      <c r="T182" s="456"/>
      <c r="U182" s="456"/>
      <c r="V182" s="456"/>
      <c r="W182" s="456"/>
      <c r="X182" s="456"/>
    </row>
    <row r="183" spans="4:24" ht="15.6">
      <c r="D183" s="456"/>
      <c r="E183" s="456"/>
      <c r="F183" s="456"/>
      <c r="G183" s="456"/>
      <c r="H183" s="456"/>
      <c r="I183" s="456"/>
      <c r="J183" s="456"/>
      <c r="K183" s="456"/>
      <c r="L183" s="456"/>
      <c r="M183" s="456"/>
      <c r="N183" s="456"/>
      <c r="O183" s="456"/>
      <c r="P183" s="456"/>
      <c r="Q183" s="456"/>
      <c r="R183" s="456"/>
      <c r="S183" s="456"/>
      <c r="T183" s="456"/>
      <c r="U183" s="456"/>
      <c r="V183" s="456"/>
      <c r="W183" s="456"/>
      <c r="X183" s="456"/>
    </row>
    <row r="184" spans="4:24" ht="15.6">
      <c r="D184" s="456"/>
      <c r="E184" s="456"/>
      <c r="F184" s="456"/>
      <c r="G184" s="456"/>
      <c r="H184" s="456"/>
      <c r="I184" s="456"/>
      <c r="J184" s="456"/>
      <c r="K184" s="456"/>
      <c r="L184" s="456"/>
      <c r="M184" s="456"/>
      <c r="N184" s="456"/>
      <c r="O184" s="456"/>
      <c r="P184" s="456"/>
      <c r="Q184" s="456"/>
      <c r="R184" s="456"/>
      <c r="S184" s="456"/>
      <c r="T184" s="456"/>
      <c r="U184" s="456"/>
      <c r="V184" s="456"/>
      <c r="W184" s="456"/>
      <c r="X184" s="456"/>
    </row>
    <row r="185" spans="4:24" ht="15.6">
      <c r="D185" s="456"/>
      <c r="E185" s="456"/>
      <c r="F185" s="456"/>
      <c r="G185" s="456"/>
      <c r="H185" s="456"/>
      <c r="I185" s="456"/>
      <c r="J185" s="456"/>
      <c r="K185" s="456"/>
      <c r="L185" s="456"/>
      <c r="M185" s="456"/>
      <c r="N185" s="456"/>
      <c r="O185" s="456"/>
      <c r="P185" s="456"/>
      <c r="Q185" s="456"/>
      <c r="R185" s="456"/>
      <c r="S185" s="456"/>
      <c r="T185" s="456"/>
      <c r="U185" s="456"/>
      <c r="V185" s="456"/>
      <c r="W185" s="456"/>
      <c r="X185" s="456"/>
    </row>
    <row r="186" spans="4:24" ht="15.6">
      <c r="D186" s="456"/>
      <c r="E186" s="456"/>
      <c r="F186" s="456"/>
      <c r="G186" s="456"/>
      <c r="H186" s="456"/>
      <c r="I186" s="456"/>
      <c r="J186" s="456"/>
      <c r="K186" s="456"/>
      <c r="L186" s="456"/>
      <c r="M186" s="456"/>
      <c r="N186" s="456"/>
      <c r="O186" s="456"/>
      <c r="P186" s="456"/>
      <c r="Q186" s="456"/>
      <c r="R186" s="456"/>
      <c r="S186" s="456"/>
      <c r="T186" s="456"/>
      <c r="U186" s="456"/>
      <c r="V186" s="456"/>
      <c r="W186" s="456"/>
      <c r="X186" s="456"/>
    </row>
    <row r="187" spans="4:24" ht="15.6">
      <c r="D187" s="456"/>
      <c r="E187" s="456"/>
      <c r="F187" s="456"/>
      <c r="G187" s="456"/>
      <c r="H187" s="456"/>
      <c r="I187" s="456"/>
      <c r="J187" s="456"/>
      <c r="K187" s="456"/>
      <c r="L187" s="456"/>
      <c r="M187" s="456"/>
      <c r="N187" s="456"/>
      <c r="O187" s="456"/>
      <c r="P187" s="456"/>
      <c r="Q187" s="456"/>
      <c r="R187" s="456"/>
      <c r="S187" s="456"/>
      <c r="T187" s="456"/>
      <c r="U187" s="456"/>
      <c r="V187" s="456"/>
      <c r="W187" s="456"/>
      <c r="X187" s="456"/>
    </row>
    <row r="188" spans="4:24" ht="15.6">
      <c r="D188" s="456"/>
      <c r="E188" s="456"/>
      <c r="F188" s="456"/>
      <c r="G188" s="456"/>
      <c r="H188" s="456"/>
      <c r="I188" s="456"/>
      <c r="J188" s="456"/>
      <c r="K188" s="456"/>
      <c r="L188" s="456"/>
      <c r="M188" s="456"/>
      <c r="N188" s="456"/>
      <c r="O188" s="456"/>
      <c r="P188" s="456"/>
      <c r="Q188" s="456"/>
      <c r="R188" s="456"/>
      <c r="S188" s="456"/>
      <c r="T188" s="456"/>
      <c r="U188" s="456"/>
      <c r="V188" s="456"/>
      <c r="W188" s="456"/>
      <c r="X188" s="456"/>
    </row>
    <row r="189" spans="4:24" ht="15.6">
      <c r="D189" s="456"/>
      <c r="E189" s="456"/>
      <c r="F189" s="456"/>
      <c r="G189" s="456"/>
      <c r="H189" s="456"/>
      <c r="I189" s="456"/>
      <c r="J189" s="456"/>
      <c r="K189" s="456"/>
      <c r="L189" s="456"/>
      <c r="M189" s="456"/>
      <c r="N189" s="456"/>
      <c r="O189" s="456"/>
      <c r="P189" s="456"/>
      <c r="Q189" s="456"/>
      <c r="R189" s="456"/>
      <c r="S189" s="456"/>
      <c r="T189" s="456"/>
      <c r="U189" s="456"/>
      <c r="V189" s="456"/>
      <c r="W189" s="456"/>
      <c r="X189" s="456"/>
    </row>
    <row r="190" spans="4:24" ht="15.6">
      <c r="D190" s="456"/>
      <c r="E190" s="456"/>
      <c r="F190" s="456"/>
      <c r="G190" s="456"/>
      <c r="H190" s="456"/>
      <c r="I190" s="456"/>
      <c r="J190" s="456"/>
      <c r="K190" s="456"/>
      <c r="L190" s="456"/>
      <c r="M190" s="456"/>
      <c r="N190" s="456"/>
      <c r="O190" s="456"/>
      <c r="P190" s="456"/>
      <c r="Q190" s="456"/>
      <c r="R190" s="456"/>
      <c r="S190" s="456"/>
      <c r="T190" s="456"/>
      <c r="U190" s="456"/>
      <c r="V190" s="456"/>
      <c r="W190" s="456"/>
      <c r="X190" s="456"/>
    </row>
    <row r="191" spans="4:24" ht="15.6">
      <c r="D191" s="456"/>
      <c r="E191" s="456"/>
      <c r="F191" s="456"/>
      <c r="G191" s="456"/>
      <c r="H191" s="456"/>
      <c r="I191" s="456"/>
      <c r="J191" s="456"/>
      <c r="K191" s="456"/>
      <c r="L191" s="456"/>
      <c r="M191" s="456"/>
      <c r="N191" s="456"/>
      <c r="O191" s="456"/>
      <c r="P191" s="456"/>
      <c r="Q191" s="456"/>
      <c r="R191" s="456"/>
      <c r="S191" s="456"/>
      <c r="T191" s="456"/>
      <c r="U191" s="456"/>
      <c r="V191" s="456"/>
      <c r="W191" s="456"/>
      <c r="X191" s="456"/>
    </row>
    <row r="192" spans="4:24" ht="15.6">
      <c r="D192" s="456"/>
      <c r="E192" s="456"/>
      <c r="F192" s="456"/>
      <c r="G192" s="456"/>
      <c r="H192" s="456"/>
      <c r="I192" s="456"/>
      <c r="J192" s="456"/>
      <c r="K192" s="456"/>
      <c r="L192" s="456"/>
      <c r="M192" s="456"/>
      <c r="N192" s="456"/>
      <c r="O192" s="456"/>
      <c r="P192" s="456"/>
      <c r="Q192" s="456"/>
      <c r="R192" s="456"/>
      <c r="S192" s="456"/>
      <c r="T192" s="456"/>
      <c r="U192" s="456"/>
      <c r="V192" s="456"/>
      <c r="W192" s="456"/>
      <c r="X192" s="456"/>
    </row>
    <row r="193" spans="4:24" ht="15.6">
      <c r="D193" s="456"/>
      <c r="E193" s="456"/>
      <c r="F193" s="456"/>
      <c r="G193" s="456"/>
      <c r="H193" s="456"/>
      <c r="I193" s="456"/>
      <c r="J193" s="456"/>
      <c r="K193" s="456"/>
      <c r="L193" s="456"/>
      <c r="M193" s="456"/>
      <c r="N193" s="456"/>
      <c r="O193" s="456"/>
      <c r="P193" s="456"/>
      <c r="Q193" s="456"/>
      <c r="R193" s="456"/>
      <c r="S193" s="456"/>
      <c r="T193" s="456"/>
      <c r="U193" s="456"/>
      <c r="V193" s="456"/>
      <c r="W193" s="456"/>
      <c r="X193" s="456"/>
    </row>
    <row r="194" spans="4:24" ht="15.6">
      <c r="D194" s="456"/>
      <c r="E194" s="456"/>
      <c r="F194" s="456"/>
      <c r="G194" s="456"/>
      <c r="H194" s="456"/>
      <c r="I194" s="456"/>
      <c r="J194" s="456"/>
      <c r="K194" s="456"/>
      <c r="L194" s="456"/>
      <c r="M194" s="456"/>
      <c r="N194" s="456"/>
      <c r="O194" s="456"/>
      <c r="P194" s="456"/>
      <c r="Q194" s="456"/>
      <c r="R194" s="456"/>
      <c r="S194" s="456"/>
      <c r="T194" s="456"/>
      <c r="U194" s="456"/>
      <c r="V194" s="456"/>
      <c r="W194" s="456"/>
      <c r="X194" s="456"/>
    </row>
    <row r="195" spans="4:24" ht="15.6">
      <c r="D195" s="456"/>
      <c r="E195" s="456"/>
      <c r="F195" s="456"/>
      <c r="G195" s="456"/>
      <c r="H195" s="456"/>
      <c r="I195" s="456"/>
      <c r="J195" s="456"/>
      <c r="K195" s="456"/>
      <c r="L195" s="456"/>
      <c r="M195" s="456"/>
      <c r="N195" s="456"/>
      <c r="O195" s="456"/>
      <c r="P195" s="456"/>
      <c r="Q195" s="456"/>
      <c r="R195" s="456"/>
      <c r="S195" s="456"/>
      <c r="T195" s="456"/>
      <c r="U195" s="456"/>
      <c r="V195" s="456"/>
      <c r="W195" s="456"/>
      <c r="X195" s="456"/>
    </row>
    <row r="196" spans="4:24" ht="15.6">
      <c r="D196" s="456"/>
      <c r="E196" s="456"/>
      <c r="F196" s="456"/>
      <c r="G196" s="456"/>
      <c r="H196" s="456"/>
      <c r="I196" s="456"/>
      <c r="J196" s="456"/>
      <c r="K196" s="456"/>
      <c r="L196" s="456"/>
      <c r="M196" s="456"/>
      <c r="N196" s="456"/>
      <c r="O196" s="456"/>
      <c r="P196" s="456"/>
      <c r="Q196" s="456"/>
      <c r="R196" s="456"/>
      <c r="S196" s="456"/>
      <c r="T196" s="456"/>
      <c r="U196" s="456"/>
      <c r="V196" s="456"/>
      <c r="W196" s="456"/>
      <c r="X196" s="456"/>
    </row>
    <row r="197" spans="4:24" ht="15.6">
      <c r="D197" s="456"/>
      <c r="E197" s="456"/>
      <c r="F197" s="456"/>
      <c r="G197" s="456"/>
      <c r="H197" s="456"/>
      <c r="I197" s="456"/>
      <c r="J197" s="456"/>
      <c r="K197" s="456"/>
      <c r="L197" s="456"/>
      <c r="M197" s="456"/>
      <c r="N197" s="456"/>
      <c r="O197" s="456"/>
      <c r="P197" s="456"/>
      <c r="Q197" s="456"/>
      <c r="R197" s="456"/>
      <c r="S197" s="456"/>
      <c r="T197" s="456"/>
      <c r="U197" s="456"/>
      <c r="V197" s="456"/>
      <c r="W197" s="456"/>
      <c r="X197" s="456"/>
    </row>
    <row r="198" spans="4:24" ht="15.6">
      <c r="D198" s="456"/>
      <c r="E198" s="456"/>
      <c r="F198" s="456"/>
      <c r="G198" s="456"/>
      <c r="H198" s="456"/>
      <c r="I198" s="456"/>
      <c r="J198" s="456"/>
      <c r="K198" s="456"/>
      <c r="L198" s="456"/>
      <c r="M198" s="456"/>
      <c r="N198" s="456"/>
      <c r="O198" s="456"/>
      <c r="P198" s="456"/>
      <c r="Q198" s="456"/>
      <c r="R198" s="456"/>
      <c r="S198" s="456"/>
      <c r="T198" s="456"/>
      <c r="U198" s="456"/>
      <c r="V198" s="456"/>
      <c r="W198" s="456"/>
      <c r="X198" s="456"/>
    </row>
    <row r="199" spans="4:24" ht="15.6">
      <c r="D199" s="456"/>
      <c r="E199" s="456"/>
      <c r="F199" s="456"/>
      <c r="G199" s="456"/>
      <c r="H199" s="456"/>
      <c r="I199" s="456"/>
      <c r="J199" s="456"/>
      <c r="K199" s="456"/>
      <c r="L199" s="456"/>
      <c r="M199" s="456"/>
      <c r="N199" s="456"/>
      <c r="O199" s="456"/>
      <c r="P199" s="456"/>
      <c r="Q199" s="456"/>
      <c r="R199" s="456"/>
      <c r="S199" s="456"/>
      <c r="T199" s="456"/>
      <c r="U199" s="456"/>
      <c r="V199" s="456"/>
      <c r="W199" s="456"/>
      <c r="X199" s="456"/>
    </row>
    <row r="200" spans="4:24" ht="15.6">
      <c r="D200" s="456"/>
      <c r="E200" s="456"/>
      <c r="F200" s="456"/>
      <c r="G200" s="456"/>
      <c r="H200" s="456"/>
      <c r="I200" s="456"/>
      <c r="J200" s="456"/>
      <c r="K200" s="456"/>
      <c r="L200" s="456"/>
      <c r="M200" s="456"/>
      <c r="N200" s="456"/>
      <c r="O200" s="456"/>
      <c r="P200" s="456"/>
      <c r="Q200" s="456"/>
      <c r="R200" s="456"/>
      <c r="S200" s="456"/>
      <c r="T200" s="456"/>
      <c r="U200" s="456"/>
      <c r="V200" s="456"/>
      <c r="W200" s="456"/>
      <c r="X200" s="456"/>
    </row>
    <row r="201" spans="4:24" ht="15.6">
      <c r="D201" s="456"/>
      <c r="E201" s="456"/>
      <c r="F201" s="456"/>
      <c r="G201" s="456"/>
      <c r="H201" s="456"/>
      <c r="I201" s="456"/>
      <c r="J201" s="456"/>
      <c r="K201" s="456"/>
      <c r="L201" s="456"/>
      <c r="M201" s="456"/>
      <c r="N201" s="456"/>
      <c r="O201" s="456"/>
      <c r="P201" s="456"/>
      <c r="Q201" s="456"/>
      <c r="R201" s="456"/>
      <c r="S201" s="456"/>
      <c r="T201" s="456"/>
      <c r="U201" s="456"/>
      <c r="V201" s="456"/>
      <c r="W201" s="456"/>
      <c r="X201" s="456"/>
    </row>
    <row r="202" spans="4:24" ht="15.6">
      <c r="D202" s="456"/>
      <c r="E202" s="456"/>
      <c r="F202" s="456"/>
      <c r="G202" s="456"/>
      <c r="H202" s="456"/>
      <c r="I202" s="456"/>
      <c r="J202" s="456"/>
      <c r="K202" s="456"/>
      <c r="L202" s="456"/>
      <c r="M202" s="456"/>
      <c r="N202" s="456"/>
      <c r="O202" s="456"/>
      <c r="P202" s="456"/>
      <c r="Q202" s="456"/>
      <c r="R202" s="456"/>
      <c r="S202" s="456"/>
      <c r="T202" s="456"/>
      <c r="U202" s="456"/>
      <c r="V202" s="456"/>
      <c r="W202" s="456"/>
      <c r="X202" s="456"/>
    </row>
    <row r="203" spans="4:24" ht="15.6">
      <c r="D203" s="456"/>
      <c r="E203" s="456"/>
      <c r="F203" s="456"/>
      <c r="G203" s="456"/>
      <c r="H203" s="456"/>
      <c r="I203" s="456"/>
      <c r="J203" s="456"/>
      <c r="K203" s="456"/>
      <c r="L203" s="456"/>
      <c r="M203" s="456"/>
      <c r="N203" s="456"/>
      <c r="O203" s="456"/>
      <c r="P203" s="456"/>
      <c r="Q203" s="456"/>
      <c r="R203" s="456"/>
      <c r="S203" s="456"/>
      <c r="T203" s="456"/>
      <c r="U203" s="456"/>
      <c r="V203" s="456"/>
      <c r="W203" s="456"/>
      <c r="X203" s="456"/>
    </row>
    <row r="204" spans="4:24" ht="15.6">
      <c r="D204" s="456"/>
      <c r="E204" s="456"/>
      <c r="F204" s="456"/>
      <c r="G204" s="456"/>
      <c r="H204" s="456"/>
      <c r="I204" s="456"/>
      <c r="J204" s="456"/>
      <c r="K204" s="456"/>
      <c r="L204" s="456"/>
      <c r="M204" s="456"/>
      <c r="N204" s="456"/>
      <c r="O204" s="456"/>
      <c r="P204" s="456"/>
      <c r="Q204" s="456"/>
      <c r="R204" s="456"/>
      <c r="S204" s="456"/>
      <c r="T204" s="456"/>
      <c r="U204" s="456"/>
      <c r="V204" s="456"/>
      <c r="W204" s="456"/>
      <c r="X204" s="456"/>
    </row>
    <row r="205" spans="4:24" ht="15.6">
      <c r="D205" s="456"/>
      <c r="E205" s="456"/>
      <c r="F205" s="456"/>
      <c r="G205" s="456"/>
      <c r="H205" s="456"/>
      <c r="I205" s="456"/>
      <c r="J205" s="456"/>
      <c r="K205" s="456"/>
      <c r="L205" s="456"/>
      <c r="M205" s="456"/>
      <c r="N205" s="456"/>
      <c r="O205" s="456"/>
      <c r="P205" s="456"/>
      <c r="Q205" s="456"/>
      <c r="R205" s="456"/>
      <c r="S205" s="456"/>
      <c r="T205" s="456"/>
      <c r="U205" s="456"/>
      <c r="V205" s="456"/>
      <c r="W205" s="456"/>
      <c r="X205" s="456"/>
    </row>
    <row r="206" spans="4:24" ht="15.6">
      <c r="D206" s="456"/>
      <c r="E206" s="456"/>
      <c r="F206" s="456"/>
      <c r="G206" s="456"/>
      <c r="H206" s="456"/>
      <c r="I206" s="456"/>
      <c r="J206" s="456"/>
      <c r="K206" s="456"/>
      <c r="L206" s="456"/>
      <c r="M206" s="456"/>
      <c r="N206" s="456"/>
      <c r="O206" s="456"/>
      <c r="P206" s="456"/>
      <c r="Q206" s="456"/>
      <c r="R206" s="456"/>
      <c r="S206" s="456"/>
      <c r="T206" s="456"/>
      <c r="U206" s="456"/>
      <c r="V206" s="456"/>
      <c r="W206" s="456"/>
      <c r="X206" s="456"/>
    </row>
    <row r="207" spans="4:24" ht="15.6">
      <c r="D207" s="456"/>
      <c r="E207" s="456"/>
      <c r="F207" s="456"/>
      <c r="G207" s="456"/>
      <c r="H207" s="456"/>
      <c r="I207" s="456"/>
      <c r="J207" s="456"/>
      <c r="K207" s="456"/>
      <c r="L207" s="456"/>
      <c r="M207" s="456"/>
      <c r="N207" s="456"/>
      <c r="O207" s="456"/>
      <c r="P207" s="456"/>
      <c r="Q207" s="456"/>
      <c r="R207" s="456"/>
      <c r="S207" s="456"/>
      <c r="T207" s="456"/>
      <c r="U207" s="456"/>
      <c r="V207" s="456"/>
      <c r="W207" s="456"/>
      <c r="X207" s="456"/>
    </row>
    <row r="208" spans="4:24" ht="15.6">
      <c r="D208" s="456"/>
      <c r="E208" s="456"/>
      <c r="F208" s="456"/>
      <c r="G208" s="456"/>
      <c r="H208" s="456"/>
      <c r="I208" s="456"/>
      <c r="J208" s="456"/>
      <c r="K208" s="456"/>
      <c r="L208" s="456"/>
      <c r="M208" s="456"/>
      <c r="N208" s="456"/>
      <c r="O208" s="456"/>
      <c r="P208" s="456"/>
      <c r="Q208" s="456"/>
      <c r="R208" s="456"/>
      <c r="S208" s="456"/>
      <c r="T208" s="456"/>
      <c r="U208" s="456"/>
      <c r="V208" s="456"/>
      <c r="W208" s="456"/>
      <c r="X208" s="456"/>
    </row>
  </sheetData>
  <mergeCells count="18">
    <mergeCell ref="Y1:Z1"/>
    <mergeCell ref="Y2:Z2"/>
    <mergeCell ref="A3:X3"/>
    <mergeCell ref="Y3:Z3"/>
    <mergeCell ref="S4:T4"/>
    <mergeCell ref="Y4:Z4"/>
    <mergeCell ref="D5:J5"/>
    <mergeCell ref="L5:R5"/>
    <mergeCell ref="S5:T5"/>
    <mergeCell ref="Z5:Z6"/>
    <mergeCell ref="S6:T6"/>
    <mergeCell ref="A125:B125"/>
    <mergeCell ref="B7:D7"/>
    <mergeCell ref="S7:T7"/>
    <mergeCell ref="Y7:Z7"/>
    <mergeCell ref="S8:T8"/>
    <mergeCell ref="Y8:Z8"/>
    <mergeCell ref="Y123:Z123"/>
  </mergeCells>
  <pageMargins left="0.7" right="0.7" top="0.75" bottom="0.75" header="0.3" footer="0.3"/>
  <pageSetup paperSize="9" scale="51" orientation="portrait" r:id="rId1"/>
  <headerFooter differentFirst="1">
    <oddHeader>&amp;CTable: &amp;A</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38C7A394CE3B44920841A7AFB1E7F8" ma:contentTypeVersion="13" ma:contentTypeDescription="Create a new document." ma:contentTypeScope="" ma:versionID="c60032c5b97563fbaf1f2f74d3ab26d2">
  <xsd:schema xmlns:xsd="http://www.w3.org/2001/XMLSchema" xmlns:xs="http://www.w3.org/2001/XMLSchema" xmlns:p="http://schemas.microsoft.com/office/2006/metadata/properties" xmlns:ns2="cf0b8108-d0e9-46eb-8fec-fc324c7fcbba" xmlns:ns3="beb81129-2694-4558-8ec9-3b23261a6a4d" targetNamespace="http://schemas.microsoft.com/office/2006/metadata/properties" ma:root="true" ma:fieldsID="3ad7cf4dac1409bba3495a0ed51c5c96" ns2:_="" ns3:_="">
    <xsd:import namespace="cf0b8108-d0e9-46eb-8fec-fc324c7fcbba"/>
    <xsd:import namespace="beb81129-2694-4558-8ec9-3b23261a6a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0b8108-d0e9-46eb-8fec-fc324c7fc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db27365-52eb-41c3-9d47-32873fc17ee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b81129-2694-4558-8ec9-3b23261a6a4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ba3c4f8f-2261-4c5a-9230-e9e1f512f1f9}" ma:internalName="TaxCatchAll" ma:showField="CatchAllData" ma:web="beb81129-2694-4558-8ec9-3b23261a6a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eb81129-2694-4558-8ec9-3b23261a6a4d" xsi:nil="true"/>
    <lcf76f155ced4ddcb4097134ff3c332f xmlns="cf0b8108-d0e9-46eb-8fec-fc324c7fcbb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D2311-C3C4-4936-B433-F7704952DDDE}"/>
</file>

<file path=customXml/itemProps2.xml><?xml version="1.0" encoding="utf-8"?>
<ds:datastoreItem xmlns:ds="http://schemas.openxmlformats.org/officeDocument/2006/customXml" ds:itemID="{A7729FCA-5FC2-4816-A7DB-54674A6AD9F3}"/>
</file>

<file path=customXml/itemProps3.xml><?xml version="1.0" encoding="utf-8"?>
<ds:datastoreItem xmlns:ds="http://schemas.openxmlformats.org/officeDocument/2006/customXml" ds:itemID="{AF57E857-DE5D-42F1-B869-717F366221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2020-06-29T19:08:52Z</dcterms:created>
  <dcterms:modified xsi:type="dcterms:W3CDTF">2023-02-21T09:23:15Z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0x0101004838C7A394CE3B44920841A7AFB1E7F8</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