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https://thameswater-my.sharepoint.com/personal/laura_dewey_thameswater_co_uk/Documents/Desktop/annual results/current plans/"/>
    </mc:Choice>
  </mc:AlternateContent>
  <xr:revisionPtr revIDLastSave="0" documentId="8_{8E4483EE-49D4-4E60-9C86-F76E325E1A51}" xr6:coauthVersionLast="44" xr6:coauthVersionMax="44" xr10:uidLastSave="{00000000-0000-0000-0000-000000000000}"/>
  <bookViews>
    <workbookView xWindow="-110" yWindow="-110" windowWidth="19420" windowHeight="10420" xr2:uid="{00000000-000D-0000-FFFF-FFFF00000000}"/>
  </bookViews>
  <sheets>
    <sheet name="Leakage" sheetId="1" r:id="rId1"/>
    <sheet name="Ofwat notice" sheetId="2" r:id="rId2"/>
    <sheet name="Methodology shared with Ofwat" sheetId="3" r:id="rId3"/>
  </sheets>
  <calcPr calcId="191029" calcMode="manual"/>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32" i="1" l="1"/>
  <c r="J32" i="1"/>
  <c r="I32" i="1"/>
  <c r="H32" i="1"/>
  <c r="G32" i="1"/>
  <c r="K30" i="1"/>
  <c r="J30" i="1"/>
  <c r="I30" i="1"/>
  <c r="H30" i="1"/>
  <c r="G30" i="1"/>
  <c r="L30" i="1" s="1"/>
  <c r="K29" i="1"/>
  <c r="J29" i="1"/>
  <c r="I29" i="1"/>
  <c r="H29" i="1"/>
  <c r="G29" i="1"/>
  <c r="L29" i="1" s="1"/>
  <c r="G20" i="1" l="1"/>
  <c r="G22" i="1" l="1"/>
  <c r="G23" i="1" l="1"/>
  <c r="G24" i="1" l="1"/>
  <c r="G25" i="1"/>
  <c r="K20" i="1" l="1"/>
  <c r="J20" i="1"/>
  <c r="I20" i="1"/>
  <c r="H20" i="1"/>
  <c r="L19" i="1"/>
  <c r="L18" i="1"/>
  <c r="K10" i="1"/>
  <c r="K12" i="1" s="1"/>
  <c r="K13" i="1" s="1"/>
  <c r="J10" i="1"/>
  <c r="J12" i="1" s="1"/>
  <c r="J13" i="1" s="1"/>
  <c r="I10" i="1"/>
  <c r="I12" i="1" s="1"/>
  <c r="I13" i="1" s="1"/>
  <c r="H10" i="1"/>
  <c r="H12" i="1" s="1"/>
  <c r="H13" i="1" s="1"/>
  <c r="G10" i="1"/>
  <c r="L9" i="1"/>
  <c r="G12" i="1" l="1"/>
  <c r="G33" i="1" s="1"/>
  <c r="G31" i="1"/>
  <c r="I15" i="1"/>
  <c r="I14" i="1"/>
  <c r="K15" i="1"/>
  <c r="K14" i="1"/>
  <c r="H31" i="1"/>
  <c r="H22" i="1"/>
  <c r="H33" i="1" s="1"/>
  <c r="J31" i="1"/>
  <c r="J22" i="1"/>
  <c r="H15" i="1"/>
  <c r="H14" i="1"/>
  <c r="J15" i="1"/>
  <c r="J14" i="1"/>
  <c r="L10" i="1"/>
  <c r="I31" i="1"/>
  <c r="I22" i="1"/>
  <c r="K31" i="1"/>
  <c r="K22" i="1"/>
  <c r="L20" i="1"/>
  <c r="K23" i="1" l="1"/>
  <c r="K34" i="1" s="1"/>
  <c r="K33" i="1"/>
  <c r="I23" i="1"/>
  <c r="I34" i="1" s="1"/>
  <c r="I33" i="1"/>
  <c r="J23" i="1"/>
  <c r="J34" i="1" s="1"/>
  <c r="J33" i="1"/>
  <c r="L33" i="1" s="1"/>
  <c r="L31" i="1"/>
  <c r="J25" i="1"/>
  <c r="J36" i="1" s="1"/>
  <c r="H23" i="1"/>
  <c r="H34" i="1" s="1"/>
  <c r="L22" i="1"/>
  <c r="K25" i="1"/>
  <c r="K36" i="1" s="1"/>
  <c r="I25" i="1"/>
  <c r="I36" i="1" s="1"/>
  <c r="L12" i="1"/>
  <c r="G13" i="1"/>
  <c r="G34" i="1" s="1"/>
  <c r="J24" i="1" l="1"/>
  <c r="J35" i="1" s="1"/>
  <c r="L34" i="1"/>
  <c r="I24" i="1"/>
  <c r="I35" i="1" s="1"/>
  <c r="K24" i="1"/>
  <c r="K35" i="1" s="1"/>
  <c r="G15" i="1"/>
  <c r="G14" i="1"/>
  <c r="L13" i="1"/>
  <c r="H25" i="1"/>
  <c r="H24" i="1"/>
  <c r="L23" i="1"/>
  <c r="L25" i="1" l="1"/>
  <c r="H36" i="1"/>
  <c r="L14" i="1"/>
  <c r="G35" i="1"/>
  <c r="L24" i="1"/>
  <c r="H35" i="1"/>
  <c r="L15" i="1"/>
  <c r="G36" i="1"/>
  <c r="L36" i="1" s="1"/>
  <c r="L35" i="1" l="1"/>
  <c r="L8" i="1" l="1"/>
  <c r="C2" i="1" l="1"/>
</calcChain>
</file>

<file path=xl/sharedStrings.xml><?xml version="1.0" encoding="utf-8"?>
<sst xmlns="http://schemas.openxmlformats.org/spreadsheetml/2006/main" count="97" uniqueCount="61">
  <si>
    <t>Total</t>
  </si>
  <si>
    <t>Source</t>
  </si>
  <si>
    <t>Outturn prices</t>
  </si>
  <si>
    <t>Year average RPI (rebased to 2012/13)</t>
  </si>
  <si>
    <t>Actuals to 2017/18, then TW forecast (April 2018 consensus)</t>
  </si>
  <si>
    <t>2012/13 prices</t>
  </si>
  <si>
    <t>150116 - TW - Menu Choice and ODI re-calibration letter.pdf. Also corresponds to calculation in Totex reconciliation file.</t>
  </si>
  <si>
    <t>Excess leakage totex</t>
  </si>
  <si>
    <t>Leakage excess totex adjustment: Key inputs</t>
  </si>
  <si>
    <t>2017/18 prices</t>
  </si>
  <si>
    <t>Original calculation</t>
  </si>
  <si>
    <t>Power and chemicals</t>
  </si>
  <si>
    <t>Agreed to methodology shared with Ofwat</t>
  </si>
  <si>
    <t>Latest calculation</t>
  </si>
  <si>
    <t>Leakage – potential view of additional costs unfairly borne by customers</t>
  </si>
  <si>
    <t>Additional spend on R&amp;M – being approximation of leakage activity inefficiency</t>
  </si>
  <si>
    <t>Total costs for Network R&amp;M which delivers all find and fix related activity is currently forecast at £852.8m for the AMP.</t>
  </si>
  <si>
    <t>Due to issues set out separately to this document, the efficiency of our network repairs and maintenance activity ‘Network R&amp;M’ (responsible for leakage find and fix work) was below the levels it should have been for the first 3 year of AMP 6.</t>
  </si>
  <si>
    <t>We have made an assessment of the level of inefficiency in these first 3 years. We considered a range of ways of doing this. The recommended methodology is set out below. Latest in this paper we have set out other methods considered but rejected.</t>
  </si>
  <si>
    <r>
      <t>P</t>
    </r>
    <r>
      <rPr>
        <b/>
        <u/>
        <sz val="11"/>
        <color theme="1"/>
        <rFont val="Calibri"/>
        <family val="2"/>
        <scheme val="minor"/>
      </rPr>
      <t>referred methodology – use of year 4 budget as efficient benchmark</t>
    </r>
  </si>
  <si>
    <t>We has calculated the total Network R&amp;M cost per Mld as a measure of efficiency. The cost per Mld budgeted to be achieved in year 4, which reflects the major improvements made through year 3, is significantly lower than that achieved in years 1, 2 and 3.</t>
  </si>
  <si>
    <t>We have performed an analysis to assess what R&amp;M costs would be forecast for the AMP if this level of efficiency was achieved much earlier – calculated as follows:</t>
  </si>
  <si>
    <r>
      <t>·</t>
    </r>
    <r>
      <rPr>
        <sz val="7"/>
        <color theme="1"/>
        <rFont val="Times New Roman"/>
        <family val="1"/>
      </rPr>
      <t xml:space="preserve">         </t>
    </r>
    <r>
      <rPr>
        <sz val="11"/>
        <color theme="1"/>
        <rFont val="Calibri"/>
        <family val="2"/>
        <scheme val="minor"/>
      </rPr>
      <t>Transition period for the move to the IA model was the minimum considered possible – we have assumed a period of 3 months – for these 3 months in year 1 we have kept costs at actual rates incurred (ie. year 1 costs pro-rata’d by 3 months out of 12)</t>
    </r>
  </si>
  <si>
    <r>
      <t>·</t>
    </r>
    <r>
      <rPr>
        <sz val="7"/>
        <color theme="1"/>
        <rFont val="Times New Roman"/>
        <family val="1"/>
      </rPr>
      <t xml:space="preserve">         </t>
    </r>
    <r>
      <rPr>
        <sz val="11"/>
        <color theme="1"/>
        <rFont val="Calibri"/>
        <family val="2"/>
        <scheme val="minor"/>
      </rPr>
      <t>For the period after this (from month 4 in year 1 to the end of year 3) we have adjusted costs to reflect ‘efficient model’ – this is calculated as actual MLd activity delivered multiplied by the cost per Mld budgeted for year 4.</t>
    </r>
  </si>
  <si>
    <r>
      <t>·</t>
    </r>
    <r>
      <rPr>
        <sz val="7"/>
        <color theme="1"/>
        <rFont val="Times New Roman"/>
        <family val="1"/>
      </rPr>
      <t xml:space="preserve">         </t>
    </r>
    <r>
      <rPr>
        <sz val="11"/>
        <color theme="1"/>
        <rFont val="Calibri"/>
        <family val="2"/>
        <scheme val="minor"/>
      </rPr>
      <t>Note for year 1 this involves taking 75% of Mld activity achieved (ie. 9 months out of 12 pro-rata) and multiplying by the year 4 cost per Mld.</t>
    </r>
  </si>
  <si>
    <r>
      <t>·</t>
    </r>
    <r>
      <rPr>
        <sz val="7"/>
        <color theme="1"/>
        <rFont val="Times New Roman"/>
        <family val="1"/>
      </rPr>
      <t xml:space="preserve">         </t>
    </r>
    <r>
      <rPr>
        <sz val="11"/>
        <color theme="1"/>
        <rFont val="Calibri"/>
        <family val="2"/>
        <scheme val="minor"/>
      </rPr>
      <t>For years 2 and 3 it involves taking the actual total Mld activity delivered in each year and multiplying by the year 4 cost per Mld.</t>
    </r>
  </si>
  <si>
    <r>
      <t>·</t>
    </r>
    <r>
      <rPr>
        <sz val="7"/>
        <color theme="1"/>
        <rFont val="Times New Roman"/>
        <family val="1"/>
      </rPr>
      <t xml:space="preserve">         </t>
    </r>
    <r>
      <rPr>
        <sz val="11"/>
        <color theme="1"/>
        <rFont val="Calibri"/>
        <family val="2"/>
        <scheme val="minor"/>
      </rPr>
      <t>All calculations have been performed in outturn prices for the relevant year – where we have applied year 4 cost per Mld to a different year, we have first adjusted it to the price base of the year in question.</t>
    </r>
  </si>
  <si>
    <r>
      <t>·</t>
    </r>
    <r>
      <rPr>
        <sz val="7"/>
        <color theme="1"/>
        <rFont val="Times New Roman"/>
        <family val="1"/>
      </rPr>
      <t xml:space="preserve">         </t>
    </r>
    <r>
      <rPr>
        <sz val="11"/>
        <color theme="1"/>
        <rFont val="Calibri"/>
        <family val="2"/>
        <scheme val="minor"/>
      </rPr>
      <t xml:space="preserve">Total expected costs on this basis would be £764.3m - </t>
    </r>
    <r>
      <rPr>
        <b/>
        <sz val="11"/>
        <color theme="1"/>
        <rFont val="Calibri"/>
        <family val="2"/>
        <scheme val="minor"/>
      </rPr>
      <t>£88.4m less than current forecast</t>
    </r>
  </si>
  <si>
    <t>See appendix 1 for details.</t>
  </si>
  <si>
    <t>A further £3.9m of additional costs have been incurred in Water production, in respect of power and chemicals – to treat the extra water required to offset leakage over and above performance commitment levels. We have included this in our assessment of the financial impact of leakage performance.</t>
  </si>
  <si>
    <t>This gives a total impact from above of £92.1m.</t>
  </si>
  <si>
    <t>Other methods considered</t>
  </si>
  <si>
    <t>Different assumptions for transition period:</t>
  </si>
  <si>
    <t>We considered using year 3 cost per Mld rates achieved for year 1, being a different assessment of what an efficient transition year would look like. This gives an assessment of inefficient costs of £82m (vs £88.4m above). We rejected this as 12 months was considered too long an assessment for a transition period and even though year 3 was more efficient that year 1,  it was significantly less efficient than year 4 is considered to be.</t>
  </si>
  <si>
    <t>Not adjusting year 1 costs as year 1 leakage target was achieved:</t>
  </si>
  <si>
    <t>This would give a total assessment of inefficient costs of £61m. We rejected this methodology as although we achieved our performance commitment, the level of Mld produced was well below target and at an inefficient rate – it was not an efficient use of customers’ money in this year and therefore it was considered important to recognise this.</t>
  </si>
  <si>
    <t>Using year 4 as a measure of efficiency</t>
  </si>
  <si>
    <t>We consider year 4 to be a reasonable basis as an efficient year based on the following:</t>
  </si>
  <si>
    <r>
      <t>·</t>
    </r>
    <r>
      <rPr>
        <sz val="7"/>
        <color theme="1"/>
        <rFont val="Times New Roman"/>
        <family val="1"/>
      </rPr>
      <t xml:space="preserve">         </t>
    </r>
    <r>
      <rPr>
        <sz val="11"/>
        <color theme="1"/>
        <rFont val="Calibri"/>
        <family val="2"/>
        <scheme val="minor"/>
      </rPr>
      <t>It reflects our Network R&amp;M one year on from the major structure changes we have made to provide a more effective and efficient delivery unit.</t>
    </r>
  </si>
  <si>
    <r>
      <t>·</t>
    </r>
    <r>
      <rPr>
        <sz val="7"/>
        <color theme="1"/>
        <rFont val="Times New Roman"/>
        <family val="1"/>
      </rPr>
      <t xml:space="preserve">         </t>
    </r>
    <r>
      <rPr>
        <sz val="11"/>
        <color theme="1"/>
        <rFont val="Calibri"/>
        <family val="2"/>
        <scheme val="minor"/>
      </rPr>
      <t>The budget is seen as ‘stretching’ in terms of the level of efficiency challenges included – both by Network management and IA partners– this is considered appropriate for the basis of this exercise as an efficient benchmark should be considered challenging and difficult to achieve.</t>
    </r>
  </si>
  <si>
    <r>
      <t>·</t>
    </r>
    <r>
      <rPr>
        <sz val="7"/>
        <color theme="1"/>
        <rFont val="Times New Roman"/>
        <family val="1"/>
      </rPr>
      <t xml:space="preserve">         </t>
    </r>
    <r>
      <rPr>
        <sz val="11"/>
        <color theme="1"/>
        <rFont val="Calibri"/>
        <family val="2"/>
        <scheme val="minor"/>
      </rPr>
      <t>Total efficiencies built into the budget (vs year 2 benchmark) are £18m versus year 2 benchmark.</t>
    </r>
  </si>
  <si>
    <r>
      <t>·</t>
    </r>
    <r>
      <rPr>
        <sz val="7"/>
        <color theme="1"/>
        <rFont val="Times New Roman"/>
        <family val="1"/>
      </rPr>
      <t xml:space="preserve">         </t>
    </r>
    <r>
      <rPr>
        <sz val="11"/>
        <color theme="1"/>
        <rFont val="Calibri"/>
        <family val="2"/>
        <scheme val="minor"/>
      </rPr>
      <t>Cost per Mld is 24% lower than year 1, 26% lower than year 2 and 12% lower than year 3 – all at same price base.</t>
    </r>
  </si>
  <si>
    <r>
      <t>·</t>
    </r>
    <r>
      <rPr>
        <sz val="7"/>
        <color theme="1"/>
        <rFont val="Times New Roman"/>
        <family val="1"/>
      </rPr>
      <t xml:space="preserve">         </t>
    </r>
    <r>
      <rPr>
        <sz val="11"/>
        <color theme="1"/>
        <rFont val="Calibri"/>
        <family val="2"/>
        <scheme val="minor"/>
      </rPr>
      <t>It incorporates our far better understanding of what is required to deliver our plan – including better understanding of attrition, jobs mix etc</t>
    </r>
  </si>
  <si>
    <r>
      <t>·</t>
    </r>
    <r>
      <rPr>
        <sz val="7"/>
        <color theme="1"/>
        <rFont val="Times New Roman"/>
        <family val="1"/>
      </rPr>
      <t xml:space="preserve">         </t>
    </r>
    <r>
      <rPr>
        <sz val="11"/>
        <color theme="1"/>
        <rFont val="Calibri"/>
        <family val="2"/>
        <scheme val="minor"/>
      </rPr>
      <t>It delivers a higher level of Mld (362 Mld) than we would normally target in a ‘normal weather year’ of 322 Mld – thereby giving comfort that overheads are being more efficiently absorbed over a greater volume of work.</t>
    </r>
  </si>
  <si>
    <t>Appendix 1</t>
  </si>
  <si>
    <t>Source: Leakage analysis summary 18032018.docx, as emailed by Steve Formoy, 19 June 2018, 17.27</t>
  </si>
  <si>
    <t>Source: Notice of Ofwat's proposal to impose a penalty on Thames Water Utilities Limited, Ofwat, June 2018 (extracts)</t>
  </si>
  <si>
    <t>Sharing rate</t>
  </si>
  <si>
    <t>c.50%, as specified in in Ofwat notice, paragraph 5.8</t>
  </si>
  <si>
    <t>Aligns to £46m as quoted in Ofwat notice, paragraphs 5.8 and 5.44</t>
  </si>
  <si>
    <t>2018/19 prices</t>
  </si>
  <si>
    <t>Implied adjustment</t>
  </si>
  <si>
    <t>Actual sharing rate (the amount retained by the company. The amount recovered from customers is therefore 1 minus this amount.)</t>
  </si>
  <si>
    <t>Delta vs original calculation</t>
  </si>
  <si>
    <t>Conclusion</t>
  </si>
  <si>
    <t>Ofwat's initial document refers to an adjustment £46m. Given the underlying methodology, this is in outturn prices.</t>
  </si>
  <si>
    <t>Following the same methodology, given the actual expenditure and sharing rates, this generates a lower adjustment.</t>
  </si>
  <si>
    <t>Ofwat notice requires that the greater of £46m and the final calculation should be used.</t>
  </si>
  <si>
    <t>Therefore, we propose to continue to use the data from the original calculation, rather than the latest calculation.</t>
  </si>
  <si>
    <t>The revenue feeder model takes inputs in 2012/13 prices. Therefore we propose to use £42.5m (highlighted above) as the input to the revenue feeder model.</t>
  </si>
  <si>
    <t>£3.9m per methodology shared with Ofwat - rounding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</si>
</sst>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m\-yy_*"/>
    <numFmt numFmtId="165" formatCode="#,##0.0_);\(#,##0.0\);\–_);&quot;–&quot;_)"/>
    <numFmt numFmtId="166" formatCode="#,##0.000_);\(#,##0.000\);\–_);&quot;–&quot;_)"/>
    <numFmt numFmtId="167" formatCode="#,##0.0%_);\(#,##0.0%\);\-_);@_)"/>
    <numFmt numFmtId="168" formatCode="0.00%_);\(0.00%\);&quot;–&quot;_)"/>
  </numFmts>
  <fonts count="14" x14ac:knownFonts="1">
    <font>
      <sz val="11"/>
      <color theme="1"/>
      <name val="Calibri"/>
      <family val="2"/>
      <scheme val="minor"/>
    </font>
    <font>
      <b/>
      <sz val="11"/>
      <color theme="0"/>
      <name val="Calibri"/>
      <family val="2"/>
      <scheme val="minor"/>
    </font>
    <font>
      <sz val="11"/>
      <color theme="0"/>
      <name val="Calibri"/>
      <family val="2"/>
      <scheme val="minor"/>
    </font>
    <font>
      <sz val="9"/>
      <name val="Arial"/>
      <family val="2"/>
    </font>
    <font>
      <b/>
      <sz val="10"/>
      <color theme="0"/>
      <name val="Arial"/>
      <family val="2"/>
    </font>
    <font>
      <sz val="11"/>
      <color theme="1"/>
      <name val="Calibri"/>
      <family val="2"/>
    </font>
    <font>
      <sz val="10"/>
      <color rgb="FF0070C0"/>
      <name val="Arial"/>
      <family val="2"/>
    </font>
    <font>
      <b/>
      <sz val="10"/>
      <color theme="1"/>
      <name val="Arial"/>
      <family val="2"/>
    </font>
    <font>
      <sz val="10"/>
      <name val="Arial"/>
      <family val="2"/>
    </font>
    <font>
      <b/>
      <sz val="11"/>
      <color theme="1"/>
      <name val="Calibri"/>
      <family val="2"/>
      <scheme val="minor"/>
    </font>
    <font>
      <b/>
      <u/>
      <sz val="11"/>
      <color theme="1"/>
      <name val="Calibri"/>
      <family val="2"/>
      <scheme val="minor"/>
    </font>
    <font>
      <u/>
      <sz val="11"/>
      <color theme="1"/>
      <name val="Calibri"/>
      <family val="2"/>
      <scheme val="minor"/>
    </font>
    <font>
      <sz val="11"/>
      <color theme="1"/>
      <name val="Symbol"/>
      <family val="1"/>
      <charset val="2"/>
    </font>
    <font>
      <sz val="7"/>
      <color theme="1"/>
      <name val="Times New Roman"/>
      <family val="1"/>
    </font>
  </fonts>
  <fills count="8">
    <fill>
      <patternFill patternType="none"/>
    </fill>
    <fill>
      <patternFill patternType="gray125"/>
    </fill>
    <fill>
      <patternFill patternType="solid">
        <fgColor rgb="FF00B0F0"/>
        <bgColor indexed="64"/>
      </patternFill>
    </fill>
    <fill>
      <patternFill patternType="solid">
        <fgColor rgb="FFEBF1DE"/>
        <bgColor rgb="FF000000"/>
      </patternFill>
    </fill>
    <fill>
      <patternFill patternType="solid">
        <fgColor theme="6" tint="0.79998168889431442"/>
        <bgColor indexed="64"/>
      </patternFill>
    </fill>
    <fill>
      <patternFill patternType="solid">
        <fgColor rgb="FFFFFF00"/>
        <bgColor indexed="64"/>
      </patternFill>
    </fill>
    <fill>
      <patternFill patternType="solid">
        <fgColor rgb="FF0070C0"/>
        <bgColor indexed="64"/>
      </patternFill>
    </fill>
    <fill>
      <patternFill patternType="solid">
        <fgColor theme="0" tint="-0.499984740745262"/>
        <bgColor indexed="64"/>
      </patternFill>
    </fill>
  </fills>
  <borders count="2">
    <border>
      <left/>
      <right/>
      <top/>
      <bottom/>
      <diagonal/>
    </border>
    <border>
      <left/>
      <right/>
      <top/>
      <bottom style="thin">
        <color indexed="64"/>
      </bottom>
      <diagonal/>
    </border>
  </borders>
  <cellStyleXfs count="6">
    <xf numFmtId="0" fontId="0" fillId="0" borderId="0"/>
    <xf numFmtId="164" fontId="3" fillId="0" borderId="0" applyFill="0" applyBorder="0" applyProtection="0">
      <alignment horizontal="right"/>
    </xf>
    <xf numFmtId="0" fontId="5" fillId="0" borderId="0"/>
    <xf numFmtId="167" fontId="3" fillId="0" borderId="0" applyProtection="0"/>
    <xf numFmtId="0" fontId="8" fillId="0" borderId="0"/>
    <xf numFmtId="0" fontId="5" fillId="0" borderId="0"/>
  </cellStyleXfs>
  <cellXfs count="33">
    <xf numFmtId="0" fontId="0" fillId="0" borderId="0" xfId="0"/>
    <xf numFmtId="164" fontId="4" fillId="2" borderId="0" xfId="1" applyFont="1" applyFill="1" applyBorder="1" applyAlignment="1">
      <alignment horizontal="right"/>
    </xf>
    <xf numFmtId="0" fontId="4" fillId="2" borderId="0" xfId="2" applyFont="1" applyFill="1" applyAlignment="1">
      <alignment horizontal="right"/>
    </xf>
    <xf numFmtId="0" fontId="2" fillId="2" borderId="0" xfId="0" applyFont="1" applyFill="1"/>
    <xf numFmtId="0" fontId="1" fillId="2" borderId="0" xfId="0" applyFont="1" applyFill="1"/>
    <xf numFmtId="0" fontId="4" fillId="2" borderId="0" xfId="2" applyFont="1" applyFill="1" applyAlignment="1">
      <alignment horizontal="left"/>
    </xf>
    <xf numFmtId="165" fontId="7" fillId="0" borderId="0" xfId="2" applyNumberFormat="1" applyFont="1"/>
    <xf numFmtId="0" fontId="5" fillId="0" borderId="0" xfId="2"/>
    <xf numFmtId="166" fontId="6" fillId="3" borderId="0" xfId="2" applyNumberFormat="1" applyFont="1" applyFill="1" applyBorder="1"/>
    <xf numFmtId="168" fontId="6" fillId="4" borderId="0" xfId="3" applyNumberFormat="1" applyFont="1" applyFill="1" applyAlignment="1">
      <alignment horizontal="right"/>
    </xf>
    <xf numFmtId="165" fontId="6" fillId="3" borderId="0" xfId="5" applyNumberFormat="1" applyFont="1" applyFill="1" applyBorder="1"/>
    <xf numFmtId="165" fontId="0" fillId="0" borderId="0" xfId="0" applyNumberFormat="1"/>
    <xf numFmtId="0" fontId="0" fillId="0" borderId="1" xfId="0" applyBorder="1"/>
    <xf numFmtId="165" fontId="6" fillId="3" borderId="1" xfId="5" applyNumberFormat="1" applyFont="1" applyFill="1" applyBorder="1"/>
    <xf numFmtId="165" fontId="7" fillId="0" borderId="1" xfId="2" applyNumberFormat="1" applyFont="1" applyBorder="1"/>
    <xf numFmtId="0" fontId="0" fillId="0" borderId="0" xfId="0"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horizontal="left" vertical="center" indent="5"/>
    </xf>
    <xf numFmtId="0" fontId="9" fillId="0" borderId="0" xfId="0" applyFont="1" applyAlignment="1">
      <alignment vertical="center"/>
    </xf>
    <xf numFmtId="0" fontId="2" fillId="6" borderId="0" xfId="0" applyFont="1" applyFill="1"/>
    <xf numFmtId="0" fontId="0" fillId="0" borderId="0" xfId="0" applyAlignment="1">
      <alignment vertical="center" wrapText="1"/>
    </xf>
    <xf numFmtId="0" fontId="1" fillId="2" borderId="0" xfId="0" applyFont="1" applyFill="1" applyAlignment="1">
      <alignment vertical="center" wrapText="1"/>
    </xf>
    <xf numFmtId="0" fontId="5" fillId="0" borderId="0" xfId="2" applyAlignment="1">
      <alignment vertical="center" wrapText="1"/>
    </xf>
    <xf numFmtId="0" fontId="0" fillId="0" borderId="1" xfId="0" applyBorder="1" applyAlignment="1">
      <alignment vertical="center" wrapText="1"/>
    </xf>
    <xf numFmtId="0" fontId="9" fillId="0" borderId="0" xfId="0" applyFont="1" applyAlignment="1">
      <alignment vertical="center" wrapText="1"/>
    </xf>
    <xf numFmtId="0" fontId="0" fillId="0" borderId="0" xfId="0" applyFont="1" applyAlignment="1">
      <alignment vertical="center" wrapText="1"/>
    </xf>
    <xf numFmtId="168" fontId="6" fillId="4" borderId="0" xfId="3" applyNumberFormat="1" applyFont="1" applyFill="1" applyAlignment="1">
      <alignment horizontal="right" vertical="center"/>
    </xf>
    <xf numFmtId="0" fontId="1" fillId="7" borderId="0" xfId="0" applyFont="1" applyFill="1" applyAlignment="1">
      <alignment vertical="center" wrapText="1"/>
    </xf>
    <xf numFmtId="0" fontId="2" fillId="7" borderId="0" xfId="0" applyFont="1" applyFill="1"/>
    <xf numFmtId="165" fontId="0" fillId="0" borderId="1" xfId="0" applyNumberFormat="1" applyBorder="1"/>
    <xf numFmtId="168" fontId="8" fillId="0" borderId="0" xfId="3" applyNumberFormat="1" applyFont="1" applyFill="1" applyAlignment="1">
      <alignment horizontal="right" vertical="center"/>
    </xf>
    <xf numFmtId="165" fontId="7" fillId="5" borderId="0" xfId="2" applyNumberFormat="1" applyFont="1" applyFill="1"/>
  </cellXfs>
  <cellStyles count="6">
    <cellStyle name="Normal" xfId="0" builtinId="0"/>
    <cellStyle name="Normal 3" xfId="2" xr:uid="{00000000-0005-0000-0000-000001000000}"/>
    <cellStyle name="Normal 3 8" xfId="5" xr:uid="{00000000-0005-0000-0000-000002000000}"/>
    <cellStyle name="Normal 4 2" xfId="4" xr:uid="{00000000-0005-0000-0000-000003000000}"/>
    <cellStyle name="Std_%1" xfId="3" xr:uid="{00000000-0005-0000-0000-000004000000}"/>
    <cellStyle name="Std_Date"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3</xdr:row>
      <xdr:rowOff>0</xdr:rowOff>
    </xdr:from>
    <xdr:to>
      <xdr:col>10</xdr:col>
      <xdr:colOff>257175</xdr:colOff>
      <xdr:row>9</xdr:row>
      <xdr:rowOff>76200</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571500"/>
          <a:ext cx="5133975" cy="1219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495300</xdr:colOff>
      <xdr:row>9</xdr:row>
      <xdr:rowOff>0</xdr:rowOff>
    </xdr:from>
    <xdr:to>
      <xdr:col>10</xdr:col>
      <xdr:colOff>257175</xdr:colOff>
      <xdr:row>23</xdr:row>
      <xdr:rowOff>161925</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4900" y="1714500"/>
          <a:ext cx="5248275" cy="2828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466725</xdr:colOff>
      <xdr:row>25</xdr:row>
      <xdr:rowOff>104775</xdr:rowOff>
    </xdr:from>
    <xdr:to>
      <xdr:col>10</xdr:col>
      <xdr:colOff>304800</xdr:colOff>
      <xdr:row>36</xdr:row>
      <xdr:rowOff>38100</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76325" y="4867275"/>
          <a:ext cx="5324475" cy="2028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39</xdr:row>
      <xdr:rowOff>0</xdr:rowOff>
    </xdr:from>
    <xdr:to>
      <xdr:col>11</xdr:col>
      <xdr:colOff>238125</xdr:colOff>
      <xdr:row>45</xdr:row>
      <xdr:rowOff>133350</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7429500"/>
          <a:ext cx="5724525" cy="1276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590550</xdr:colOff>
      <xdr:row>46</xdr:row>
      <xdr:rowOff>85725</xdr:rowOff>
    </xdr:from>
    <xdr:to>
      <xdr:col>11</xdr:col>
      <xdr:colOff>219075</xdr:colOff>
      <xdr:row>53</xdr:row>
      <xdr:rowOff>38101</xdr:rowOff>
    </xdr:to>
    <xdr:pic>
      <xdr:nvPicPr>
        <xdr:cNvPr id="3" name="Picture 4">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0150" y="8848725"/>
          <a:ext cx="5724525" cy="12858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pageSetUpPr fitToPage="1"/>
  </sheetPr>
  <dimension ref="C2:N49"/>
  <sheetViews>
    <sheetView showGridLines="0" tabSelected="1" zoomScaleNormal="100" workbookViewId="0">
      <selection activeCell="C18" sqref="C18"/>
    </sheetView>
  </sheetViews>
  <sheetFormatPr defaultRowHeight="14.5" x14ac:dyDescent="0.35"/>
  <cols>
    <col min="1" max="1" width="2.54296875" customWidth="1"/>
    <col min="2" max="2" width="3" customWidth="1"/>
    <col min="3" max="3" width="81.1796875" style="21" customWidth="1"/>
    <col min="4" max="4" width="15.81640625" customWidth="1"/>
    <col min="5" max="5" width="2.26953125" customWidth="1"/>
    <col min="6" max="6" width="1.453125" customWidth="1"/>
    <col min="7" max="12" width="14.7265625" customWidth="1"/>
    <col min="13" max="13" width="2.54296875" customWidth="1"/>
    <col min="14" max="14" width="78.1796875" customWidth="1"/>
  </cols>
  <sheetData>
    <row r="2" spans="3:14" ht="43.5" hidden="1" x14ac:dyDescent="0.35">
      <c r="C2" s="21" t="str">
        <f ca="1">CELL("filename")</f>
        <v>https://thameswater-my.sharepoint.com/personal/laura_dewey_thameswater_co_uk/Documents/Desktop/annual results/current plans/[180614-leakage-adjustment-calculation.xlsx]Leakage</v>
      </c>
    </row>
    <row r="4" spans="3:14" x14ac:dyDescent="0.35">
      <c r="C4" s="22" t="s">
        <v>8</v>
      </c>
      <c r="D4" s="3"/>
      <c r="E4" s="3"/>
      <c r="F4" s="3"/>
      <c r="G4" s="1">
        <v>42460</v>
      </c>
      <c r="H4" s="1">
        <v>42825</v>
      </c>
      <c r="I4" s="1">
        <v>43190</v>
      </c>
      <c r="J4" s="1">
        <v>43555</v>
      </c>
      <c r="K4" s="1">
        <v>43921</v>
      </c>
      <c r="L4" s="2" t="s">
        <v>0</v>
      </c>
      <c r="N4" s="5" t="s">
        <v>1</v>
      </c>
    </row>
    <row r="5" spans="3:14" x14ac:dyDescent="0.35">
      <c r="C5" s="23" t="s">
        <v>3</v>
      </c>
      <c r="D5" s="7"/>
      <c r="E5" s="7"/>
      <c r="F5" s="7"/>
      <c r="G5" s="8">
        <v>1.0603181090562313</v>
      </c>
      <c r="H5" s="8">
        <v>1.0830353189605262</v>
      </c>
      <c r="I5" s="8">
        <v>1.1235652736623414</v>
      </c>
      <c r="J5" s="8">
        <v>1.1598123360920951</v>
      </c>
      <c r="K5" s="8">
        <v>1.1937417492592217</v>
      </c>
      <c r="L5" s="7"/>
      <c r="M5" s="7"/>
      <c r="N5" s="7" t="s">
        <v>4</v>
      </c>
    </row>
    <row r="7" spans="3:14" x14ac:dyDescent="0.35">
      <c r="C7" s="22" t="s">
        <v>10</v>
      </c>
      <c r="D7" s="3"/>
      <c r="E7" s="3"/>
      <c r="F7" s="3"/>
      <c r="G7" s="3"/>
      <c r="H7" s="3"/>
      <c r="I7" s="3"/>
      <c r="J7" s="3"/>
      <c r="K7" s="3"/>
      <c r="L7" s="3"/>
    </row>
    <row r="8" spans="3:14" x14ac:dyDescent="0.35">
      <c r="C8" s="21" t="s">
        <v>7</v>
      </c>
      <c r="D8" t="s">
        <v>2</v>
      </c>
      <c r="G8" s="10">
        <v>27.394747241146405</v>
      </c>
      <c r="H8" s="10">
        <v>40.559475459226547</v>
      </c>
      <c r="I8" s="10">
        <v>20.471149178081873</v>
      </c>
      <c r="J8" s="10">
        <v>0</v>
      </c>
      <c r="K8" s="10">
        <v>0</v>
      </c>
      <c r="L8" s="6">
        <f t="shared" ref="L8:L12" si="0">SUM(G8:K8)</f>
        <v>88.425371878454825</v>
      </c>
      <c r="N8" t="s">
        <v>12</v>
      </c>
    </row>
    <row r="9" spans="3:14" x14ac:dyDescent="0.35">
      <c r="C9" s="24" t="s">
        <v>11</v>
      </c>
      <c r="D9" s="12" t="s">
        <v>2</v>
      </c>
      <c r="E9" s="12"/>
      <c r="F9" s="12"/>
      <c r="G9" s="13">
        <v>0</v>
      </c>
      <c r="H9" s="13">
        <v>0.91779250000000001</v>
      </c>
      <c r="I9" s="13">
        <v>2.1066704999999999</v>
      </c>
      <c r="J9" s="13">
        <v>0.95111699999999999</v>
      </c>
      <c r="K9" s="13">
        <v>0</v>
      </c>
      <c r="L9" s="14">
        <f t="shared" si="0"/>
        <v>3.9755799999999999</v>
      </c>
      <c r="N9" t="s">
        <v>60</v>
      </c>
    </row>
    <row r="10" spans="3:14" x14ac:dyDescent="0.35">
      <c r="C10" s="25" t="s">
        <v>0</v>
      </c>
      <c r="D10" t="s">
        <v>2</v>
      </c>
      <c r="G10" s="11">
        <f>SUM(G8:G9)</f>
        <v>27.394747241146405</v>
      </c>
      <c r="H10" s="11">
        <f t="shared" ref="H10:K10" si="1">SUM(H8:H9)</f>
        <v>41.477267959226545</v>
      </c>
      <c r="I10" s="11">
        <f t="shared" si="1"/>
        <v>22.577819678081873</v>
      </c>
      <c r="J10" s="11">
        <f t="shared" si="1"/>
        <v>0.95111699999999999</v>
      </c>
      <c r="K10" s="11">
        <f t="shared" si="1"/>
        <v>0</v>
      </c>
      <c r="L10" s="6">
        <f t="shared" si="0"/>
        <v>92.400951878454819</v>
      </c>
    </row>
    <row r="11" spans="3:14" x14ac:dyDescent="0.35">
      <c r="C11" s="26" t="s">
        <v>47</v>
      </c>
      <c r="G11" s="9">
        <v>0.5</v>
      </c>
      <c r="H11" s="9">
        <v>0.5</v>
      </c>
      <c r="I11" s="9">
        <v>0.5</v>
      </c>
      <c r="J11" s="9">
        <v>0.5</v>
      </c>
      <c r="K11" s="9">
        <v>0.5</v>
      </c>
      <c r="L11" s="6"/>
      <c r="N11" t="s">
        <v>48</v>
      </c>
    </row>
    <row r="12" spans="3:14" x14ac:dyDescent="0.35">
      <c r="C12" s="26" t="s">
        <v>51</v>
      </c>
      <c r="D12" t="s">
        <v>2</v>
      </c>
      <c r="G12" s="11">
        <f>G10*(1-G11)</f>
        <v>13.697373620573202</v>
      </c>
      <c r="H12" s="11">
        <f t="shared" ref="H12:K12" si="2">H10*(1-H11)</f>
        <v>20.738633979613272</v>
      </c>
      <c r="I12" s="11">
        <f t="shared" si="2"/>
        <v>11.288909839040937</v>
      </c>
      <c r="J12" s="11">
        <f t="shared" si="2"/>
        <v>0.4755585</v>
      </c>
      <c r="K12" s="11">
        <f t="shared" si="2"/>
        <v>0</v>
      </c>
      <c r="L12" s="6">
        <f t="shared" si="0"/>
        <v>46.20047593922741</v>
      </c>
      <c r="N12" t="s">
        <v>49</v>
      </c>
    </row>
    <row r="13" spans="3:14" x14ac:dyDescent="0.35">
      <c r="C13" s="26" t="s">
        <v>51</v>
      </c>
      <c r="D13" t="s">
        <v>5</v>
      </c>
      <c r="G13" s="11">
        <f>G12/G5</f>
        <v>12.918173804241608</v>
      </c>
      <c r="H13" s="11">
        <f>H12/H5</f>
        <v>19.148622040800817</v>
      </c>
      <c r="I13" s="11">
        <f>I12/I5</f>
        <v>10.047400096519473</v>
      </c>
      <c r="J13" s="11">
        <f>J12/J5</f>
        <v>0.41003055856636289</v>
      </c>
      <c r="K13" s="11">
        <f>K12/K5</f>
        <v>0</v>
      </c>
      <c r="L13" s="32">
        <f t="shared" ref="L13" si="3">SUM(G13:K13)</f>
        <v>42.524226500128258</v>
      </c>
    </row>
    <row r="14" spans="3:14" x14ac:dyDescent="0.35">
      <c r="C14" s="26" t="s">
        <v>51</v>
      </c>
      <c r="D14" t="s">
        <v>9</v>
      </c>
      <c r="G14" s="11">
        <f>G13*$I$5</f>
        <v>14.514411485580412</v>
      </c>
      <c r="H14" s="11">
        <f t="shared" ref="H14:K14" si="4">H13*$I$5</f>
        <v>21.514726763529112</v>
      </c>
      <c r="I14" s="11">
        <f t="shared" si="4"/>
        <v>11.288909839040937</v>
      </c>
      <c r="J14" s="11">
        <f t="shared" si="4"/>
        <v>0.46069609674553824</v>
      </c>
      <c r="K14" s="11">
        <f t="shared" si="4"/>
        <v>0</v>
      </c>
      <c r="L14" s="6">
        <f t="shared" ref="L14:L15" si="5">SUM(G14:K14)</f>
        <v>47.778744184895999</v>
      </c>
    </row>
    <row r="15" spans="3:14" x14ac:dyDescent="0.35">
      <c r="C15" s="26" t="s">
        <v>51</v>
      </c>
      <c r="D15" t="s">
        <v>50</v>
      </c>
      <c r="G15" s="11">
        <f>G13*$J$5</f>
        <v>14.982657337941166</v>
      </c>
      <c r="H15" s="11">
        <f t="shared" ref="H15:K15" si="6">H13*$J$5</f>
        <v>22.208808062085776</v>
      </c>
      <c r="I15" s="11">
        <f t="shared" si="6"/>
        <v>11.653098577596191</v>
      </c>
      <c r="J15" s="11">
        <f t="shared" si="6"/>
        <v>0.47555849999999994</v>
      </c>
      <c r="K15" s="11">
        <f t="shared" si="6"/>
        <v>0</v>
      </c>
      <c r="L15" s="6">
        <f t="shared" si="5"/>
        <v>49.32012247762313</v>
      </c>
    </row>
    <row r="17" spans="3:14" x14ac:dyDescent="0.35">
      <c r="C17" s="22" t="s">
        <v>13</v>
      </c>
      <c r="D17" s="3"/>
      <c r="E17" s="3"/>
      <c r="F17" s="3"/>
      <c r="G17" s="3"/>
      <c r="H17" s="3"/>
      <c r="I17" s="3"/>
      <c r="J17" s="3"/>
      <c r="K17" s="3"/>
      <c r="L17" s="3"/>
    </row>
    <row r="18" spans="3:14" x14ac:dyDescent="0.35">
      <c r="C18" s="21" t="s">
        <v>7</v>
      </c>
      <c r="D18" t="s">
        <v>2</v>
      </c>
      <c r="G18" s="10">
        <v>27.394747241146405</v>
      </c>
      <c r="H18" s="10">
        <v>40.559475459226547</v>
      </c>
      <c r="I18" s="10">
        <v>14.974666289900568</v>
      </c>
      <c r="J18" s="10">
        <v>0</v>
      </c>
      <c r="K18" s="10">
        <v>0</v>
      </c>
      <c r="L18" s="6">
        <f t="shared" ref="L18:L20" si="7">SUM(G18:K18)</f>
        <v>82.928888990273521</v>
      </c>
    </row>
    <row r="19" spans="3:14" x14ac:dyDescent="0.35">
      <c r="C19" s="24" t="s">
        <v>11</v>
      </c>
      <c r="D19" s="12" t="s">
        <v>2</v>
      </c>
      <c r="E19" s="12"/>
      <c r="F19" s="12"/>
      <c r="G19" s="13">
        <v>0</v>
      </c>
      <c r="H19" s="13">
        <v>0.91779250000000001</v>
      </c>
      <c r="I19" s="13">
        <v>1.5959625</v>
      </c>
      <c r="J19" s="13">
        <v>0.95111699999999999</v>
      </c>
      <c r="K19" s="13">
        <v>0</v>
      </c>
      <c r="L19" s="14">
        <f t="shared" si="7"/>
        <v>3.4648719999999997</v>
      </c>
    </row>
    <row r="20" spans="3:14" x14ac:dyDescent="0.35">
      <c r="C20" s="25" t="s">
        <v>0</v>
      </c>
      <c r="D20" t="s">
        <v>2</v>
      </c>
      <c r="G20" s="11">
        <f>SUM(G18:G19)</f>
        <v>27.394747241146405</v>
      </c>
      <c r="H20" s="11">
        <f t="shared" ref="H20" si="8">SUM(H18:H19)</f>
        <v>41.477267959226545</v>
      </c>
      <c r="I20" s="11">
        <f t="shared" ref="I20" si="9">SUM(I18:I19)</f>
        <v>16.570628789900567</v>
      </c>
      <c r="J20" s="11">
        <f t="shared" ref="J20" si="10">SUM(J18:J19)</f>
        <v>0.95111699999999999</v>
      </c>
      <c r="K20" s="11">
        <f t="shared" ref="K20" si="11">SUM(K18:K19)</f>
        <v>0</v>
      </c>
      <c r="L20" s="6">
        <f t="shared" si="7"/>
        <v>86.393760990273506</v>
      </c>
    </row>
    <row r="21" spans="3:14" ht="29" x14ac:dyDescent="0.35">
      <c r="C21" s="26" t="s">
        <v>52</v>
      </c>
      <c r="G21" s="27">
        <v>0.50939999999999996</v>
      </c>
      <c r="H21" s="27">
        <v>0.50939999999999996</v>
      </c>
      <c r="I21" s="27">
        <v>0.50939999999999996</v>
      </c>
      <c r="J21" s="27">
        <v>0.50939999999999996</v>
      </c>
      <c r="K21" s="27">
        <v>0.50939999999999996</v>
      </c>
      <c r="L21" s="7"/>
      <c r="M21" s="7"/>
      <c r="N21" s="7" t="s">
        <v>6</v>
      </c>
    </row>
    <row r="22" spans="3:14" x14ac:dyDescent="0.35">
      <c r="C22" s="26" t="s">
        <v>51</v>
      </c>
      <c r="D22" t="s">
        <v>2</v>
      </c>
      <c r="G22" s="11">
        <f>G20*(1-G21)</f>
        <v>13.439862996506427</v>
      </c>
      <c r="H22" s="11">
        <f t="shared" ref="H22" si="12">H20*(1-H21)</f>
        <v>20.348747660796544</v>
      </c>
      <c r="I22" s="11">
        <f t="shared" ref="I22" si="13">I20*(1-I21)</f>
        <v>8.1295504843252182</v>
      </c>
      <c r="J22" s="11">
        <f t="shared" ref="J22" si="14">J20*(1-J21)</f>
        <v>0.46661800020000005</v>
      </c>
      <c r="K22" s="11">
        <f t="shared" ref="K22" si="15">K20*(1-K21)</f>
        <v>0</v>
      </c>
      <c r="L22" s="6">
        <f t="shared" ref="L22:L25" si="16">SUM(G22:K22)</f>
        <v>42.38477914182819</v>
      </c>
    </row>
    <row r="23" spans="3:14" x14ac:dyDescent="0.35">
      <c r="C23" s="26" t="s">
        <v>51</v>
      </c>
      <c r="D23" t="s">
        <v>5</v>
      </c>
      <c r="G23" s="11">
        <f>G22/G5</f>
        <v>12.675312136721866</v>
      </c>
      <c r="H23" s="11">
        <f>H22/H5</f>
        <v>18.78862794643376</v>
      </c>
      <c r="I23" s="11">
        <f>I22/I5</f>
        <v>7.2354946124548389</v>
      </c>
      <c r="J23" s="11">
        <f>J22/J5</f>
        <v>0.40232198406531533</v>
      </c>
      <c r="K23" s="11">
        <f>K22/K5</f>
        <v>0</v>
      </c>
      <c r="L23" s="6">
        <f t="shared" si="16"/>
        <v>39.101756679675781</v>
      </c>
    </row>
    <row r="24" spans="3:14" x14ac:dyDescent="0.35">
      <c r="C24" s="26" t="s">
        <v>51</v>
      </c>
      <c r="D24" t="s">
        <v>9</v>
      </c>
      <c r="G24" s="11">
        <f>G23*$I$5</f>
        <v>14.2415405496515</v>
      </c>
      <c r="H24" s="11">
        <f t="shared" ref="H24" si="17">H23*$I$5</f>
        <v>21.110249900374761</v>
      </c>
      <c r="I24" s="11">
        <f t="shared" ref="I24" si="18">I23*$I$5</f>
        <v>8.1295504843252182</v>
      </c>
      <c r="J24" s="11">
        <f t="shared" ref="J24" si="19">J23*$I$5</f>
        <v>0.45203501012672215</v>
      </c>
      <c r="K24" s="11">
        <f t="shared" ref="K24" si="20">K23*$I$5</f>
        <v>0</v>
      </c>
      <c r="L24" s="6">
        <f t="shared" si="16"/>
        <v>43.9333759444782</v>
      </c>
    </row>
    <row r="25" spans="3:14" x14ac:dyDescent="0.35">
      <c r="C25" s="26" t="s">
        <v>51</v>
      </c>
      <c r="D25" t="s">
        <v>50</v>
      </c>
      <c r="G25" s="11">
        <f>G23*$J$5</f>
        <v>14.700983379987873</v>
      </c>
      <c r="H25" s="11">
        <f t="shared" ref="H25:K25" si="21">H23*$J$5</f>
        <v>21.791282470518563</v>
      </c>
      <c r="I25" s="11">
        <f t="shared" si="21"/>
        <v>8.3918159092530153</v>
      </c>
      <c r="J25" s="11">
        <f t="shared" si="21"/>
        <v>0.46661800020000005</v>
      </c>
      <c r="K25" s="11">
        <f t="shared" si="21"/>
        <v>0</v>
      </c>
      <c r="L25" s="6">
        <f t="shared" si="16"/>
        <v>45.350699759959454</v>
      </c>
    </row>
    <row r="28" spans="3:14" x14ac:dyDescent="0.35">
      <c r="C28" s="28" t="s">
        <v>53</v>
      </c>
      <c r="D28" s="29"/>
      <c r="E28" s="29"/>
      <c r="F28" s="29"/>
      <c r="G28" s="29"/>
      <c r="H28" s="29"/>
      <c r="I28" s="29"/>
      <c r="J28" s="29"/>
      <c r="K28" s="29"/>
      <c r="L28" s="29"/>
    </row>
    <row r="29" spans="3:14" x14ac:dyDescent="0.35">
      <c r="C29" s="21" t="s">
        <v>7</v>
      </c>
      <c r="D29" t="s">
        <v>2</v>
      </c>
      <c r="G29" s="11">
        <f>G18-G8</f>
        <v>0</v>
      </c>
      <c r="H29" s="11">
        <f t="shared" ref="H29:K29" si="22">H18-H8</f>
        <v>0</v>
      </c>
      <c r="I29" s="11">
        <f t="shared" si="22"/>
        <v>-5.4964828881813048</v>
      </c>
      <c r="J29" s="11">
        <f t="shared" si="22"/>
        <v>0</v>
      </c>
      <c r="K29" s="11">
        <f t="shared" si="22"/>
        <v>0</v>
      </c>
      <c r="L29" s="6">
        <f t="shared" ref="L29:L31" si="23">SUM(G29:K29)</f>
        <v>-5.4964828881813048</v>
      </c>
    </row>
    <row r="30" spans="3:14" x14ac:dyDescent="0.35">
      <c r="C30" s="24" t="s">
        <v>11</v>
      </c>
      <c r="D30" s="12" t="s">
        <v>2</v>
      </c>
      <c r="E30" s="12"/>
      <c r="F30" s="12"/>
      <c r="G30" s="30">
        <f t="shared" ref="G30:K30" si="24">G19-G9</f>
        <v>0</v>
      </c>
      <c r="H30" s="30">
        <f t="shared" si="24"/>
        <v>0</v>
      </c>
      <c r="I30" s="30">
        <f t="shared" si="24"/>
        <v>-0.51070799999999994</v>
      </c>
      <c r="J30" s="30">
        <f t="shared" si="24"/>
        <v>0</v>
      </c>
      <c r="K30" s="30">
        <f t="shared" si="24"/>
        <v>0</v>
      </c>
      <c r="L30" s="14">
        <f t="shared" si="23"/>
        <v>-0.51070799999999994</v>
      </c>
    </row>
    <row r="31" spans="3:14" x14ac:dyDescent="0.35">
      <c r="C31" s="21" t="s">
        <v>0</v>
      </c>
      <c r="D31" t="s">
        <v>2</v>
      </c>
      <c r="G31" s="11">
        <f t="shared" ref="G31:K31" si="25">G20-G10</f>
        <v>0</v>
      </c>
      <c r="H31" s="11">
        <f t="shared" si="25"/>
        <v>0</v>
      </c>
      <c r="I31" s="11">
        <f t="shared" si="25"/>
        <v>-6.0071908881813059</v>
      </c>
      <c r="J31" s="11">
        <f t="shared" si="25"/>
        <v>0</v>
      </c>
      <c r="K31" s="11">
        <f t="shared" si="25"/>
        <v>0</v>
      </c>
      <c r="L31" s="6">
        <f t="shared" si="23"/>
        <v>-6.0071908881813059</v>
      </c>
    </row>
    <row r="32" spans="3:14" ht="29" x14ac:dyDescent="0.35">
      <c r="C32" s="26" t="s">
        <v>52</v>
      </c>
      <c r="G32" s="31">
        <f t="shared" ref="G32:K32" si="26">G21-G11</f>
        <v>9.3999999999999639E-3</v>
      </c>
      <c r="H32" s="31">
        <f t="shared" si="26"/>
        <v>9.3999999999999639E-3</v>
      </c>
      <c r="I32" s="31">
        <f t="shared" si="26"/>
        <v>9.3999999999999639E-3</v>
      </c>
      <c r="J32" s="31">
        <f t="shared" si="26"/>
        <v>9.3999999999999639E-3</v>
      </c>
      <c r="K32" s="31">
        <f t="shared" si="26"/>
        <v>9.3999999999999639E-3</v>
      </c>
      <c r="L32" s="7"/>
    </row>
    <row r="33" spans="3:12" x14ac:dyDescent="0.35">
      <c r="C33" s="26" t="s">
        <v>51</v>
      </c>
      <c r="D33" t="s">
        <v>2</v>
      </c>
      <c r="G33" s="11">
        <f t="shared" ref="G33:K33" si="27">G22-G12</f>
        <v>-0.25751062406677505</v>
      </c>
      <c r="H33" s="11">
        <f t="shared" si="27"/>
        <v>-0.38988631881672831</v>
      </c>
      <c r="I33" s="11">
        <f t="shared" si="27"/>
        <v>-3.1593593547157184</v>
      </c>
      <c r="J33" s="11">
        <f t="shared" si="27"/>
        <v>-8.9404997999999458E-3</v>
      </c>
      <c r="K33" s="11">
        <f t="shared" si="27"/>
        <v>0</v>
      </c>
      <c r="L33" s="6">
        <f t="shared" ref="L33:L36" si="28">SUM(G33:K33)</f>
        <v>-3.8156967973992217</v>
      </c>
    </row>
    <row r="34" spans="3:12" x14ac:dyDescent="0.35">
      <c r="C34" s="26" t="s">
        <v>51</v>
      </c>
      <c r="D34" t="s">
        <v>5</v>
      </c>
      <c r="G34" s="11">
        <f t="shared" ref="G34:K34" si="29">G23-G13</f>
        <v>-0.24286166751974214</v>
      </c>
      <c r="H34" s="11">
        <f t="shared" si="29"/>
        <v>-0.35999409436705676</v>
      </c>
      <c r="I34" s="11">
        <f t="shared" si="29"/>
        <v>-2.811905484064634</v>
      </c>
      <c r="J34" s="11">
        <f t="shared" si="29"/>
        <v>-7.7085745010475604E-3</v>
      </c>
      <c r="K34" s="11">
        <f t="shared" si="29"/>
        <v>0</v>
      </c>
      <c r="L34" s="6">
        <f t="shared" si="28"/>
        <v>-3.4224698204524806</v>
      </c>
    </row>
    <row r="35" spans="3:12" x14ac:dyDescent="0.35">
      <c r="C35" s="26" t="s">
        <v>51</v>
      </c>
      <c r="D35" t="s">
        <v>9</v>
      </c>
      <c r="G35" s="11">
        <f t="shared" ref="G35:K35" si="30">G24-G14</f>
        <v>-0.27287093592891232</v>
      </c>
      <c r="H35" s="11">
        <f t="shared" si="30"/>
        <v>-0.4044768631543505</v>
      </c>
      <c r="I35" s="11">
        <f t="shared" si="30"/>
        <v>-3.1593593547157184</v>
      </c>
      <c r="J35" s="11">
        <f t="shared" si="30"/>
        <v>-8.661086618816094E-3</v>
      </c>
      <c r="K35" s="11">
        <f t="shared" si="30"/>
        <v>0</v>
      </c>
      <c r="L35" s="6">
        <f t="shared" si="28"/>
        <v>-3.8453682404177973</v>
      </c>
    </row>
    <row r="36" spans="3:12" x14ac:dyDescent="0.35">
      <c r="C36" s="26" t="s">
        <v>51</v>
      </c>
      <c r="D36" t="s">
        <v>50</v>
      </c>
      <c r="G36" s="11">
        <f t="shared" ref="G36:K36" si="31">G25-G15</f>
        <v>-0.2816739579532932</v>
      </c>
      <c r="H36" s="11">
        <f t="shared" si="31"/>
        <v>-0.41752559156721247</v>
      </c>
      <c r="I36" s="11">
        <f t="shared" si="31"/>
        <v>-3.2612826683431759</v>
      </c>
      <c r="J36" s="11">
        <f t="shared" si="31"/>
        <v>-8.9404997999998903E-3</v>
      </c>
      <c r="K36" s="11">
        <f t="shared" si="31"/>
        <v>0</v>
      </c>
      <c r="L36" s="6">
        <f t="shared" si="28"/>
        <v>-3.9694227176636816</v>
      </c>
    </row>
    <row r="38" spans="3:12" x14ac:dyDescent="0.35">
      <c r="C38" s="22" t="s">
        <v>54</v>
      </c>
      <c r="D38" s="3"/>
      <c r="E38" s="3"/>
      <c r="F38" s="3"/>
      <c r="G38" s="3"/>
      <c r="H38" s="3"/>
      <c r="I38" s="3"/>
      <c r="J38" s="3"/>
      <c r="K38" s="3"/>
      <c r="L38" s="3"/>
    </row>
    <row r="39" spans="3:12" x14ac:dyDescent="0.35">
      <c r="C39" s="15" t="s">
        <v>55</v>
      </c>
    </row>
    <row r="40" spans="3:12" x14ac:dyDescent="0.35">
      <c r="C40" s="15" t="s">
        <v>56</v>
      </c>
    </row>
    <row r="41" spans="3:12" x14ac:dyDescent="0.35">
      <c r="C41" s="15" t="s">
        <v>57</v>
      </c>
    </row>
    <row r="42" spans="3:12" x14ac:dyDescent="0.35">
      <c r="C42" s="15" t="s">
        <v>58</v>
      </c>
    </row>
    <row r="43" spans="3:12" x14ac:dyDescent="0.35">
      <c r="C43" s="15"/>
    </row>
    <row r="44" spans="3:12" x14ac:dyDescent="0.35">
      <c r="C44" s="15" t="s">
        <v>59</v>
      </c>
    </row>
    <row r="45" spans="3:12" x14ac:dyDescent="0.35">
      <c r="C45" s="15"/>
    </row>
    <row r="46" spans="3:12" x14ac:dyDescent="0.35">
      <c r="C46" s="15"/>
    </row>
    <row r="47" spans="3:12" x14ac:dyDescent="0.35">
      <c r="C47" s="15"/>
    </row>
    <row r="48" spans="3:12" x14ac:dyDescent="0.35">
      <c r="C48" s="15"/>
    </row>
    <row r="49" spans="3:3" x14ac:dyDescent="0.35">
      <c r="C49" s="15"/>
    </row>
  </sheetData>
  <pageMargins left="0.7" right="0.7" top="0.75" bottom="0.75" header="0.3" footer="0.3"/>
  <pageSetup paperSize="9" scale="3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C1:O1"/>
  <sheetViews>
    <sheetView showGridLines="0" workbookViewId="0"/>
  </sheetViews>
  <sheetFormatPr defaultRowHeight="14.5" x14ac:dyDescent="0.35"/>
  <sheetData>
    <row r="1" spans="3:15" x14ac:dyDescent="0.35">
      <c r="C1" s="20" t="s">
        <v>46</v>
      </c>
      <c r="D1" s="20"/>
      <c r="E1" s="20"/>
      <c r="F1" s="20"/>
      <c r="G1" s="20"/>
      <c r="H1" s="20"/>
      <c r="I1" s="20"/>
      <c r="J1" s="20"/>
      <c r="K1" s="20"/>
      <c r="L1" s="20"/>
      <c r="M1" s="20"/>
      <c r="N1" s="20"/>
      <c r="O1" s="20"/>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C1:N42"/>
  <sheetViews>
    <sheetView showGridLines="0" workbookViewId="0">
      <selection activeCell="C36" sqref="C36"/>
    </sheetView>
  </sheetViews>
  <sheetFormatPr defaultRowHeight="14.5" x14ac:dyDescent="0.35"/>
  <sheetData>
    <row r="1" spans="3:14" x14ac:dyDescent="0.35">
      <c r="C1" s="4" t="s">
        <v>45</v>
      </c>
      <c r="D1" s="3"/>
      <c r="E1" s="3"/>
      <c r="F1" s="3"/>
      <c r="G1" s="3"/>
      <c r="H1" s="3"/>
      <c r="I1" s="3"/>
      <c r="J1" s="3"/>
      <c r="K1" s="3"/>
      <c r="L1" s="3"/>
      <c r="M1" s="3"/>
      <c r="N1" s="3"/>
    </row>
    <row r="3" spans="3:14" x14ac:dyDescent="0.35">
      <c r="C3" s="16" t="s">
        <v>14</v>
      </c>
    </row>
    <row r="4" spans="3:14" x14ac:dyDescent="0.35">
      <c r="C4" s="17" t="s">
        <v>15</v>
      </c>
    </row>
    <row r="5" spans="3:14" x14ac:dyDescent="0.35">
      <c r="C5" s="15" t="s">
        <v>16</v>
      </c>
    </row>
    <row r="6" spans="3:14" x14ac:dyDescent="0.35">
      <c r="C6" s="15" t="s">
        <v>17</v>
      </c>
    </row>
    <row r="7" spans="3:14" x14ac:dyDescent="0.35">
      <c r="C7" s="15" t="s">
        <v>18</v>
      </c>
    </row>
    <row r="8" spans="3:14" x14ac:dyDescent="0.35">
      <c r="C8" s="15" t="s">
        <v>19</v>
      </c>
    </row>
    <row r="9" spans="3:14" x14ac:dyDescent="0.35">
      <c r="C9" s="15" t="s">
        <v>20</v>
      </c>
    </row>
    <row r="10" spans="3:14" x14ac:dyDescent="0.35">
      <c r="C10" s="15" t="s">
        <v>21</v>
      </c>
    </row>
    <row r="11" spans="3:14" x14ac:dyDescent="0.35">
      <c r="C11" s="18" t="s">
        <v>22</v>
      </c>
    </row>
    <row r="12" spans="3:14" x14ac:dyDescent="0.35">
      <c r="C12" s="18" t="s">
        <v>23</v>
      </c>
    </row>
    <row r="13" spans="3:14" x14ac:dyDescent="0.35">
      <c r="C13" s="18" t="s">
        <v>24</v>
      </c>
    </row>
    <row r="14" spans="3:14" x14ac:dyDescent="0.35">
      <c r="C14" s="18" t="s">
        <v>25</v>
      </c>
    </row>
    <row r="15" spans="3:14" x14ac:dyDescent="0.35">
      <c r="C15" s="18" t="s">
        <v>26</v>
      </c>
    </row>
    <row r="16" spans="3:14" x14ac:dyDescent="0.35">
      <c r="C16" s="18" t="s">
        <v>27</v>
      </c>
    </row>
    <row r="17" spans="3:3" x14ac:dyDescent="0.35">
      <c r="C17" s="15" t="s">
        <v>28</v>
      </c>
    </row>
    <row r="18" spans="3:3" x14ac:dyDescent="0.35">
      <c r="C18" s="15" t="s">
        <v>29</v>
      </c>
    </row>
    <row r="19" spans="3:3" x14ac:dyDescent="0.35">
      <c r="C19" s="19" t="s">
        <v>30</v>
      </c>
    </row>
    <row r="20" spans="3:3" x14ac:dyDescent="0.35">
      <c r="C20" s="19"/>
    </row>
    <row r="21" spans="3:3" x14ac:dyDescent="0.35">
      <c r="C21" s="16" t="s">
        <v>31</v>
      </c>
    </row>
    <row r="22" spans="3:3" x14ac:dyDescent="0.35">
      <c r="C22" s="15" t="s">
        <v>32</v>
      </c>
    </row>
    <row r="23" spans="3:3" x14ac:dyDescent="0.35">
      <c r="C23" s="15" t="s">
        <v>33</v>
      </c>
    </row>
    <row r="24" spans="3:3" x14ac:dyDescent="0.35">
      <c r="C24" s="15" t="s">
        <v>34</v>
      </c>
    </row>
    <row r="25" spans="3:3" x14ac:dyDescent="0.35">
      <c r="C25" s="15" t="s">
        <v>35</v>
      </c>
    </row>
    <row r="26" spans="3:3" x14ac:dyDescent="0.35">
      <c r="C26" s="16" t="s">
        <v>36</v>
      </c>
    </row>
    <row r="27" spans="3:3" x14ac:dyDescent="0.35">
      <c r="C27" s="15" t="s">
        <v>37</v>
      </c>
    </row>
    <row r="28" spans="3:3" x14ac:dyDescent="0.35">
      <c r="C28" s="18" t="s">
        <v>38</v>
      </c>
    </row>
    <row r="29" spans="3:3" x14ac:dyDescent="0.35">
      <c r="C29" s="18" t="s">
        <v>39</v>
      </c>
    </row>
    <row r="30" spans="3:3" x14ac:dyDescent="0.35">
      <c r="C30" s="18" t="s">
        <v>40</v>
      </c>
    </row>
    <row r="31" spans="3:3" x14ac:dyDescent="0.35">
      <c r="C31" s="18" t="s">
        <v>41</v>
      </c>
    </row>
    <row r="32" spans="3:3" x14ac:dyDescent="0.35">
      <c r="C32" s="18" t="s">
        <v>42</v>
      </c>
    </row>
    <row r="33" spans="3:3" x14ac:dyDescent="0.35">
      <c r="C33" s="18" t="s">
        <v>43</v>
      </c>
    </row>
    <row r="34" spans="3:3" x14ac:dyDescent="0.35">
      <c r="C34" s="15"/>
    </row>
    <row r="35" spans="3:3" x14ac:dyDescent="0.35">
      <c r="C35" s="15"/>
    </row>
    <row r="37" spans="3:3" x14ac:dyDescent="0.35">
      <c r="C37" s="15"/>
    </row>
    <row r="38" spans="3:3" x14ac:dyDescent="0.35">
      <c r="C38" s="16" t="s">
        <v>44</v>
      </c>
    </row>
    <row r="39" spans="3:3" x14ac:dyDescent="0.35">
      <c r="C39" s="15"/>
    </row>
    <row r="40" spans="3:3" x14ac:dyDescent="0.35">
      <c r="C40" s="15"/>
    </row>
    <row r="42" spans="3:3" x14ac:dyDescent="0.35">
      <c r="C42" s="15"/>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032D153FC8BFB438D82363EA992B2B9" ma:contentTypeVersion="13" ma:contentTypeDescription="Create a new document." ma:contentTypeScope="" ma:versionID="d68b78849d076001dbf306f9ab04e2cf">
  <xsd:schema xmlns:xsd="http://www.w3.org/2001/XMLSchema" xmlns:xs="http://www.w3.org/2001/XMLSchema" xmlns:p="http://schemas.microsoft.com/office/2006/metadata/properties" xmlns:ns3="81a5ad8a-d5fb-4012-8ca9-15e7cc009343" xmlns:ns4="9d9babbb-9d2f-4374-acef-4e32190ceeca" targetNamespace="http://schemas.microsoft.com/office/2006/metadata/properties" ma:root="true" ma:fieldsID="704af379f0ccd9877bac65a0a4ae46ac" ns3:_="" ns4:_="">
    <xsd:import namespace="81a5ad8a-d5fb-4012-8ca9-15e7cc009343"/>
    <xsd:import namespace="9d9babbb-9d2f-4374-acef-4e32190ceeca"/>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a5ad8a-d5fb-4012-8ca9-15e7cc0093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d9babbb-9d2f-4374-acef-4e32190ceec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70FB81-E7F4-4C8F-AF3F-623DA143DB53}">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9d9babbb-9d2f-4374-acef-4e32190ceeca"/>
    <ds:schemaRef ds:uri="81a5ad8a-d5fb-4012-8ca9-15e7cc009343"/>
    <ds:schemaRef ds:uri="http://www.w3.org/XML/1998/namespace"/>
    <ds:schemaRef ds:uri="http://purl.org/dc/dcmitype/"/>
  </ds:schemaRefs>
</ds:datastoreItem>
</file>

<file path=customXml/itemProps2.xml><?xml version="1.0" encoding="utf-8"?>
<ds:datastoreItem xmlns:ds="http://schemas.openxmlformats.org/officeDocument/2006/customXml" ds:itemID="{F8444A93-0BF5-4682-B440-AAF7031F0A59}">
  <ds:schemaRefs>
    <ds:schemaRef ds:uri="http://schemas.microsoft.com/sharepoint/v3/contenttype/forms"/>
  </ds:schemaRefs>
</ds:datastoreItem>
</file>

<file path=customXml/itemProps3.xml><?xml version="1.0" encoding="utf-8"?>
<ds:datastoreItem xmlns:ds="http://schemas.openxmlformats.org/officeDocument/2006/customXml" ds:itemID="{03D38B57-05D0-4E87-B456-27A168A2F8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a5ad8a-d5fb-4012-8ca9-15e7cc009343"/>
    <ds:schemaRef ds:uri="9d9babbb-9d2f-4374-acef-4e32190cee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Leakage</vt:lpstr>
      <vt:lpstr>Ofwat notice</vt:lpstr>
      <vt:lpstr>Methodology shared with Ofwat</vt:lpstr>
    </vt:vector>
  </TitlesOfParts>
  <Company>Thames 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Thames Water User</dc:creator>
  <cp:lastModifiedBy>Laura Dewey</cp:lastModifiedBy>
  <cp:lastPrinted>2018-06-20T09:00:39Z</cp:lastPrinted>
  <dcterms:created xsi:type="dcterms:W3CDTF">2018-06-13T15:16:47Z</dcterms:created>
  <dcterms:modified xsi:type="dcterms:W3CDTF">2020-06-24T11:07:12Z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0x010100C032D153FC8BFB438D82363EA992B2B9</vt:lpwstr>
  </property>
</Properties>
</file>