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https://thameswater-my.sharepoint.com/personal/laura_dewey_thameswater_co_uk/Documents/Desktop/annual results/current plans/"/>
    </mc:Choice>
  </mc:AlternateContent>
  <xr:revisionPtr revIDLastSave="0" documentId="8_{39644CBF-91F4-4EBF-A474-ECEC1AB45530}" xr6:coauthVersionLast="44" xr6:coauthVersionMax="44" xr10:uidLastSave="{00000000-0000-0000-0000-000000000000}"/>
  <bookViews>
    <workbookView xWindow="1180" yWindow="2000" windowWidth="14400" windowHeight="7360" tabRatio="827" activeTab="1" xr2:uid="{00000000-000D-0000-FFFF-FFFF00000000}"/>
  </bookViews>
  <sheets>
    <sheet name="Introduction" sheetId="49" r:id="rId1"/>
    <sheet name="4J" sheetId="64" r:id="rId2"/>
    <sheet name="4K" sheetId="51" r:id="rId3"/>
    <sheet name="4L" sheetId="65" r:id="rId4"/>
    <sheet name="4M" sheetId="53" r:id="rId5"/>
    <sheet name="4N" sheetId="54" r:id="rId6"/>
    <sheet name="4O" sheetId="55" r:id="rId7"/>
    <sheet name="4P" sheetId="56" r:id="rId8"/>
    <sheet name="4Q" sheetId="57" r:id="rId9"/>
    <sheet name="4R" sheetId="58" r:id="rId10"/>
    <sheet name="4S" sheetId="59" r:id="rId11"/>
    <sheet name="4T" sheetId="60" r:id="rId12"/>
    <sheet name="4U" sheetId="61" r:id="rId13"/>
    <sheet name="4V" sheetId="62" r:id="rId14"/>
    <sheet name="4W" sheetId="63" r:id="rId15"/>
  </sheets>
  <externalReferences>
    <externalReference r:id="rId16"/>
    <externalReference r:id="rId17"/>
  </externalReferences>
  <definedNames>
    <definedName name="_1A1DP">#REF!</definedName>
    <definedName name="_1B1DP">#REF!</definedName>
    <definedName name="_1C1D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'4J'!$B$1:$P$58</definedName>
    <definedName name="_xlnm.Print_Area" localSheetId="2">'4K'!$B$1:$R$58</definedName>
    <definedName name="_xlnm.Print_Area" localSheetId="3">'4L'!$B$1:$W$51</definedName>
    <definedName name="_xlnm.Print_Area" localSheetId="4">'4M'!$B$1:$AA$58</definedName>
    <definedName name="_xlnm.Print_Area" localSheetId="5">'4N'!$B$1:$J$27</definedName>
    <definedName name="_xlnm.Print_Area" localSheetId="6">'4O'!$B$1:$CI$29</definedName>
    <definedName name="_xlnm.Print_Area" localSheetId="7">'4P'!$B$1:$J$129</definedName>
    <definedName name="_xlnm.Print_Area" localSheetId="8">'4Q'!$B$1:$J$43</definedName>
    <definedName name="_xlnm.Print_Area" localSheetId="9">'4R'!$B$1:$J$61</definedName>
    <definedName name="_xlnm.Print_Area" localSheetId="10">'4S'!$B$1:$AI$44</definedName>
    <definedName name="_xlnm.Print_Area" localSheetId="11">'4T'!$B$1:$K$28</definedName>
    <definedName name="_xlnm.Print_Area" localSheetId="12">'4U'!$B$1:$J$37</definedName>
    <definedName name="_xlnm.Print_Area" localSheetId="13">'4V'!$B$1:$Q$42</definedName>
    <definedName name="_xlnm.Print_Area" localSheetId="14">'4W'!$B$1:$R$74</definedName>
    <definedName name="_xlnm.Print_Titles" localSheetId="6">'4O'!$A:$F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0" i="65" l="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56" i="65"/>
  <c r="S45" i="65"/>
  <c r="R45" i="65"/>
  <c r="Q45" i="65"/>
  <c r="P45" i="65"/>
  <c r="O45" i="65"/>
  <c r="N45" i="65"/>
  <c r="L45" i="65"/>
  <c r="K45" i="65"/>
  <c r="J45" i="65"/>
  <c r="I45" i="65"/>
  <c r="H45" i="65"/>
  <c r="G45" i="65"/>
  <c r="AM44" i="65"/>
  <c r="AH44" i="65"/>
  <c r="AB44" i="65"/>
  <c r="Z44" i="65"/>
  <c r="T44" i="65"/>
  <c r="M44" i="65"/>
  <c r="AJ44" i="65" s="1"/>
  <c r="AM43" i="65"/>
  <c r="AH43" i="65"/>
  <c r="AF43" i="65"/>
  <c r="AC43" i="65"/>
  <c r="AB43" i="65"/>
  <c r="Z43" i="65"/>
  <c r="T43" i="65"/>
  <c r="M43" i="65"/>
  <c r="AJ43" i="65" s="1"/>
  <c r="AM42" i="65"/>
  <c r="AH42" i="65"/>
  <c r="AF42" i="65"/>
  <c r="AB42" i="65"/>
  <c r="Z42" i="65"/>
  <c r="T42" i="65"/>
  <c r="M42" i="65"/>
  <c r="AJ42" i="65" s="1"/>
  <c r="AM41" i="65"/>
  <c r="AL41" i="65"/>
  <c r="AH41" i="65"/>
  <c r="AF41" i="65"/>
  <c r="AC41" i="65"/>
  <c r="AB41" i="65"/>
  <c r="Z41" i="65"/>
  <c r="T41" i="65"/>
  <c r="M41" i="65"/>
  <c r="AJ41" i="65" s="1"/>
  <c r="AM40" i="65"/>
  <c r="AL40" i="65"/>
  <c r="AH40" i="65"/>
  <c r="AF40" i="65"/>
  <c r="AB40" i="65"/>
  <c r="Z40" i="65"/>
  <c r="T40" i="65"/>
  <c r="M40" i="65"/>
  <c r="AJ40" i="65" s="1"/>
  <c r="AM39" i="65"/>
  <c r="AL39" i="65"/>
  <c r="AH39" i="65"/>
  <c r="AF39" i="65"/>
  <c r="AC39" i="65"/>
  <c r="AB39" i="65"/>
  <c r="Z39" i="65"/>
  <c r="T39" i="65"/>
  <c r="M39" i="65"/>
  <c r="AJ39" i="65" s="1"/>
  <c r="AM38" i="65"/>
  <c r="AL38" i="65"/>
  <c r="AH38" i="65"/>
  <c r="AF38" i="65"/>
  <c r="AB38" i="65"/>
  <c r="Z38" i="65"/>
  <c r="T38" i="65"/>
  <c r="M38" i="65"/>
  <c r="AJ38" i="65" s="1"/>
  <c r="AM37" i="65"/>
  <c r="AL37" i="65"/>
  <c r="AH37" i="65"/>
  <c r="AF37" i="65"/>
  <c r="AC37" i="65"/>
  <c r="AB37" i="65"/>
  <c r="Z37" i="65"/>
  <c r="T37" i="65"/>
  <c r="M37" i="65"/>
  <c r="AJ37" i="65" s="1"/>
  <c r="AM36" i="65"/>
  <c r="AL36" i="65"/>
  <c r="AH36" i="65"/>
  <c r="AF36" i="65"/>
  <c r="AB36" i="65"/>
  <c r="Z36" i="65"/>
  <c r="T36" i="65"/>
  <c r="M36" i="65"/>
  <c r="AJ36" i="65" s="1"/>
  <c r="AM35" i="65"/>
  <c r="AL35" i="65"/>
  <c r="AH35" i="65"/>
  <c r="AF35" i="65"/>
  <c r="AC35" i="65"/>
  <c r="AB35" i="65"/>
  <c r="Z35" i="65"/>
  <c r="T35" i="65"/>
  <c r="M35" i="65"/>
  <c r="AJ35" i="65" s="1"/>
  <c r="AM34" i="65"/>
  <c r="AL34" i="65"/>
  <c r="AH34" i="65"/>
  <c r="AF34" i="65"/>
  <c r="AB34" i="65"/>
  <c r="Z34" i="65"/>
  <c r="T34" i="65"/>
  <c r="M34" i="65"/>
  <c r="AJ34" i="65" s="1"/>
  <c r="AM33" i="65"/>
  <c r="AL33" i="65"/>
  <c r="AH33" i="65"/>
  <c r="AF33" i="65"/>
  <c r="AC33" i="65"/>
  <c r="AB33" i="65"/>
  <c r="Z33" i="65"/>
  <c r="T33" i="65"/>
  <c r="M33" i="65"/>
  <c r="AJ33" i="65" s="1"/>
  <c r="AM32" i="65"/>
  <c r="AL32" i="65"/>
  <c r="AH32" i="65"/>
  <c r="AF32" i="65"/>
  <c r="AB32" i="65"/>
  <c r="Z32" i="65"/>
  <c r="T32" i="65"/>
  <c r="M32" i="65"/>
  <c r="AJ32" i="65" s="1"/>
  <c r="AM31" i="65"/>
  <c r="AL31" i="65"/>
  <c r="AH31" i="65"/>
  <c r="AF31" i="65"/>
  <c r="AC31" i="65"/>
  <c r="AB31" i="65"/>
  <c r="Z31" i="65"/>
  <c r="T31" i="65"/>
  <c r="M31" i="65"/>
  <c r="AJ31" i="65" s="1"/>
  <c r="AM30" i="65"/>
  <c r="AL30" i="65"/>
  <c r="AH30" i="65"/>
  <c r="AF30" i="65"/>
  <c r="AB30" i="65"/>
  <c r="Z30" i="65"/>
  <c r="T30" i="65"/>
  <c r="M30" i="65"/>
  <c r="AJ30" i="65" s="1"/>
  <c r="AM29" i="65"/>
  <c r="AL29" i="65"/>
  <c r="AK29" i="65"/>
  <c r="AJ29" i="65"/>
  <c r="AI29" i="65"/>
  <c r="AH29" i="65"/>
  <c r="AF29" i="65"/>
  <c r="AE29" i="65"/>
  <c r="AD29" i="65"/>
  <c r="AC29" i="65"/>
  <c r="AB29" i="65"/>
  <c r="AA29" i="65"/>
  <c r="W29" i="65"/>
  <c r="T29" i="65"/>
  <c r="M29" i="65"/>
  <c r="AM28" i="65"/>
  <c r="AL28" i="65"/>
  <c r="AK28" i="65"/>
  <c r="AJ28" i="65"/>
  <c r="AI28" i="65"/>
  <c r="AH28" i="65"/>
  <c r="AF28" i="65"/>
  <c r="AE28" i="65"/>
  <c r="AD28" i="65"/>
  <c r="AC28" i="65"/>
  <c r="AB28" i="65"/>
  <c r="AA28" i="65"/>
  <c r="T28" i="65"/>
  <c r="M28" i="65"/>
  <c r="AM27" i="65"/>
  <c r="AL27" i="65"/>
  <c r="AK27" i="65"/>
  <c r="AJ27" i="65"/>
  <c r="AI27" i="65"/>
  <c r="AH27" i="65"/>
  <c r="AF27" i="65"/>
  <c r="AE27" i="65"/>
  <c r="W27" i="65" s="1"/>
  <c r="AD27" i="65"/>
  <c r="AC27" i="65"/>
  <c r="AB27" i="65"/>
  <c r="AA27" i="65"/>
  <c r="T27" i="65"/>
  <c r="M27" i="65"/>
  <c r="AM26" i="65"/>
  <c r="AL26" i="65"/>
  <c r="AK26" i="65"/>
  <c r="AJ26" i="65"/>
  <c r="AI26" i="65"/>
  <c r="AH26" i="65"/>
  <c r="AF26" i="65"/>
  <c r="AE26" i="65"/>
  <c r="AD26" i="65"/>
  <c r="AC26" i="65"/>
  <c r="AB26" i="65"/>
  <c r="AA26" i="65"/>
  <c r="T26" i="65"/>
  <c r="M26" i="65"/>
  <c r="AM25" i="65"/>
  <c r="AL25" i="65"/>
  <c r="AK25" i="65"/>
  <c r="AJ25" i="65"/>
  <c r="AI25" i="65"/>
  <c r="AH25" i="65"/>
  <c r="AF25" i="65"/>
  <c r="AE25" i="65"/>
  <c r="AD25" i="65"/>
  <c r="AC25" i="65"/>
  <c r="AB25" i="65"/>
  <c r="W25" i="65" s="1"/>
  <c r="AA25" i="65"/>
  <c r="T25" i="65"/>
  <c r="M25" i="65"/>
  <c r="AM24" i="65"/>
  <c r="AL24" i="65"/>
  <c r="AK24" i="65"/>
  <c r="AJ24" i="65"/>
  <c r="AI24" i="65"/>
  <c r="AH24" i="65"/>
  <c r="AF24" i="65"/>
  <c r="AE24" i="65"/>
  <c r="AD24" i="65"/>
  <c r="AC24" i="65"/>
  <c r="AB24" i="65"/>
  <c r="AA24" i="65"/>
  <c r="T24" i="65"/>
  <c r="M24" i="65"/>
  <c r="AM23" i="65"/>
  <c r="AL23" i="65"/>
  <c r="AK23" i="65"/>
  <c r="AJ23" i="65"/>
  <c r="AI23" i="65"/>
  <c r="AH23" i="65"/>
  <c r="AF23" i="65"/>
  <c r="AE23" i="65"/>
  <c r="AD23" i="65"/>
  <c r="AC23" i="65"/>
  <c r="AB23" i="65"/>
  <c r="AA23" i="65"/>
  <c r="T23" i="65"/>
  <c r="M23" i="65"/>
  <c r="AM22" i="65"/>
  <c r="AL22" i="65"/>
  <c r="AK22" i="65"/>
  <c r="AJ22" i="65"/>
  <c r="AI22" i="65"/>
  <c r="AH22" i="65"/>
  <c r="AF22" i="65"/>
  <c r="AE22" i="65"/>
  <c r="AD22" i="65"/>
  <c r="AC22" i="65"/>
  <c r="AB22" i="65"/>
  <c r="AA22" i="65"/>
  <c r="T22" i="65"/>
  <c r="M22" i="65"/>
  <c r="AM21" i="65"/>
  <c r="AL21" i="65"/>
  <c r="AK21" i="65"/>
  <c r="AJ21" i="65"/>
  <c r="AI21" i="65"/>
  <c r="AH21" i="65"/>
  <c r="AF21" i="65"/>
  <c r="AE21" i="65"/>
  <c r="AD21" i="65"/>
  <c r="AC21" i="65"/>
  <c r="AB21" i="65"/>
  <c r="AA21" i="65"/>
  <c r="W21" i="65" s="1"/>
  <c r="T21" i="65"/>
  <c r="M21" i="65"/>
  <c r="AM20" i="65"/>
  <c r="AL20" i="65"/>
  <c r="AK20" i="65"/>
  <c r="AJ20" i="65"/>
  <c r="AI20" i="65"/>
  <c r="AH20" i="65"/>
  <c r="AF20" i="65"/>
  <c r="AE20" i="65"/>
  <c r="AD20" i="65"/>
  <c r="AC20" i="65"/>
  <c r="AB20" i="65"/>
  <c r="AA20" i="65"/>
  <c r="T20" i="65"/>
  <c r="M20" i="65"/>
  <c r="AM19" i="65"/>
  <c r="AL19" i="65"/>
  <c r="AK19" i="65"/>
  <c r="AJ19" i="65"/>
  <c r="AI19" i="65"/>
  <c r="AH19" i="65"/>
  <c r="AF19" i="65"/>
  <c r="AE19" i="65"/>
  <c r="AD19" i="65"/>
  <c r="AC19" i="65"/>
  <c r="AB19" i="65"/>
  <c r="W19" i="65" s="1"/>
  <c r="AA19" i="65"/>
  <c r="T19" i="65"/>
  <c r="M19" i="65"/>
  <c r="AM18" i="65"/>
  <c r="AL18" i="65"/>
  <c r="AK18" i="65"/>
  <c r="AJ18" i="65"/>
  <c r="AI18" i="65"/>
  <c r="AH18" i="65"/>
  <c r="AF18" i="65"/>
  <c r="AE18" i="65"/>
  <c r="AD18" i="65"/>
  <c r="AC18" i="65"/>
  <c r="AB18" i="65"/>
  <c r="AA18" i="65"/>
  <c r="T18" i="65"/>
  <c r="M18" i="65"/>
  <c r="AM17" i="65"/>
  <c r="AL17" i="65"/>
  <c r="AK17" i="65"/>
  <c r="AJ17" i="65"/>
  <c r="AI17" i="65"/>
  <c r="AH17" i="65"/>
  <c r="AF17" i="65"/>
  <c r="AE17" i="65"/>
  <c r="AD17" i="65"/>
  <c r="AC17" i="65"/>
  <c r="AB17" i="65"/>
  <c r="AA17" i="65"/>
  <c r="T17" i="65"/>
  <c r="M17" i="65"/>
  <c r="AM16" i="65"/>
  <c r="AL16" i="65"/>
  <c r="AK16" i="65"/>
  <c r="AJ16" i="65"/>
  <c r="AI16" i="65"/>
  <c r="AH16" i="65"/>
  <c r="AF16" i="65"/>
  <c r="AE16" i="65"/>
  <c r="AD16" i="65"/>
  <c r="AC16" i="65"/>
  <c r="AB16" i="65"/>
  <c r="AA16" i="65"/>
  <c r="T16" i="65"/>
  <c r="M16" i="65"/>
  <c r="AM15" i="65"/>
  <c r="AL15" i="65"/>
  <c r="AK15" i="65"/>
  <c r="AJ15" i="65"/>
  <c r="AI15" i="65"/>
  <c r="AH15" i="65"/>
  <c r="AF15" i="65"/>
  <c r="AE15" i="65"/>
  <c r="AD15" i="65"/>
  <c r="AC15" i="65"/>
  <c r="AB15" i="65"/>
  <c r="AA15" i="65"/>
  <c r="T15" i="65"/>
  <c r="M15" i="65"/>
  <c r="AM14" i="65"/>
  <c r="AL14" i="65"/>
  <c r="AK14" i="65"/>
  <c r="AJ14" i="65"/>
  <c r="AI14" i="65"/>
  <c r="AH14" i="65"/>
  <c r="AF14" i="65"/>
  <c r="AE14" i="65"/>
  <c r="AD14" i="65"/>
  <c r="AC14" i="65"/>
  <c r="AB14" i="65"/>
  <c r="AA14" i="65"/>
  <c r="T14" i="65"/>
  <c r="M14" i="65"/>
  <c r="AM13" i="65"/>
  <c r="AL13" i="65"/>
  <c r="AK13" i="65"/>
  <c r="AJ13" i="65"/>
  <c r="AI13" i="65"/>
  <c r="AH13" i="65"/>
  <c r="AF13" i="65"/>
  <c r="AE13" i="65"/>
  <c r="AD13" i="65"/>
  <c r="W13" i="65" s="1"/>
  <c r="AC13" i="65"/>
  <c r="AB13" i="65"/>
  <c r="AA13" i="65"/>
  <c r="T13" i="65"/>
  <c r="M13" i="65"/>
  <c r="AM12" i="65"/>
  <c r="AL12" i="65"/>
  <c r="AK12" i="65"/>
  <c r="AJ12" i="65"/>
  <c r="AI12" i="65"/>
  <c r="AH12" i="65"/>
  <c r="AF12" i="65"/>
  <c r="AE12" i="65"/>
  <c r="AD12" i="65"/>
  <c r="AC12" i="65"/>
  <c r="AB12" i="65"/>
  <c r="AA12" i="65"/>
  <c r="T12" i="65"/>
  <c r="M12" i="65"/>
  <c r="AM11" i="65"/>
  <c r="AL11" i="65"/>
  <c r="AK11" i="65"/>
  <c r="AJ11" i="65"/>
  <c r="AI11" i="65"/>
  <c r="AH11" i="65"/>
  <c r="AF11" i="65"/>
  <c r="AE11" i="65"/>
  <c r="AD11" i="65"/>
  <c r="AC11" i="65"/>
  <c r="AB11" i="65"/>
  <c r="AA11" i="65"/>
  <c r="T11" i="65"/>
  <c r="M11" i="65"/>
  <c r="AM10" i="65"/>
  <c r="AL10" i="65"/>
  <c r="AK10" i="65"/>
  <c r="AJ10" i="65"/>
  <c r="AI10" i="65"/>
  <c r="AH10" i="65"/>
  <c r="AF10" i="65"/>
  <c r="AE10" i="65"/>
  <c r="AD10" i="65"/>
  <c r="AC10" i="65"/>
  <c r="AB10" i="65"/>
  <c r="AA10" i="65"/>
  <c r="T10" i="65"/>
  <c r="M10" i="65"/>
  <c r="AM9" i="65"/>
  <c r="AL9" i="65"/>
  <c r="AK9" i="65"/>
  <c r="AJ9" i="65"/>
  <c r="AI9" i="65"/>
  <c r="AH9" i="65"/>
  <c r="AF9" i="65"/>
  <c r="AE9" i="65"/>
  <c r="AD9" i="65"/>
  <c r="AC9" i="65"/>
  <c r="AB9" i="65"/>
  <c r="AA9" i="65"/>
  <c r="T9" i="65"/>
  <c r="M9" i="65"/>
  <c r="AM8" i="65"/>
  <c r="AL8" i="65"/>
  <c r="AK8" i="65"/>
  <c r="AJ8" i="65"/>
  <c r="AI8" i="65"/>
  <c r="AH8" i="65"/>
  <c r="AF8" i="65"/>
  <c r="AE8" i="65"/>
  <c r="AD8" i="65"/>
  <c r="AC8" i="65"/>
  <c r="AB8" i="65"/>
  <c r="AA8" i="65"/>
  <c r="T8" i="65"/>
  <c r="M8" i="65"/>
  <c r="L6" i="65"/>
  <c r="K6" i="65"/>
  <c r="J6" i="65"/>
  <c r="I6" i="65"/>
  <c r="H6" i="65"/>
  <c r="G6" i="65"/>
  <c r="AW2" i="65"/>
  <c r="U1" i="65"/>
  <c r="B67" i="64"/>
  <c r="B68" i="64" s="1"/>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B63" i="64"/>
  <c r="L49" i="64"/>
  <c r="L46" i="65" s="1"/>
  <c r="K49" i="64"/>
  <c r="J49" i="64"/>
  <c r="J46" i="65" s="1"/>
  <c r="I49" i="64"/>
  <c r="H49" i="64"/>
  <c r="H46" i="65" s="1"/>
  <c r="G49" i="64"/>
  <c r="X48" i="64"/>
  <c r="V48" i="64"/>
  <c r="T48" i="64"/>
  <c r="S48" i="64"/>
  <c r="M48" i="64"/>
  <c r="Y48" i="64" s="1"/>
  <c r="S47" i="64"/>
  <c r="M47" i="64"/>
  <c r="U47" i="64" s="1"/>
  <c r="X46" i="64"/>
  <c r="W46" i="64"/>
  <c r="V46" i="64"/>
  <c r="T46" i="64"/>
  <c r="S46" i="64"/>
  <c r="M46" i="64"/>
  <c r="Y46" i="64" s="1"/>
  <c r="S45" i="64"/>
  <c r="M45" i="64"/>
  <c r="V45" i="64" s="1"/>
  <c r="S44" i="64"/>
  <c r="M44" i="64"/>
  <c r="W44" i="64" s="1"/>
  <c r="S43" i="64"/>
  <c r="M43" i="64"/>
  <c r="S42" i="64"/>
  <c r="M42" i="64"/>
  <c r="Y42" i="64" s="1"/>
  <c r="Y41" i="64"/>
  <c r="T41" i="64"/>
  <c r="S41" i="64"/>
  <c r="M41" i="64"/>
  <c r="V41" i="64" s="1"/>
  <c r="S40" i="64"/>
  <c r="M40" i="64"/>
  <c r="W40" i="64" s="1"/>
  <c r="Y39" i="64"/>
  <c r="W39" i="64"/>
  <c r="U39" i="64"/>
  <c r="S39" i="64"/>
  <c r="M39" i="64"/>
  <c r="Y35" i="64"/>
  <c r="X35" i="64"/>
  <c r="W35" i="64"/>
  <c r="V35" i="64"/>
  <c r="U35" i="64"/>
  <c r="T35" i="64"/>
  <c r="M35" i="64"/>
  <c r="Y34" i="64"/>
  <c r="X34" i="64"/>
  <c r="W34" i="64"/>
  <c r="V34" i="64"/>
  <c r="U34" i="64"/>
  <c r="T34" i="64"/>
  <c r="P34" i="64" s="1"/>
  <c r="M34" i="64"/>
  <c r="AD30" i="64"/>
  <c r="Y30" i="64"/>
  <c r="X30" i="64"/>
  <c r="W30" i="64"/>
  <c r="V30" i="64"/>
  <c r="U30" i="64"/>
  <c r="T30" i="64"/>
  <c r="P30" i="64" s="1"/>
  <c r="M30" i="64"/>
  <c r="AC30" i="64" s="1"/>
  <c r="AA30" i="64" s="1"/>
  <c r="L29" i="64"/>
  <c r="Y28" i="64"/>
  <c r="X28" i="64"/>
  <c r="W28" i="64"/>
  <c r="V28" i="64"/>
  <c r="U28" i="64"/>
  <c r="T28" i="64"/>
  <c r="P28" i="64" s="1"/>
  <c r="M28" i="64"/>
  <c r="L27" i="64"/>
  <c r="K27" i="64"/>
  <c r="K29" i="64" s="1"/>
  <c r="J27" i="64"/>
  <c r="J29" i="64" s="1"/>
  <c r="I27" i="64"/>
  <c r="I29" i="64" s="1"/>
  <c r="H27" i="64"/>
  <c r="H29" i="64" s="1"/>
  <c r="G27" i="64"/>
  <c r="G29" i="64" s="1"/>
  <c r="Y26" i="64"/>
  <c r="X26" i="64"/>
  <c r="W26" i="64"/>
  <c r="V26" i="64"/>
  <c r="U26" i="64"/>
  <c r="T26" i="64"/>
  <c r="P26" i="64" s="1"/>
  <c r="M26" i="64"/>
  <c r="Y25" i="64"/>
  <c r="X25" i="64"/>
  <c r="W25" i="64"/>
  <c r="V25" i="64"/>
  <c r="U25" i="64"/>
  <c r="T25" i="64"/>
  <c r="P25" i="64" s="1"/>
  <c r="M25" i="64"/>
  <c r="Y24" i="64"/>
  <c r="X24" i="64"/>
  <c r="W24" i="64"/>
  <c r="V24" i="64"/>
  <c r="U24" i="64"/>
  <c r="T24" i="64"/>
  <c r="M24" i="64"/>
  <c r="Y23" i="64"/>
  <c r="X23" i="64"/>
  <c r="W23" i="64"/>
  <c r="V23" i="64"/>
  <c r="U23" i="64"/>
  <c r="T23" i="64"/>
  <c r="M23" i="64"/>
  <c r="Y22" i="64"/>
  <c r="X22" i="64"/>
  <c r="W22" i="64"/>
  <c r="V22" i="64"/>
  <c r="U22" i="64"/>
  <c r="T22" i="64"/>
  <c r="M22" i="64"/>
  <c r="J19" i="64"/>
  <c r="H19" i="64"/>
  <c r="Y18" i="64"/>
  <c r="X18" i="64"/>
  <c r="W18" i="64"/>
  <c r="V18" i="64"/>
  <c r="U18" i="64"/>
  <c r="T18" i="64"/>
  <c r="M18" i="64"/>
  <c r="L16" i="64"/>
  <c r="L19" i="64" s="1"/>
  <c r="L31" i="64" s="1"/>
  <c r="L36" i="64" s="1"/>
  <c r="L52" i="64" s="1"/>
  <c r="K16" i="64"/>
  <c r="K19" i="64" s="1"/>
  <c r="J16" i="64"/>
  <c r="I16" i="64"/>
  <c r="H16" i="64"/>
  <c r="G16" i="64"/>
  <c r="G19" i="64" s="1"/>
  <c r="Y15" i="64"/>
  <c r="X15" i="64"/>
  <c r="W15" i="64"/>
  <c r="V15" i="64"/>
  <c r="U15" i="64"/>
  <c r="T15" i="64"/>
  <c r="M15" i="64"/>
  <c r="Y14" i="64"/>
  <c r="X14" i="64"/>
  <c r="W14" i="64"/>
  <c r="V14" i="64"/>
  <c r="U14" i="64"/>
  <c r="T14" i="64"/>
  <c r="M14" i="64"/>
  <c r="Y13" i="64"/>
  <c r="X13" i="64"/>
  <c r="W13" i="64"/>
  <c r="V13" i="64"/>
  <c r="U13" i="64"/>
  <c r="T13" i="64"/>
  <c r="M13" i="64"/>
  <c r="Y12" i="64"/>
  <c r="X12" i="64"/>
  <c r="W12" i="64"/>
  <c r="V12" i="64"/>
  <c r="U12" i="64"/>
  <c r="T12" i="64"/>
  <c r="P12" i="64" s="1"/>
  <c r="M12" i="64"/>
  <c r="M6" i="65" s="1"/>
  <c r="Y10" i="64"/>
  <c r="X10" i="64"/>
  <c r="W10" i="64"/>
  <c r="V10" i="64"/>
  <c r="U10" i="64"/>
  <c r="T10" i="64"/>
  <c r="P10" i="64" s="1"/>
  <c r="M10" i="64"/>
  <c r="Y9" i="64"/>
  <c r="X9" i="64"/>
  <c r="W9" i="64"/>
  <c r="V9" i="64"/>
  <c r="U9" i="64"/>
  <c r="T9" i="64"/>
  <c r="M9" i="64"/>
  <c r="Y8" i="64"/>
  <c r="X8" i="64"/>
  <c r="W8" i="64"/>
  <c r="V8" i="64"/>
  <c r="U8" i="64"/>
  <c r="T8" i="64"/>
  <c r="M8" i="64"/>
  <c r="Y7" i="64"/>
  <c r="X7" i="64"/>
  <c r="W7" i="64"/>
  <c r="V7" i="64"/>
  <c r="U7" i="64"/>
  <c r="T7" i="64"/>
  <c r="M7" i="64"/>
  <c r="AL2" i="64"/>
  <c r="N1" i="64"/>
  <c r="P9" i="64" l="1"/>
  <c r="P23" i="64"/>
  <c r="T42" i="64"/>
  <c r="T44" i="64"/>
  <c r="X45" i="64"/>
  <c r="P7" i="64"/>
  <c r="P22" i="64"/>
  <c r="X40" i="64"/>
  <c r="V42" i="64"/>
  <c r="V44" i="64"/>
  <c r="Y45" i="64"/>
  <c r="W11" i="65"/>
  <c r="W14" i="65"/>
  <c r="AL43" i="65"/>
  <c r="AF44" i="65"/>
  <c r="P24" i="64"/>
  <c r="U45" i="64"/>
  <c r="P8" i="64"/>
  <c r="P18" i="64"/>
  <c r="P15" i="64"/>
  <c r="M16" i="64"/>
  <c r="W42" i="64"/>
  <c r="X44" i="64"/>
  <c r="W47" i="64"/>
  <c r="W23" i="65"/>
  <c r="P14" i="64"/>
  <c r="X42" i="64"/>
  <c r="Y44" i="64"/>
  <c r="W9" i="65"/>
  <c r="W22" i="65"/>
  <c r="AI30" i="65"/>
  <c r="AI32" i="65"/>
  <c r="AI34" i="65"/>
  <c r="AI36" i="65"/>
  <c r="AI38" i="65"/>
  <c r="AI40" i="65"/>
  <c r="AI42" i="65"/>
  <c r="AI44" i="65"/>
  <c r="P13" i="64"/>
  <c r="P35" i="64"/>
  <c r="W8" i="65"/>
  <c r="W17" i="65"/>
  <c r="AK30" i="65"/>
  <c r="AD31" i="65"/>
  <c r="AK32" i="65"/>
  <c r="AD33" i="65"/>
  <c r="AK34" i="65"/>
  <c r="AD35" i="65"/>
  <c r="AK36" i="65"/>
  <c r="AD37" i="65"/>
  <c r="AK38" i="65"/>
  <c r="AD39" i="65"/>
  <c r="AK40" i="65"/>
  <c r="AD41" i="65"/>
  <c r="AK42" i="65"/>
  <c r="AD43" i="65"/>
  <c r="AK44" i="65"/>
  <c r="W16" i="65"/>
  <c r="AL42" i="65"/>
  <c r="AL44" i="65"/>
  <c r="T45" i="65"/>
  <c r="W24" i="65"/>
  <c r="AC30" i="65"/>
  <c r="AI31" i="65"/>
  <c r="AC32" i="65"/>
  <c r="AI33" i="65"/>
  <c r="AC34" i="65"/>
  <c r="AI35" i="65"/>
  <c r="AC36" i="65"/>
  <c r="AI37" i="65"/>
  <c r="AC38" i="65"/>
  <c r="AI39" i="65"/>
  <c r="AC40" i="65"/>
  <c r="AI41" i="65"/>
  <c r="AC42" i="65"/>
  <c r="AI43" i="65"/>
  <c r="AC44" i="65"/>
  <c r="H31" i="64"/>
  <c r="H36" i="64" s="1"/>
  <c r="H52" i="64" s="1"/>
  <c r="J31" i="64"/>
  <c r="J36" i="64" s="1"/>
  <c r="J52" i="64" s="1"/>
  <c r="T45" i="64"/>
  <c r="W15" i="65"/>
  <c r="AD30" i="65"/>
  <c r="AK31" i="65"/>
  <c r="AD32" i="65"/>
  <c r="AK33" i="65"/>
  <c r="AD34" i="65"/>
  <c r="AK35" i="65"/>
  <c r="AD36" i="65"/>
  <c r="AK37" i="65"/>
  <c r="AD38" i="65"/>
  <c r="AK39" i="65"/>
  <c r="AD40" i="65"/>
  <c r="AK41" i="65"/>
  <c r="AD42" i="65"/>
  <c r="AK43" i="65"/>
  <c r="AD44" i="65"/>
  <c r="M29" i="64"/>
  <c r="G31" i="64"/>
  <c r="K31" i="64"/>
  <c r="K36" i="64" s="1"/>
  <c r="K52" i="64" s="1"/>
  <c r="X43" i="64"/>
  <c r="T43" i="64"/>
  <c r="G46" i="65"/>
  <c r="K46" i="65"/>
  <c r="M27" i="64"/>
  <c r="U40" i="64"/>
  <c r="W41" i="64"/>
  <c r="Y43" i="64"/>
  <c r="I46" i="65"/>
  <c r="M49" i="64"/>
  <c r="W10" i="65"/>
  <c r="W18" i="65"/>
  <c r="W26" i="65"/>
  <c r="I19" i="64"/>
  <c r="I31" i="64" s="1"/>
  <c r="I36" i="64" s="1"/>
  <c r="I52" i="64" s="1"/>
  <c r="X39" i="64"/>
  <c r="T39" i="64"/>
  <c r="P39" i="64" s="1"/>
  <c r="V39" i="64"/>
  <c r="V40" i="64"/>
  <c r="X41" i="64"/>
  <c r="U43" i="64"/>
  <c r="U44" i="64"/>
  <c r="W45" i="64"/>
  <c r="W12" i="65"/>
  <c r="W20" i="65"/>
  <c r="W28" i="65"/>
  <c r="M45" i="65"/>
  <c r="AQ45" i="65" s="1"/>
  <c r="V43" i="64"/>
  <c r="T40" i="64"/>
  <c r="Y40" i="64"/>
  <c r="U41" i="64"/>
  <c r="W43" i="64"/>
  <c r="V47" i="64"/>
  <c r="X47" i="64"/>
  <c r="T47" i="64"/>
  <c r="Y47" i="64"/>
  <c r="U42" i="64"/>
  <c r="P42" i="64" s="1"/>
  <c r="U46" i="64"/>
  <c r="P46" i="64" s="1"/>
  <c r="W48" i="64"/>
  <c r="AA30" i="65"/>
  <c r="AE30" i="65"/>
  <c r="AA31" i="65"/>
  <c r="AE31" i="65"/>
  <c r="AA32" i="65"/>
  <c r="AE32" i="65"/>
  <c r="AA33" i="65"/>
  <c r="AE33" i="65"/>
  <c r="AA34" i="65"/>
  <c r="AE34" i="65"/>
  <c r="AA35" i="65"/>
  <c r="AE35" i="65"/>
  <c r="AA36" i="65"/>
  <c r="AE36" i="65"/>
  <c r="AA37" i="65"/>
  <c r="AE37" i="65"/>
  <c r="AA38" i="65"/>
  <c r="AE38" i="65"/>
  <c r="AA39" i="65"/>
  <c r="AE39" i="65"/>
  <c r="AA40" i="65"/>
  <c r="AE40" i="65"/>
  <c r="AA41" i="65"/>
  <c r="AE41" i="65"/>
  <c r="AA42" i="65"/>
  <c r="AE42" i="65"/>
  <c r="AA43" i="65"/>
  <c r="AE43" i="65"/>
  <c r="AA44" i="65"/>
  <c r="AE44" i="65"/>
  <c r="U48" i="64"/>
  <c r="P47" i="64" l="1"/>
  <c r="P45" i="64"/>
  <c r="P48" i="64"/>
  <c r="P44" i="64"/>
  <c r="P41" i="64"/>
  <c r="W41" i="65"/>
  <c r="W37" i="65"/>
  <c r="W33" i="65"/>
  <c r="M46" i="65"/>
  <c r="AO47" i="65" s="1"/>
  <c r="AR46" i="65"/>
  <c r="AQ46" i="65" s="1"/>
  <c r="AO46" i="65" s="1"/>
  <c r="M19" i="64"/>
  <c r="W44" i="65"/>
  <c r="W42" i="65"/>
  <c r="W40" i="65"/>
  <c r="W38" i="65"/>
  <c r="W36" i="65"/>
  <c r="W34" i="65"/>
  <c r="W32" i="65"/>
  <c r="W30" i="65"/>
  <c r="P40" i="64"/>
  <c r="M31" i="64"/>
  <c r="G36" i="64"/>
  <c r="W43" i="65"/>
  <c r="W39" i="65"/>
  <c r="W35" i="65"/>
  <c r="W31" i="65"/>
  <c r="P43" i="64"/>
  <c r="M36" i="64" l="1"/>
  <c r="G52" i="64"/>
  <c r="M52" i="64" s="1"/>
  <c r="AC52" i="64" s="1"/>
  <c r="AR45" i="65" l="1"/>
  <c r="AO45" i="65" s="1"/>
  <c r="W45" i="65" s="1"/>
  <c r="AD52" i="64" l="1"/>
  <c r="AA52" i="64" s="1"/>
  <c r="P52" i="64" s="1"/>
  <c r="B100" i="63" l="1"/>
  <c r="B101" i="63" s="1"/>
  <c r="B102" i="63" s="1"/>
  <c r="B103" i="63" s="1"/>
  <c r="B104" i="63" s="1"/>
  <c r="B105" i="63" s="1"/>
  <c r="B106" i="63" s="1"/>
  <c r="B107" i="63" s="1"/>
  <c r="B96" i="63"/>
  <c r="B79" i="63"/>
  <c r="AG68" i="63"/>
  <c r="W68" i="63"/>
  <c r="V68" i="63"/>
  <c r="U68" i="63"/>
  <c r="J68" i="63"/>
  <c r="W67" i="63"/>
  <c r="V67" i="63"/>
  <c r="U67" i="63"/>
  <c r="J67" i="63"/>
  <c r="AF68" i="63" s="1"/>
  <c r="AD68" i="63" s="1"/>
  <c r="W66" i="63"/>
  <c r="V66" i="63"/>
  <c r="U66" i="63"/>
  <c r="R66" i="63" s="1"/>
  <c r="J66" i="63"/>
  <c r="J63" i="63"/>
  <c r="W62" i="63"/>
  <c r="V62" i="63"/>
  <c r="U62" i="63"/>
  <c r="J62" i="63"/>
  <c r="W61" i="63"/>
  <c r="V61" i="63"/>
  <c r="U61" i="63"/>
  <c r="J61" i="63"/>
  <c r="W60" i="63"/>
  <c r="V60" i="63"/>
  <c r="U60" i="63"/>
  <c r="R60" i="63"/>
  <c r="J60" i="63"/>
  <c r="W59" i="63"/>
  <c r="V59" i="63"/>
  <c r="U59" i="63"/>
  <c r="R59" i="63" s="1"/>
  <c r="J59" i="63"/>
  <c r="W58" i="63"/>
  <c r="V58" i="63"/>
  <c r="U58" i="63"/>
  <c r="R58" i="63" s="1"/>
  <c r="J58" i="63"/>
  <c r="AU51" i="63"/>
  <c r="AT51" i="63"/>
  <c r="AS51" i="63"/>
  <c r="AR51" i="63"/>
  <c r="AQ51" i="63"/>
  <c r="AP51" i="63"/>
  <c r="J51" i="63"/>
  <c r="AU50" i="63"/>
  <c r="AT50" i="63"/>
  <c r="AS50" i="63"/>
  <c r="AR50" i="63"/>
  <c r="AQ50" i="63"/>
  <c r="AP50" i="63"/>
  <c r="Y50" i="63"/>
  <c r="X50" i="63"/>
  <c r="W50" i="63"/>
  <c r="V50" i="63"/>
  <c r="U50" i="63"/>
  <c r="L50" i="63"/>
  <c r="AU49" i="63"/>
  <c r="AT49" i="63"/>
  <c r="AS49" i="63"/>
  <c r="AR49" i="63"/>
  <c r="AQ49" i="63"/>
  <c r="AP49" i="63"/>
  <c r="AG49" i="63"/>
  <c r="J49" i="63"/>
  <c r="AU48" i="63"/>
  <c r="AT48" i="63"/>
  <c r="AS48" i="63"/>
  <c r="AR48" i="63"/>
  <c r="AQ48" i="63"/>
  <c r="AP48" i="63"/>
  <c r="Y48" i="63"/>
  <c r="X48" i="63"/>
  <c r="W48" i="63"/>
  <c r="V48" i="63"/>
  <c r="U48" i="63"/>
  <c r="R48" i="63" s="1"/>
  <c r="L48" i="63"/>
  <c r="AU47" i="63"/>
  <c r="AT47" i="63"/>
  <c r="AS47" i="63"/>
  <c r="AR47" i="63"/>
  <c r="AQ47" i="63"/>
  <c r="AP47" i="63"/>
  <c r="K47" i="63"/>
  <c r="K49" i="63" s="1"/>
  <c r="K51" i="63" s="1"/>
  <c r="J47" i="63"/>
  <c r="I47" i="63"/>
  <c r="I49" i="63" s="1"/>
  <c r="I51" i="63" s="1"/>
  <c r="H47" i="63"/>
  <c r="H49" i="63" s="1"/>
  <c r="H51" i="63" s="1"/>
  <c r="G47" i="63"/>
  <c r="G49" i="63" s="1"/>
  <c r="G51" i="63" s="1"/>
  <c r="AU46" i="63"/>
  <c r="AT46" i="63"/>
  <c r="AS46" i="63"/>
  <c r="AR46" i="63"/>
  <c r="AQ46" i="63"/>
  <c r="AP46" i="63"/>
  <c r="Y46" i="63"/>
  <c r="X46" i="63"/>
  <c r="W46" i="63"/>
  <c r="V46" i="63"/>
  <c r="U46" i="63"/>
  <c r="L46" i="63"/>
  <c r="AU45" i="63"/>
  <c r="AT45" i="63"/>
  <c r="AS45" i="63"/>
  <c r="AR45" i="63"/>
  <c r="AQ45" i="63"/>
  <c r="AP45" i="63"/>
  <c r="Y45" i="63"/>
  <c r="X45" i="63"/>
  <c r="W45" i="63"/>
  <c r="V45" i="63"/>
  <c r="U45" i="63"/>
  <c r="L45" i="63"/>
  <c r="AU44" i="63"/>
  <c r="AT44" i="63"/>
  <c r="AS44" i="63"/>
  <c r="AR44" i="63"/>
  <c r="AQ44" i="63"/>
  <c r="AP44" i="63"/>
  <c r="Y44" i="63"/>
  <c r="X44" i="63"/>
  <c r="W44" i="63"/>
  <c r="V44" i="63"/>
  <c r="R44" i="63" s="1"/>
  <c r="U44" i="63"/>
  <c r="L44" i="63"/>
  <c r="AU43" i="63"/>
  <c r="AT43" i="63"/>
  <c r="AS43" i="63"/>
  <c r="AR43" i="63"/>
  <c r="AQ43" i="63"/>
  <c r="AP43" i="63"/>
  <c r="Y43" i="63"/>
  <c r="X43" i="63"/>
  <c r="W43" i="63"/>
  <c r="V43" i="63"/>
  <c r="U43" i="63"/>
  <c r="R43" i="63" s="1"/>
  <c r="L43" i="63"/>
  <c r="AU41" i="63"/>
  <c r="AT41" i="63"/>
  <c r="AS41" i="63"/>
  <c r="AR41" i="63"/>
  <c r="AQ41" i="63"/>
  <c r="AP41" i="63"/>
  <c r="Y41" i="63"/>
  <c r="X41" i="63"/>
  <c r="W41" i="63"/>
  <c r="V41" i="63"/>
  <c r="U41" i="63"/>
  <c r="L41" i="63"/>
  <c r="AU40" i="63"/>
  <c r="AT40" i="63"/>
  <c r="AS40" i="63"/>
  <c r="AR40" i="63"/>
  <c r="AQ40" i="63"/>
  <c r="AP40" i="63"/>
  <c r="Y40" i="63"/>
  <c r="X40" i="63"/>
  <c r="W40" i="63"/>
  <c r="V40" i="63"/>
  <c r="U40" i="63"/>
  <c r="L40" i="63"/>
  <c r="AU39" i="63"/>
  <c r="AT39" i="63"/>
  <c r="AS39" i="63"/>
  <c r="AR39" i="63"/>
  <c r="AQ39" i="63"/>
  <c r="AP39" i="63"/>
  <c r="Y39" i="63"/>
  <c r="X39" i="63"/>
  <c r="W39" i="63"/>
  <c r="V39" i="63"/>
  <c r="U39" i="63"/>
  <c r="L39" i="63"/>
  <c r="AU38" i="63"/>
  <c r="AT38" i="63"/>
  <c r="AS38" i="63"/>
  <c r="AR38" i="63"/>
  <c r="AQ38" i="63"/>
  <c r="AP38" i="63"/>
  <c r="Y38" i="63"/>
  <c r="X38" i="63"/>
  <c r="W38" i="63"/>
  <c r="V38" i="63"/>
  <c r="U38" i="63"/>
  <c r="R38" i="63" s="1"/>
  <c r="L38" i="63"/>
  <c r="AB34" i="63"/>
  <c r="AA34" i="63"/>
  <c r="Z34" i="63"/>
  <c r="Y34" i="63"/>
  <c r="X34" i="63"/>
  <c r="W34" i="63"/>
  <c r="V34" i="63"/>
  <c r="U34" i="63"/>
  <c r="O34" i="63"/>
  <c r="AG33" i="63"/>
  <c r="AB32" i="63"/>
  <c r="AA32" i="63"/>
  <c r="Z32" i="63"/>
  <c r="Y32" i="63"/>
  <c r="X32" i="63"/>
  <c r="W32" i="63"/>
  <c r="V32" i="63"/>
  <c r="U32" i="63"/>
  <c r="O32" i="63"/>
  <c r="AX31" i="63"/>
  <c r="AW31" i="63"/>
  <c r="AV31" i="63"/>
  <c r="AU31" i="63"/>
  <c r="AT31" i="63"/>
  <c r="AS31" i="63"/>
  <c r="AR31" i="63"/>
  <c r="AQ31" i="63"/>
  <c r="AP31" i="63"/>
  <c r="N31" i="63"/>
  <c r="N33" i="63" s="1"/>
  <c r="N35" i="63" s="1"/>
  <c r="M31" i="63"/>
  <c r="M33" i="63" s="1"/>
  <c r="M35" i="63" s="1"/>
  <c r="L31" i="63"/>
  <c r="L33" i="63" s="1"/>
  <c r="L35" i="63" s="1"/>
  <c r="K31" i="63"/>
  <c r="K33" i="63" s="1"/>
  <c r="K35" i="63" s="1"/>
  <c r="J31" i="63"/>
  <c r="J33" i="63" s="1"/>
  <c r="J35" i="63" s="1"/>
  <c r="I31" i="63"/>
  <c r="I33" i="63" s="1"/>
  <c r="I35" i="63" s="1"/>
  <c r="H31" i="63"/>
  <c r="H33" i="63" s="1"/>
  <c r="H35" i="63" s="1"/>
  <c r="G31" i="63"/>
  <c r="G33" i="63" s="1"/>
  <c r="AB30" i="63"/>
  <c r="AA30" i="63"/>
  <c r="Z30" i="63"/>
  <c r="Y30" i="63"/>
  <c r="X30" i="63"/>
  <c r="W30" i="63"/>
  <c r="V30" i="63"/>
  <c r="U30" i="63"/>
  <c r="O30" i="63"/>
  <c r="AB29" i="63"/>
  <c r="AA29" i="63"/>
  <c r="Z29" i="63"/>
  <c r="Y29" i="63"/>
  <c r="X29" i="63"/>
  <c r="W29" i="63"/>
  <c r="V29" i="63"/>
  <c r="U29" i="63"/>
  <c r="R29" i="63" s="1"/>
  <c r="O29" i="63"/>
  <c r="AX28" i="63"/>
  <c r="AW28" i="63"/>
  <c r="AV28" i="63"/>
  <c r="AU28" i="63"/>
  <c r="AT28" i="63"/>
  <c r="AS28" i="63"/>
  <c r="AR28" i="63"/>
  <c r="AQ28" i="63"/>
  <c r="AP28" i="63"/>
  <c r="AB28" i="63"/>
  <c r="AA28" i="63"/>
  <c r="Z28" i="63"/>
  <c r="Y28" i="63"/>
  <c r="X28" i="63"/>
  <c r="W28" i="63"/>
  <c r="V28" i="63"/>
  <c r="U28" i="63"/>
  <c r="O28" i="63"/>
  <c r="AX27" i="63"/>
  <c r="AW27" i="63"/>
  <c r="AV27" i="63"/>
  <c r="AU27" i="63"/>
  <c r="AT27" i="63"/>
  <c r="AS27" i="63"/>
  <c r="AR27" i="63"/>
  <c r="AQ27" i="63"/>
  <c r="AP27" i="63"/>
  <c r="AB27" i="63"/>
  <c r="AA27" i="63"/>
  <c r="Z27" i="63"/>
  <c r="Y27" i="63"/>
  <c r="X27" i="63"/>
  <c r="W27" i="63"/>
  <c r="V27" i="63"/>
  <c r="U27" i="63"/>
  <c r="O27" i="63"/>
  <c r="AX25" i="63"/>
  <c r="AW25" i="63"/>
  <c r="AV25" i="63"/>
  <c r="AU25" i="63"/>
  <c r="AT25" i="63"/>
  <c r="AS25" i="63"/>
  <c r="AR25" i="63"/>
  <c r="AQ25" i="63"/>
  <c r="AP25" i="63"/>
  <c r="AB25" i="63"/>
  <c r="AA25" i="63"/>
  <c r="Z25" i="63"/>
  <c r="Y25" i="63"/>
  <c r="X25" i="63"/>
  <c r="W25" i="63"/>
  <c r="V25" i="63"/>
  <c r="U25" i="63"/>
  <c r="O25" i="63"/>
  <c r="AX24" i="63"/>
  <c r="AW24" i="63"/>
  <c r="AV24" i="63"/>
  <c r="AU24" i="63"/>
  <c r="AT24" i="63"/>
  <c r="AS24" i="63"/>
  <c r="AR24" i="63"/>
  <c r="AQ24" i="63"/>
  <c r="AP24" i="63"/>
  <c r="AB24" i="63"/>
  <c r="AA24" i="63"/>
  <c r="Z24" i="63"/>
  <c r="Y24" i="63"/>
  <c r="X24" i="63"/>
  <c r="W24" i="63"/>
  <c r="V24" i="63"/>
  <c r="U24" i="63"/>
  <c r="O24" i="63"/>
  <c r="AB23" i="63"/>
  <c r="AA23" i="63"/>
  <c r="Z23" i="63"/>
  <c r="Y23" i="63"/>
  <c r="X23" i="63"/>
  <c r="W23" i="63"/>
  <c r="V23" i="63"/>
  <c r="U23" i="63"/>
  <c r="R23" i="63" s="1"/>
  <c r="O23" i="63"/>
  <c r="AB22" i="63"/>
  <c r="AA22" i="63"/>
  <c r="Z22" i="63"/>
  <c r="Y22" i="63"/>
  <c r="X22" i="63"/>
  <c r="W22" i="63"/>
  <c r="V22" i="63"/>
  <c r="U22" i="63"/>
  <c r="R22" i="63" s="1"/>
  <c r="O22" i="63"/>
  <c r="AS19" i="63"/>
  <c r="AR19" i="63"/>
  <c r="AQ19" i="63"/>
  <c r="AP19" i="63"/>
  <c r="AS18" i="63"/>
  <c r="AR18" i="63"/>
  <c r="AQ18" i="63"/>
  <c r="AP18" i="63"/>
  <c r="W18" i="63"/>
  <c r="V18" i="63"/>
  <c r="U18" i="63"/>
  <c r="J18" i="63"/>
  <c r="AS17" i="63"/>
  <c r="AR17" i="63"/>
  <c r="AQ17" i="63"/>
  <c r="AP17" i="63"/>
  <c r="AG17" i="63"/>
  <c r="AS16" i="63"/>
  <c r="AR16" i="63"/>
  <c r="AQ16" i="63"/>
  <c r="AP16" i="63"/>
  <c r="W16" i="63"/>
  <c r="V16" i="63"/>
  <c r="U16" i="63"/>
  <c r="J16" i="63"/>
  <c r="AS15" i="63"/>
  <c r="AR15" i="63"/>
  <c r="AQ15" i="63"/>
  <c r="AP15" i="63"/>
  <c r="I15" i="63"/>
  <c r="I17" i="63" s="1"/>
  <c r="I19" i="63" s="1"/>
  <c r="H15" i="63"/>
  <c r="J15" i="63" s="1"/>
  <c r="G15" i="63"/>
  <c r="G17" i="63" s="1"/>
  <c r="AS14" i="63"/>
  <c r="AR14" i="63"/>
  <c r="AQ14" i="63"/>
  <c r="AP14" i="63"/>
  <c r="W14" i="63"/>
  <c r="V14" i="63"/>
  <c r="U14" i="63"/>
  <c r="J14" i="63"/>
  <c r="AS13" i="63"/>
  <c r="AR13" i="63"/>
  <c r="AQ13" i="63"/>
  <c r="AP13" i="63"/>
  <c r="W13" i="63"/>
  <c r="V13" i="63"/>
  <c r="U13" i="63"/>
  <c r="R13" i="63" s="1"/>
  <c r="J13" i="63"/>
  <c r="AS12" i="63"/>
  <c r="AR12" i="63"/>
  <c r="AQ12" i="63"/>
  <c r="AP12" i="63"/>
  <c r="W12" i="63"/>
  <c r="V12" i="63"/>
  <c r="U12" i="63"/>
  <c r="J12" i="63"/>
  <c r="AS11" i="63"/>
  <c r="AR11" i="63"/>
  <c r="AQ11" i="63"/>
  <c r="AP11" i="63"/>
  <c r="W11" i="63"/>
  <c r="V11" i="63"/>
  <c r="U11" i="63"/>
  <c r="J11" i="63"/>
  <c r="AS9" i="63"/>
  <c r="AR9" i="63"/>
  <c r="AQ9" i="63"/>
  <c r="AP9" i="63"/>
  <c r="W9" i="63"/>
  <c r="V9" i="63"/>
  <c r="U9" i="63"/>
  <c r="J9" i="63"/>
  <c r="AS8" i="63"/>
  <c r="AR8" i="63"/>
  <c r="AQ8" i="63"/>
  <c r="AP8" i="63"/>
  <c r="W8" i="63"/>
  <c r="V8" i="63"/>
  <c r="U8" i="63"/>
  <c r="R8" i="63"/>
  <c r="J8" i="63"/>
  <c r="AS7" i="63"/>
  <c r="AR7" i="63"/>
  <c r="AQ7" i="63"/>
  <c r="AP7" i="63"/>
  <c r="W7" i="63"/>
  <c r="V7" i="63"/>
  <c r="U7" i="63"/>
  <c r="R7" i="63" s="1"/>
  <c r="J7" i="63"/>
  <c r="AS6" i="63"/>
  <c r="AR6" i="63"/>
  <c r="AQ6" i="63"/>
  <c r="AP6" i="63"/>
  <c r="W6" i="63"/>
  <c r="V6" i="63"/>
  <c r="U6" i="63"/>
  <c r="R6" i="63" s="1"/>
  <c r="J6" i="63"/>
  <c r="AK2" i="63"/>
  <c r="P1" i="63"/>
  <c r="B54" i="62"/>
  <c r="B55" i="62" s="1"/>
  <c r="B56" i="62" s="1"/>
  <c r="B57" i="62" s="1"/>
  <c r="B58" i="62" s="1"/>
  <c r="B59" i="62" s="1"/>
  <c r="B60" i="62" s="1"/>
  <c r="B61" i="62" s="1"/>
  <c r="B62" i="62" s="1"/>
  <c r="B63" i="62" s="1"/>
  <c r="B64" i="62" s="1"/>
  <c r="B67" i="62" s="1"/>
  <c r="B68" i="62" s="1"/>
  <c r="B69" i="62" s="1"/>
  <c r="B70" i="62" s="1"/>
  <c r="B71" i="62" s="1"/>
  <c r="B72" i="62" s="1"/>
  <c r="B73" i="62" s="1"/>
  <c r="B74" i="62" s="1"/>
  <c r="B75" i="62" s="1"/>
  <c r="B53" i="62"/>
  <c r="B49" i="62"/>
  <c r="AR36" i="62"/>
  <c r="AQ36" i="62"/>
  <c r="AP36" i="62"/>
  <c r="AO36" i="62"/>
  <c r="AN36" i="62"/>
  <c r="W36" i="62"/>
  <c r="V36" i="62"/>
  <c r="U36" i="62"/>
  <c r="T36" i="62"/>
  <c r="Q36" i="62" s="1"/>
  <c r="K36" i="62"/>
  <c r="AR34" i="62"/>
  <c r="AQ34" i="62"/>
  <c r="AP34" i="62"/>
  <c r="AO34" i="62"/>
  <c r="AN34" i="62"/>
  <c r="AE34" i="62"/>
  <c r="W34" i="62"/>
  <c r="V34" i="62"/>
  <c r="U34" i="62"/>
  <c r="T34" i="62"/>
  <c r="K34" i="62"/>
  <c r="AR33" i="62"/>
  <c r="AQ33" i="62"/>
  <c r="AP33" i="62"/>
  <c r="AO33" i="62"/>
  <c r="AN33" i="62"/>
  <c r="W33" i="62"/>
  <c r="V33" i="62"/>
  <c r="U33" i="62"/>
  <c r="T33" i="62"/>
  <c r="Q33" i="62" s="1"/>
  <c r="K33" i="62"/>
  <c r="AR32" i="62"/>
  <c r="AQ32" i="62"/>
  <c r="AP32" i="62"/>
  <c r="AO32" i="62"/>
  <c r="AN32" i="62"/>
  <c r="W32" i="62"/>
  <c r="V32" i="62"/>
  <c r="U32" i="62"/>
  <c r="T32" i="62"/>
  <c r="Q32" i="62" s="1"/>
  <c r="K32" i="62"/>
  <c r="AR29" i="62"/>
  <c r="AQ29" i="62"/>
  <c r="AP29" i="62"/>
  <c r="AO29" i="62"/>
  <c r="AN29" i="62"/>
  <c r="W29" i="62"/>
  <c r="V29" i="62"/>
  <c r="U29" i="62"/>
  <c r="T29" i="62"/>
  <c r="Q29" i="62" s="1"/>
  <c r="K29" i="62"/>
  <c r="AR28" i="62"/>
  <c r="AQ28" i="62"/>
  <c r="AP28" i="62"/>
  <c r="AO28" i="62"/>
  <c r="AN28" i="62"/>
  <c r="W28" i="62"/>
  <c r="V28" i="62"/>
  <c r="U28" i="62"/>
  <c r="T28" i="62"/>
  <c r="K28" i="62"/>
  <c r="AR27" i="62"/>
  <c r="AQ27" i="62"/>
  <c r="AP27" i="62"/>
  <c r="AO27" i="62"/>
  <c r="AN27" i="62"/>
  <c r="W27" i="62"/>
  <c r="V27" i="62"/>
  <c r="U27" i="62"/>
  <c r="T27" i="62"/>
  <c r="K27" i="62"/>
  <c r="AR26" i="62"/>
  <c r="AQ26" i="62"/>
  <c r="AP26" i="62"/>
  <c r="AO26" i="62"/>
  <c r="AN26" i="62"/>
  <c r="W26" i="62"/>
  <c r="V26" i="62"/>
  <c r="U26" i="62"/>
  <c r="T26" i="62"/>
  <c r="Q26" i="62" s="1"/>
  <c r="K26" i="62"/>
  <c r="AR25" i="62"/>
  <c r="AQ25" i="62"/>
  <c r="AP25" i="62"/>
  <c r="AO25" i="62"/>
  <c r="AN25" i="62"/>
  <c r="W25" i="62"/>
  <c r="V25" i="62"/>
  <c r="U25" i="62"/>
  <c r="T25" i="62"/>
  <c r="K25" i="62"/>
  <c r="AU20" i="62"/>
  <c r="AT20" i="62"/>
  <c r="AS20" i="62"/>
  <c r="AR20" i="62"/>
  <c r="AQ20" i="62"/>
  <c r="AP20" i="62"/>
  <c r="AO20" i="62"/>
  <c r="AN20" i="62"/>
  <c r="AU19" i="62"/>
  <c r="AT19" i="62"/>
  <c r="AS19" i="62"/>
  <c r="AR19" i="62"/>
  <c r="AQ19" i="62"/>
  <c r="AP19" i="62"/>
  <c r="AO19" i="62"/>
  <c r="AN19" i="62"/>
  <c r="Z19" i="62"/>
  <c r="Y19" i="62"/>
  <c r="X19" i="62"/>
  <c r="W19" i="62"/>
  <c r="V19" i="62"/>
  <c r="U19" i="62"/>
  <c r="T19" i="62"/>
  <c r="N19" i="62"/>
  <c r="AU18" i="62"/>
  <c r="AT18" i="62"/>
  <c r="AS18" i="62"/>
  <c r="AR18" i="62"/>
  <c r="AQ18" i="62"/>
  <c r="AP18" i="62"/>
  <c r="AO18" i="62"/>
  <c r="AN18" i="62"/>
  <c r="AE18" i="62"/>
  <c r="M18" i="62"/>
  <c r="M20" i="62" s="1"/>
  <c r="L18" i="62"/>
  <c r="L20" i="62" s="1"/>
  <c r="AU17" i="62"/>
  <c r="AT17" i="62"/>
  <c r="AS17" i="62"/>
  <c r="AR17" i="62"/>
  <c r="AQ17" i="62"/>
  <c r="AP17" i="62"/>
  <c r="AO17" i="62"/>
  <c r="AN17" i="62"/>
  <c r="Z17" i="62"/>
  <c r="Y17" i="62"/>
  <c r="X17" i="62"/>
  <c r="W17" i="62"/>
  <c r="V17" i="62"/>
  <c r="U17" i="62"/>
  <c r="T17" i="62"/>
  <c r="N17" i="62"/>
  <c r="AU16" i="62"/>
  <c r="AT16" i="62"/>
  <c r="AS16" i="62"/>
  <c r="AR16" i="62"/>
  <c r="AQ16" i="62"/>
  <c r="AP16" i="62"/>
  <c r="AO16" i="62"/>
  <c r="AN16" i="62"/>
  <c r="M16" i="62"/>
  <c r="L16" i="62"/>
  <c r="K16" i="62"/>
  <c r="K18" i="62" s="1"/>
  <c r="K20" i="62" s="1"/>
  <c r="J16" i="62"/>
  <c r="J18" i="62" s="1"/>
  <c r="J20" i="62" s="1"/>
  <c r="I16" i="62"/>
  <c r="I18" i="62" s="1"/>
  <c r="I20" i="62" s="1"/>
  <c r="H16" i="62"/>
  <c r="H18" i="62" s="1"/>
  <c r="H20" i="62" s="1"/>
  <c r="G16" i="62"/>
  <c r="G18" i="62" s="1"/>
  <c r="AU15" i="62"/>
  <c r="AT15" i="62"/>
  <c r="AS15" i="62"/>
  <c r="AR15" i="62"/>
  <c r="AQ15" i="62"/>
  <c r="AP15" i="62"/>
  <c r="AO15" i="62"/>
  <c r="AN15" i="62"/>
  <c r="Z15" i="62"/>
  <c r="Y15" i="62"/>
  <c r="X15" i="62"/>
  <c r="W15" i="62"/>
  <c r="V15" i="62"/>
  <c r="U15" i="62"/>
  <c r="Q15" i="62" s="1"/>
  <c r="T15" i="62"/>
  <c r="N15" i="62"/>
  <c r="AU14" i="62"/>
  <c r="AT14" i="62"/>
  <c r="AS14" i="62"/>
  <c r="AR14" i="62"/>
  <c r="AQ14" i="62"/>
  <c r="AP14" i="62"/>
  <c r="AO14" i="62"/>
  <c r="AN14" i="62"/>
  <c r="Z14" i="62"/>
  <c r="Y14" i="62"/>
  <c r="X14" i="62"/>
  <c r="W14" i="62"/>
  <c r="V14" i="62"/>
  <c r="U14" i="62"/>
  <c r="T14" i="62"/>
  <c r="N14" i="62"/>
  <c r="AU13" i="62"/>
  <c r="AT13" i="62"/>
  <c r="AS13" i="62"/>
  <c r="AR13" i="62"/>
  <c r="AQ13" i="62"/>
  <c r="AP13" i="62"/>
  <c r="AO13" i="62"/>
  <c r="AN13" i="62"/>
  <c r="Z13" i="62"/>
  <c r="Y13" i="62"/>
  <c r="X13" i="62"/>
  <c r="W13" i="62"/>
  <c r="V13" i="62"/>
  <c r="U13" i="62"/>
  <c r="T13" i="62"/>
  <c r="N13" i="62"/>
  <c r="AU12" i="62"/>
  <c r="AT12" i="62"/>
  <c r="AS12" i="62"/>
  <c r="AR12" i="62"/>
  <c r="AQ12" i="62"/>
  <c r="AP12" i="62"/>
  <c r="AO12" i="62"/>
  <c r="AN12" i="62"/>
  <c r="Z12" i="62"/>
  <c r="Y12" i="62"/>
  <c r="X12" i="62"/>
  <c r="W12" i="62"/>
  <c r="V12" i="62"/>
  <c r="U12" i="62"/>
  <c r="T12" i="62"/>
  <c r="N12" i="62"/>
  <c r="AU10" i="62"/>
  <c r="AT10" i="62"/>
  <c r="AS10" i="62"/>
  <c r="AR10" i="62"/>
  <c r="AQ10" i="62"/>
  <c r="AP10" i="62"/>
  <c r="AO10" i="62"/>
  <c r="AN10" i="62"/>
  <c r="Z10" i="62"/>
  <c r="Y10" i="62"/>
  <c r="X10" i="62"/>
  <c r="W10" i="62"/>
  <c r="V10" i="62"/>
  <c r="U10" i="62"/>
  <c r="T10" i="62"/>
  <c r="N10" i="62"/>
  <c r="AU9" i="62"/>
  <c r="AT9" i="62"/>
  <c r="AS9" i="62"/>
  <c r="AR9" i="62"/>
  <c r="AQ9" i="62"/>
  <c r="AP9" i="62"/>
  <c r="AO9" i="62"/>
  <c r="AN9" i="62"/>
  <c r="Z9" i="62"/>
  <c r="Y9" i="62"/>
  <c r="X9" i="62"/>
  <c r="W9" i="62"/>
  <c r="V9" i="62"/>
  <c r="U9" i="62"/>
  <c r="T9" i="62"/>
  <c r="N9" i="62"/>
  <c r="AU8" i="62"/>
  <c r="AT8" i="62"/>
  <c r="AS8" i="62"/>
  <c r="AR8" i="62"/>
  <c r="AQ8" i="62"/>
  <c r="AP8" i="62"/>
  <c r="AO8" i="62"/>
  <c r="AN8" i="62"/>
  <c r="Z8" i="62"/>
  <c r="Y8" i="62"/>
  <c r="X8" i="62"/>
  <c r="W8" i="62"/>
  <c r="V8" i="62"/>
  <c r="U8" i="62"/>
  <c r="T8" i="62"/>
  <c r="N8" i="62"/>
  <c r="AU7" i="62"/>
  <c r="AT7" i="62"/>
  <c r="AS7" i="62"/>
  <c r="AR7" i="62"/>
  <c r="AQ7" i="62"/>
  <c r="AP7" i="62"/>
  <c r="AO7" i="62"/>
  <c r="AN7" i="62"/>
  <c r="Z7" i="62"/>
  <c r="Y7" i="62"/>
  <c r="X7" i="62"/>
  <c r="W7" i="62"/>
  <c r="V7" i="62"/>
  <c r="U7" i="62"/>
  <c r="T7" i="62"/>
  <c r="N7" i="62"/>
  <c r="AI2" i="62"/>
  <c r="O1" i="62"/>
  <c r="B46" i="61"/>
  <c r="B47" i="61" s="1"/>
  <c r="B48" i="61" s="1"/>
  <c r="B49" i="61" s="1"/>
  <c r="B50" i="61" s="1"/>
  <c r="B51" i="61" s="1"/>
  <c r="B52" i="61" s="1"/>
  <c r="B53" i="61" s="1"/>
  <c r="B54" i="61" s="1"/>
  <c r="B55" i="61" s="1"/>
  <c r="B56" i="61" s="1"/>
  <c r="B64" i="61" s="1"/>
  <c r="B65" i="61" s="1"/>
  <c r="B66" i="61" s="1"/>
  <c r="B67" i="61" s="1"/>
  <c r="B68" i="61" s="1"/>
  <c r="B69" i="61" s="1"/>
  <c r="B70" i="61" s="1"/>
  <c r="B71" i="61" s="1"/>
  <c r="B72" i="61" s="1"/>
  <c r="B73" i="61" s="1"/>
  <c r="B74" i="61" s="1"/>
  <c r="B42" i="61"/>
  <c r="M31" i="61"/>
  <c r="J31" i="61" s="1"/>
  <c r="M30" i="61"/>
  <c r="J30" i="61" s="1"/>
  <c r="M29" i="61"/>
  <c r="J29" i="61" s="1"/>
  <c r="M28" i="61"/>
  <c r="J28" i="61"/>
  <c r="M27" i="61"/>
  <c r="J27" i="61" s="1"/>
  <c r="M26" i="61"/>
  <c r="J26" i="61" s="1"/>
  <c r="M25" i="61"/>
  <c r="J25" i="61" s="1"/>
  <c r="M24" i="61"/>
  <c r="J24" i="61"/>
  <c r="G23" i="61"/>
  <c r="M22" i="61"/>
  <c r="J22" i="61"/>
  <c r="M21" i="61"/>
  <c r="J21" i="61" s="1"/>
  <c r="M18" i="61"/>
  <c r="J18" i="61" s="1"/>
  <c r="M17" i="61"/>
  <c r="J17" i="61" s="1"/>
  <c r="M14" i="61"/>
  <c r="J14" i="61"/>
  <c r="G13" i="61"/>
  <c r="M12" i="61"/>
  <c r="J12" i="61"/>
  <c r="M11" i="61"/>
  <c r="J11" i="61" s="1"/>
  <c r="G10" i="61"/>
  <c r="M9" i="61"/>
  <c r="J9" i="61"/>
  <c r="M8" i="61"/>
  <c r="J8" i="61" s="1"/>
  <c r="M7" i="61"/>
  <c r="J7" i="61"/>
  <c r="M6" i="61"/>
  <c r="J6" i="61" s="1"/>
  <c r="H1" i="61"/>
  <c r="B38" i="60"/>
  <c r="B39" i="60" s="1"/>
  <c r="B40" i="60" s="1"/>
  <c r="B41" i="60" s="1"/>
  <c r="B42" i="60" s="1"/>
  <c r="B43" i="60" s="1"/>
  <c r="B44" i="60" s="1"/>
  <c r="B45" i="60" s="1"/>
  <c r="B46" i="60" s="1"/>
  <c r="B47" i="60" s="1"/>
  <c r="B48" i="60" s="1"/>
  <c r="B49" i="60" s="1"/>
  <c r="B50" i="60" s="1"/>
  <c r="B37" i="60"/>
  <c r="B33" i="60"/>
  <c r="AD22" i="60"/>
  <c r="AC22" i="60"/>
  <c r="S22" i="60"/>
  <c r="Q22" i="60"/>
  <c r="K22" i="60" s="1"/>
  <c r="H22" i="60"/>
  <c r="G22" i="60"/>
  <c r="AD21" i="60"/>
  <c r="AC21" i="60"/>
  <c r="O21" i="60"/>
  <c r="N21" i="60"/>
  <c r="AD20" i="60"/>
  <c r="AC20" i="60"/>
  <c r="O20" i="60"/>
  <c r="N20" i="60"/>
  <c r="AD19" i="60"/>
  <c r="AC19" i="60"/>
  <c r="O19" i="60"/>
  <c r="N19" i="60"/>
  <c r="K19" i="60"/>
  <c r="AD18" i="60"/>
  <c r="AC18" i="60"/>
  <c r="O18" i="60"/>
  <c r="N18" i="60"/>
  <c r="AD17" i="60"/>
  <c r="AC17" i="60"/>
  <c r="O17" i="60"/>
  <c r="K17" i="60" s="1"/>
  <c r="N17" i="60"/>
  <c r="AD14" i="60"/>
  <c r="AC14" i="60"/>
  <c r="S14" i="60"/>
  <c r="Q14" i="60" s="1"/>
  <c r="K14" i="60" s="1"/>
  <c r="H14" i="60"/>
  <c r="G14" i="60"/>
  <c r="AD13" i="60"/>
  <c r="AC13" i="60"/>
  <c r="O13" i="60"/>
  <c r="N13" i="60"/>
  <c r="AD12" i="60"/>
  <c r="AC12" i="60"/>
  <c r="O12" i="60"/>
  <c r="N12" i="60"/>
  <c r="AD11" i="60"/>
  <c r="AC11" i="60"/>
  <c r="O11" i="60"/>
  <c r="N11" i="60"/>
  <c r="K11" i="60" s="1"/>
  <c r="AD10" i="60"/>
  <c r="AC10" i="60"/>
  <c r="O10" i="60"/>
  <c r="N10" i="60"/>
  <c r="K10" i="60" s="1"/>
  <c r="AD9" i="60"/>
  <c r="AC9" i="60"/>
  <c r="O9" i="60"/>
  <c r="K9" i="60" s="1"/>
  <c r="N9" i="60"/>
  <c r="AD8" i="60"/>
  <c r="AC8" i="60"/>
  <c r="O8" i="60"/>
  <c r="N8" i="60"/>
  <c r="K8" i="60" s="1"/>
  <c r="AD7" i="60"/>
  <c r="AC7" i="60"/>
  <c r="O7" i="60"/>
  <c r="N7" i="60"/>
  <c r="K7" i="60" s="1"/>
  <c r="AD6" i="60"/>
  <c r="AC6" i="60"/>
  <c r="O6" i="60"/>
  <c r="N6" i="60"/>
  <c r="X2" i="60"/>
  <c r="I1" i="60"/>
  <c r="B54" i="59"/>
  <c r="B55" i="59" s="1"/>
  <c r="B56" i="59" s="1"/>
  <c r="B57" i="59" s="1"/>
  <c r="B58" i="59" s="1"/>
  <c r="B59" i="59" s="1"/>
  <c r="B60" i="59" s="1"/>
  <c r="B61" i="59" s="1"/>
  <c r="B62" i="59" s="1"/>
  <c r="B63" i="59" s="1"/>
  <c r="B64" i="59" s="1"/>
  <c r="B65" i="59" s="1"/>
  <c r="B66" i="59" s="1"/>
  <c r="B67" i="59" s="1"/>
  <c r="B68" i="59" s="1"/>
  <c r="B69" i="59" s="1"/>
  <c r="B70" i="59" s="1"/>
  <c r="B71" i="59" s="1"/>
  <c r="B72" i="59" s="1"/>
  <c r="B73" i="59" s="1"/>
  <c r="B74" i="59" s="1"/>
  <c r="B75" i="59" s="1"/>
  <c r="B76" i="59" s="1"/>
  <c r="B53" i="59"/>
  <c r="B49" i="59"/>
  <c r="AL38" i="59"/>
  <c r="AI38" i="59"/>
  <c r="AL37" i="59"/>
  <c r="AI37" i="59"/>
  <c r="AL36" i="59"/>
  <c r="AI36" i="59" s="1"/>
  <c r="AL35" i="59"/>
  <c r="AI35" i="59"/>
  <c r="AL34" i="59"/>
  <c r="AI34" i="59"/>
  <c r="AL33" i="59"/>
  <c r="AI33" i="59"/>
  <c r="AL32" i="59"/>
  <c r="AI32" i="59" s="1"/>
  <c r="AL31" i="59"/>
  <c r="AI31" i="59"/>
  <c r="AL30" i="59"/>
  <c r="AI30" i="59"/>
  <c r="AL29" i="59"/>
  <c r="AI29" i="59"/>
  <c r="AE24" i="59"/>
  <c r="AD24" i="59"/>
  <c r="AC24" i="59"/>
  <c r="AB24" i="59"/>
  <c r="AA24" i="59"/>
  <c r="Y24" i="59"/>
  <c r="X24" i="59"/>
  <c r="W24" i="59"/>
  <c r="V24" i="59"/>
  <c r="U24" i="59"/>
  <c r="S24" i="59"/>
  <c r="R24" i="59"/>
  <c r="Q24" i="59"/>
  <c r="P24" i="59"/>
  <c r="M24" i="59"/>
  <c r="L24" i="59"/>
  <c r="K24" i="59"/>
  <c r="J24" i="59"/>
  <c r="I24" i="59"/>
  <c r="H24" i="59"/>
  <c r="G24" i="59"/>
  <c r="BJ23" i="59"/>
  <c r="BI23" i="59"/>
  <c r="BH23" i="59"/>
  <c r="BG23" i="59"/>
  <c r="BF23" i="59"/>
  <c r="BD23" i="59"/>
  <c r="BC23" i="59"/>
  <c r="BB23" i="59"/>
  <c r="BA23" i="59"/>
  <c r="AZ23" i="59"/>
  <c r="AX23" i="59"/>
  <c r="AW23" i="59"/>
  <c r="AV23" i="59"/>
  <c r="AU23" i="59"/>
  <c r="AR23" i="59"/>
  <c r="AQ23" i="59"/>
  <c r="AP23" i="59"/>
  <c r="AO23" i="59"/>
  <c r="AN23" i="59"/>
  <c r="AM23" i="59"/>
  <c r="AL23" i="59"/>
  <c r="AF23" i="59"/>
  <c r="Z23" i="59"/>
  <c r="T23" i="59"/>
  <c r="N23" i="59"/>
  <c r="BJ22" i="59"/>
  <c r="BI22" i="59"/>
  <c r="BH22" i="59"/>
  <c r="BG22" i="59"/>
  <c r="BF22" i="59"/>
  <c r="BD22" i="59"/>
  <c r="BC22" i="59"/>
  <c r="BB22" i="59"/>
  <c r="BA22" i="59"/>
  <c r="AZ22" i="59"/>
  <c r="AX22" i="59"/>
  <c r="AW22" i="59"/>
  <c r="AV22" i="59"/>
  <c r="AU22" i="59"/>
  <c r="AR22" i="59"/>
  <c r="AQ22" i="59"/>
  <c r="AP22" i="59"/>
  <c r="AO22" i="59"/>
  <c r="AN22" i="59"/>
  <c r="AM22" i="59"/>
  <c r="AL22" i="59"/>
  <c r="AF22" i="59"/>
  <c r="Z22" i="59"/>
  <c r="T22" i="59"/>
  <c r="N22" i="59"/>
  <c r="BJ21" i="59"/>
  <c r="BI21" i="59"/>
  <c r="BH21" i="59"/>
  <c r="BG21" i="59"/>
  <c r="BF21" i="59"/>
  <c r="BD21" i="59"/>
  <c r="BC21" i="59"/>
  <c r="BB21" i="59"/>
  <c r="BA21" i="59"/>
  <c r="AZ21" i="59"/>
  <c r="AX21" i="59"/>
  <c r="AW21" i="59"/>
  <c r="AV21" i="59"/>
  <c r="AU21" i="59"/>
  <c r="AR21" i="59"/>
  <c r="AQ21" i="59"/>
  <c r="AP21" i="59"/>
  <c r="AO21" i="59"/>
  <c r="AN21" i="59"/>
  <c r="AM21" i="59"/>
  <c r="AL21" i="59"/>
  <c r="AF21" i="59"/>
  <c r="Z21" i="59"/>
  <c r="T21" i="59"/>
  <c r="N21" i="59"/>
  <c r="BJ20" i="59"/>
  <c r="BI20" i="59"/>
  <c r="BH20" i="59"/>
  <c r="BG20" i="59"/>
  <c r="BF20" i="59"/>
  <c r="BD20" i="59"/>
  <c r="BC20" i="59"/>
  <c r="BB20" i="59"/>
  <c r="BA20" i="59"/>
  <c r="AZ20" i="59"/>
  <c r="AX20" i="59"/>
  <c r="AW20" i="59"/>
  <c r="AV20" i="59"/>
  <c r="AU20" i="59"/>
  <c r="AR20" i="59"/>
  <c r="AQ20" i="59"/>
  <c r="AP20" i="59"/>
  <c r="AO20" i="59"/>
  <c r="AN20" i="59"/>
  <c r="AM20" i="59"/>
  <c r="AL20" i="59"/>
  <c r="AF20" i="59"/>
  <c r="Z20" i="59"/>
  <c r="T20" i="59"/>
  <c r="N20" i="59"/>
  <c r="BJ19" i="59"/>
  <c r="BI19" i="59"/>
  <c r="BH19" i="59"/>
  <c r="BG19" i="59"/>
  <c r="BF19" i="59"/>
  <c r="BD19" i="59"/>
  <c r="BC19" i="59"/>
  <c r="BB19" i="59"/>
  <c r="BA19" i="59"/>
  <c r="AZ19" i="59"/>
  <c r="AX19" i="59"/>
  <c r="AW19" i="59"/>
  <c r="AV19" i="59"/>
  <c r="AU19" i="59"/>
  <c r="AR19" i="59"/>
  <c r="AQ19" i="59"/>
  <c r="AP19" i="59"/>
  <c r="AO19" i="59"/>
  <c r="AN19" i="59"/>
  <c r="AM19" i="59"/>
  <c r="AL19" i="59"/>
  <c r="AF19" i="59"/>
  <c r="Z19" i="59"/>
  <c r="T19" i="59"/>
  <c r="N19" i="59"/>
  <c r="BJ18" i="59"/>
  <c r="BI18" i="59"/>
  <c r="BH18" i="59"/>
  <c r="BG18" i="59"/>
  <c r="BF18" i="59"/>
  <c r="BD18" i="59"/>
  <c r="BC18" i="59"/>
  <c r="BB18" i="59"/>
  <c r="BA18" i="59"/>
  <c r="AZ18" i="59"/>
  <c r="AX18" i="59"/>
  <c r="AW18" i="59"/>
  <c r="AV18" i="59"/>
  <c r="AU18" i="59"/>
  <c r="AR18" i="59"/>
  <c r="AQ18" i="59"/>
  <c r="AP18" i="59"/>
  <c r="AO18" i="59"/>
  <c r="AN18" i="59"/>
  <c r="AM18" i="59"/>
  <c r="AL18" i="59"/>
  <c r="AI18" i="59" s="1"/>
  <c r="AF18" i="59"/>
  <c r="Z18" i="59"/>
  <c r="T18" i="59"/>
  <c r="N18" i="59"/>
  <c r="AE14" i="59"/>
  <c r="AD14" i="59"/>
  <c r="AC14" i="59"/>
  <c r="AB14" i="59"/>
  <c r="AA14" i="59"/>
  <c r="Y14" i="59"/>
  <c r="X14" i="59"/>
  <c r="W14" i="59"/>
  <c r="V14" i="59"/>
  <c r="U14" i="59"/>
  <c r="T14" i="59"/>
  <c r="S14" i="59"/>
  <c r="R14" i="59"/>
  <c r="Q14" i="59"/>
  <c r="P14" i="59"/>
  <c r="M14" i="59"/>
  <c r="L14" i="59"/>
  <c r="K14" i="59"/>
  <c r="J14" i="59"/>
  <c r="I14" i="59"/>
  <c r="H14" i="59"/>
  <c r="G14" i="59"/>
  <c r="BJ13" i="59"/>
  <c r="BI13" i="59"/>
  <c r="BH13" i="59"/>
  <c r="BG13" i="59"/>
  <c r="BF13" i="59"/>
  <c r="BD13" i="59"/>
  <c r="BC13" i="59"/>
  <c r="BB13" i="59"/>
  <c r="BA13" i="59"/>
  <c r="AZ13" i="59"/>
  <c r="AX13" i="59"/>
  <c r="AW13" i="59"/>
  <c r="AV13" i="59"/>
  <c r="AU13" i="59"/>
  <c r="AR13" i="59"/>
  <c r="AQ13" i="59"/>
  <c r="AP13" i="59"/>
  <c r="AO13" i="59"/>
  <c r="AN13" i="59"/>
  <c r="AM13" i="59"/>
  <c r="AL13" i="59"/>
  <c r="AI13" i="59" s="1"/>
  <c r="AF13" i="59"/>
  <c r="Z13" i="59"/>
  <c r="T13" i="59"/>
  <c r="N13" i="59"/>
  <c r="BJ12" i="59"/>
  <c r="BI12" i="59"/>
  <c r="BH12" i="59"/>
  <c r="BG12" i="59"/>
  <c r="BF12" i="59"/>
  <c r="BD12" i="59"/>
  <c r="BC12" i="59"/>
  <c r="BB12" i="59"/>
  <c r="BA12" i="59"/>
  <c r="AZ12" i="59"/>
  <c r="AX12" i="59"/>
  <c r="AW12" i="59"/>
  <c r="AV12" i="59"/>
  <c r="AU12" i="59"/>
  <c r="AR12" i="59"/>
  <c r="AQ12" i="59"/>
  <c r="AP12" i="59"/>
  <c r="AO12" i="59"/>
  <c r="AN12" i="59"/>
  <c r="AM12" i="59"/>
  <c r="AL12" i="59"/>
  <c r="AF12" i="59"/>
  <c r="Z12" i="59"/>
  <c r="T12" i="59"/>
  <c r="N12" i="59"/>
  <c r="BJ11" i="59"/>
  <c r="BI11" i="59"/>
  <c r="BH11" i="59"/>
  <c r="BG11" i="59"/>
  <c r="BF11" i="59"/>
  <c r="BD11" i="59"/>
  <c r="BC11" i="59"/>
  <c r="BB11" i="59"/>
  <c r="BA11" i="59"/>
  <c r="AZ11" i="59"/>
  <c r="AX11" i="59"/>
  <c r="AW11" i="59"/>
  <c r="AV11" i="59"/>
  <c r="AU11" i="59"/>
  <c r="AR11" i="59"/>
  <c r="AQ11" i="59"/>
  <c r="AP11" i="59"/>
  <c r="AO11" i="59"/>
  <c r="AN11" i="59"/>
  <c r="AM11" i="59"/>
  <c r="AL11" i="59"/>
  <c r="AF11" i="59"/>
  <c r="Z11" i="59"/>
  <c r="T11" i="59"/>
  <c r="N11" i="59"/>
  <c r="BJ10" i="59"/>
  <c r="BI10" i="59"/>
  <c r="BH10" i="59"/>
  <c r="BG10" i="59"/>
  <c r="BF10" i="59"/>
  <c r="BD10" i="59"/>
  <c r="BC10" i="59"/>
  <c r="BB10" i="59"/>
  <c r="BA10" i="59"/>
  <c r="AZ10" i="59"/>
  <c r="AX10" i="59"/>
  <c r="AW10" i="59"/>
  <c r="AV10" i="59"/>
  <c r="AU10" i="59"/>
  <c r="AR10" i="59"/>
  <c r="AQ10" i="59"/>
  <c r="AP10" i="59"/>
  <c r="AO10" i="59"/>
  <c r="AN10" i="59"/>
  <c r="AM10" i="59"/>
  <c r="AL10" i="59"/>
  <c r="AF10" i="59"/>
  <c r="Z10" i="59"/>
  <c r="T10" i="59"/>
  <c r="N10" i="59"/>
  <c r="BJ9" i="59"/>
  <c r="BI9" i="59"/>
  <c r="BH9" i="59"/>
  <c r="BG9" i="59"/>
  <c r="BF9" i="59"/>
  <c r="BD9" i="59"/>
  <c r="BC9" i="59"/>
  <c r="BB9" i="59"/>
  <c r="BA9" i="59"/>
  <c r="AZ9" i="59"/>
  <c r="AX9" i="59"/>
  <c r="AW9" i="59"/>
  <c r="AV9" i="59"/>
  <c r="AU9" i="59"/>
  <c r="AR9" i="59"/>
  <c r="AQ9" i="59"/>
  <c r="AP9" i="59"/>
  <c r="AO9" i="59"/>
  <c r="AN9" i="59"/>
  <c r="AM9" i="59"/>
  <c r="AL9" i="59"/>
  <c r="AF9" i="59"/>
  <c r="Z9" i="59"/>
  <c r="T9" i="59"/>
  <c r="N9" i="59"/>
  <c r="BJ8" i="59"/>
  <c r="BI8" i="59"/>
  <c r="BH8" i="59"/>
  <c r="BG8" i="59"/>
  <c r="BF8" i="59"/>
  <c r="BD8" i="59"/>
  <c r="BC8" i="59"/>
  <c r="BB8" i="59"/>
  <c r="BA8" i="59"/>
  <c r="AZ8" i="59"/>
  <c r="AX8" i="59"/>
  <c r="AW8" i="59"/>
  <c r="AV8" i="59"/>
  <c r="AU8" i="59"/>
  <c r="AR8" i="59"/>
  <c r="AQ8" i="59"/>
  <c r="AP8" i="59"/>
  <c r="AO8" i="59"/>
  <c r="AN8" i="59"/>
  <c r="AM8" i="59"/>
  <c r="AL8" i="59"/>
  <c r="AF8" i="59"/>
  <c r="AF14" i="59" s="1"/>
  <c r="Z8" i="59"/>
  <c r="T8" i="59"/>
  <c r="N8" i="59"/>
  <c r="BN2" i="59"/>
  <c r="AG1" i="59"/>
  <c r="B70" i="58"/>
  <c r="B71" i="58" s="1"/>
  <c r="B72" i="58" s="1"/>
  <c r="B73" i="58" s="1"/>
  <c r="B74" i="58" s="1"/>
  <c r="B75" i="58" s="1"/>
  <c r="B76" i="58" s="1"/>
  <c r="B77" i="58" s="1"/>
  <c r="B78" i="58" s="1"/>
  <c r="B79" i="58" s="1"/>
  <c r="B80" i="58" s="1"/>
  <c r="B81" i="58" s="1"/>
  <c r="B82" i="58" s="1"/>
  <c r="B83" i="58" s="1"/>
  <c r="B84" i="58" s="1"/>
  <c r="B85" i="58" s="1"/>
  <c r="B86" i="58" s="1"/>
  <c r="B87" i="58" s="1"/>
  <c r="B88" i="58" s="1"/>
  <c r="B89" i="58" s="1"/>
  <c r="B90" i="58" s="1"/>
  <c r="B93" i="58" s="1"/>
  <c r="B94" i="58" s="1"/>
  <c r="B95" i="58" s="1"/>
  <c r="B96" i="58" s="1"/>
  <c r="B97" i="58" s="1"/>
  <c r="B98" i="58" s="1"/>
  <c r="B99" i="58" s="1"/>
  <c r="B100" i="58" s="1"/>
  <c r="B101" i="58" s="1"/>
  <c r="B102" i="58" s="1"/>
  <c r="B103" i="58" s="1"/>
  <c r="B104" i="58" s="1"/>
  <c r="B105" i="58" s="1"/>
  <c r="B106" i="58" s="1"/>
  <c r="B107" i="58" s="1"/>
  <c r="B108" i="58" s="1"/>
  <c r="B109" i="58" s="1"/>
  <c r="B110" i="58" s="1"/>
  <c r="B111" i="58" s="1"/>
  <c r="B66" i="58"/>
  <c r="M55" i="58"/>
  <c r="J55" i="58" s="1"/>
  <c r="M53" i="58"/>
  <c r="J53" i="58" s="1"/>
  <c r="G51" i="58"/>
  <c r="M50" i="58"/>
  <c r="J50" i="58" s="1"/>
  <c r="M49" i="58"/>
  <c r="J49" i="58"/>
  <c r="M48" i="58"/>
  <c r="J48" i="58" s="1"/>
  <c r="M46" i="58"/>
  <c r="J46" i="58" s="1"/>
  <c r="G44" i="58"/>
  <c r="M43" i="58"/>
  <c r="J43" i="58" s="1"/>
  <c r="M42" i="58"/>
  <c r="J42" i="58" s="1"/>
  <c r="M41" i="58"/>
  <c r="J41" i="58" s="1"/>
  <c r="G39" i="58"/>
  <c r="M38" i="58"/>
  <c r="J38" i="58"/>
  <c r="M37" i="58"/>
  <c r="J37" i="58"/>
  <c r="M35" i="58"/>
  <c r="J35" i="58"/>
  <c r="M33" i="58"/>
  <c r="J33" i="58" s="1"/>
  <c r="G32" i="58"/>
  <c r="M31" i="58"/>
  <c r="J31" i="58" s="1"/>
  <c r="M30" i="58"/>
  <c r="J30" i="58" s="1"/>
  <c r="M27" i="58"/>
  <c r="J27" i="58" s="1"/>
  <c r="G26" i="58"/>
  <c r="M26" i="58" s="1"/>
  <c r="J26" i="58" s="1"/>
  <c r="M25" i="58"/>
  <c r="J25" i="58" s="1"/>
  <c r="M24" i="58"/>
  <c r="J24" i="58" s="1"/>
  <c r="M23" i="58"/>
  <c r="J23" i="58" s="1"/>
  <c r="M22" i="58"/>
  <c r="J22" i="58" s="1"/>
  <c r="M21" i="58"/>
  <c r="J21" i="58"/>
  <c r="M20" i="58"/>
  <c r="J20" i="58" s="1"/>
  <c r="M19" i="58"/>
  <c r="J19" i="58" s="1"/>
  <c r="M18" i="58"/>
  <c r="J18" i="58" s="1"/>
  <c r="M17" i="58"/>
  <c r="J17" i="58" s="1"/>
  <c r="M16" i="58"/>
  <c r="J16" i="58" s="1"/>
  <c r="M15" i="58"/>
  <c r="J15" i="58" s="1"/>
  <c r="M14" i="58"/>
  <c r="J14" i="58" s="1"/>
  <c r="M13" i="58"/>
  <c r="J13" i="58" s="1"/>
  <c r="M12" i="58"/>
  <c r="J12" i="58" s="1"/>
  <c r="M11" i="58"/>
  <c r="J11" i="58" s="1"/>
  <c r="M10" i="58"/>
  <c r="J10" i="58" s="1"/>
  <c r="M9" i="58"/>
  <c r="J9" i="58"/>
  <c r="M8" i="58"/>
  <c r="J8" i="58" s="1"/>
  <c r="M7" i="58"/>
  <c r="J7" i="58" s="1"/>
  <c r="M6" i="58"/>
  <c r="J6" i="58" s="1"/>
  <c r="H1" i="58"/>
  <c r="B59" i="57"/>
  <c r="B60" i="57" s="1"/>
  <c r="B61" i="57" s="1"/>
  <c r="B62" i="57" s="1"/>
  <c r="B63" i="57" s="1"/>
  <c r="B64" i="57" s="1"/>
  <c r="B65" i="57" s="1"/>
  <c r="B66" i="57" s="1"/>
  <c r="B67" i="57" s="1"/>
  <c r="B68" i="57" s="1"/>
  <c r="B69" i="57" s="1"/>
  <c r="B72" i="57" s="1"/>
  <c r="B73" i="57" s="1"/>
  <c r="B74" i="57" s="1"/>
  <c r="B75" i="57" s="1"/>
  <c r="B76" i="57" s="1"/>
  <c r="B77" i="57" s="1"/>
  <c r="B78" i="57" s="1"/>
  <c r="B79" i="57" s="1"/>
  <c r="B80" i="57" s="1"/>
  <c r="B81" i="57" s="1"/>
  <c r="B82" i="57" s="1"/>
  <c r="B83" i="57" s="1"/>
  <c r="B55" i="57"/>
  <c r="B56" i="57" s="1"/>
  <c r="B57" i="57" s="1"/>
  <c r="B58" i="57" s="1"/>
  <c r="B53" i="57"/>
  <c r="B54" i="57" s="1"/>
  <c r="B48" i="57"/>
  <c r="M37" i="57"/>
  <c r="J37" i="57" s="1"/>
  <c r="M36" i="57"/>
  <c r="J36" i="57" s="1"/>
  <c r="M35" i="57"/>
  <c r="J35" i="57" s="1"/>
  <c r="M34" i="57"/>
  <c r="J34" i="57" s="1"/>
  <c r="J33" i="57"/>
  <c r="G33" i="57"/>
  <c r="M32" i="57"/>
  <c r="J32" i="57"/>
  <c r="M31" i="57"/>
  <c r="J31" i="57" s="1"/>
  <c r="M30" i="57"/>
  <c r="J30" i="57" s="1"/>
  <c r="M29" i="57"/>
  <c r="J29" i="57" s="1"/>
  <c r="M28" i="57"/>
  <c r="J28" i="57"/>
  <c r="M27" i="57"/>
  <c r="J27" i="57" s="1"/>
  <c r="M26" i="57"/>
  <c r="J26" i="57" s="1"/>
  <c r="M23" i="57"/>
  <c r="J23" i="57" s="1"/>
  <c r="M22" i="57"/>
  <c r="J22" i="57" s="1"/>
  <c r="M21" i="57"/>
  <c r="J21" i="57" s="1"/>
  <c r="M20" i="57"/>
  <c r="J20" i="57" s="1"/>
  <c r="M19" i="57"/>
  <c r="J19" i="57" s="1"/>
  <c r="M18" i="57"/>
  <c r="J18" i="57" s="1"/>
  <c r="M17" i="57"/>
  <c r="J17" i="57" s="1"/>
  <c r="M16" i="57"/>
  <c r="J16" i="57" s="1"/>
  <c r="M15" i="57"/>
  <c r="J15" i="57" s="1"/>
  <c r="M14" i="57"/>
  <c r="J14" i="57" s="1"/>
  <c r="M13" i="57"/>
  <c r="J13" i="57" s="1"/>
  <c r="M12" i="57"/>
  <c r="J12" i="57" s="1"/>
  <c r="M11" i="57"/>
  <c r="J11" i="57" s="1"/>
  <c r="M10" i="57"/>
  <c r="J10" i="57" s="1"/>
  <c r="M9" i="57"/>
  <c r="J9" i="57" s="1"/>
  <c r="M8" i="57"/>
  <c r="J8" i="57" s="1"/>
  <c r="M7" i="57"/>
  <c r="J7" i="57" s="1"/>
  <c r="M6" i="57"/>
  <c r="J6" i="57" s="1"/>
  <c r="H1" i="57"/>
  <c r="B140" i="56"/>
  <c r="B141" i="56" s="1"/>
  <c r="B142" i="56" s="1"/>
  <c r="B143" i="56" s="1"/>
  <c r="B144" i="56" s="1"/>
  <c r="B145" i="56" s="1"/>
  <c r="B146" i="56" s="1"/>
  <c r="B147" i="56" s="1"/>
  <c r="B148" i="56" s="1"/>
  <c r="B149" i="56" s="1"/>
  <c r="B150" i="56" s="1"/>
  <c r="B151" i="56" s="1"/>
  <c r="B152" i="56" s="1"/>
  <c r="B153" i="56" s="1"/>
  <c r="B154" i="56" s="1"/>
  <c r="B155" i="56" s="1"/>
  <c r="B156" i="56" s="1"/>
  <c r="B157" i="56" s="1"/>
  <c r="B158" i="56" s="1"/>
  <c r="B159" i="56" s="1"/>
  <c r="B160" i="56" s="1"/>
  <c r="B161" i="56" s="1"/>
  <c r="B162" i="56" s="1"/>
  <c r="B163" i="56" s="1"/>
  <c r="B164" i="56" s="1"/>
  <c r="B165" i="56" s="1"/>
  <c r="B169" i="56" s="1"/>
  <c r="B170" i="56" s="1"/>
  <c r="B171" i="56" s="1"/>
  <c r="B172" i="56" s="1"/>
  <c r="B173" i="56" s="1"/>
  <c r="B174" i="56" s="1"/>
  <c r="B175" i="56" s="1"/>
  <c r="B176" i="56" s="1"/>
  <c r="B177" i="56" s="1"/>
  <c r="B178" i="56" s="1"/>
  <c r="B179" i="56" s="1"/>
  <c r="B180" i="56" s="1"/>
  <c r="B181" i="56" s="1"/>
  <c r="B182" i="56" s="1"/>
  <c r="B183" i="56" s="1"/>
  <c r="B184" i="56" s="1"/>
  <c r="B185" i="56" s="1"/>
  <c r="B186" i="56" s="1"/>
  <c r="B187" i="56" s="1"/>
  <c r="B188" i="56" s="1"/>
  <c r="B189" i="56" s="1"/>
  <c r="B190" i="56" s="1"/>
  <c r="B191" i="56" s="1"/>
  <c r="B192" i="56" s="1"/>
  <c r="B193" i="56" s="1"/>
  <c r="B194" i="56" s="1"/>
  <c r="B195" i="56" s="1"/>
  <c r="B196" i="56" s="1"/>
  <c r="B197" i="56" s="1"/>
  <c r="B198" i="56" s="1"/>
  <c r="B199" i="56" s="1"/>
  <c r="B200" i="56" s="1"/>
  <c r="B217" i="56" s="1"/>
  <c r="B218" i="56" s="1"/>
  <c r="B219" i="56" s="1"/>
  <c r="B220" i="56" s="1"/>
  <c r="B221" i="56" s="1"/>
  <c r="B222" i="56" s="1"/>
  <c r="B223" i="56" s="1"/>
  <c r="B224" i="56" s="1"/>
  <c r="B225" i="56" s="1"/>
  <c r="B226" i="56" s="1"/>
  <c r="B227" i="56" s="1"/>
  <c r="B228" i="56" s="1"/>
  <c r="B229" i="56" s="1"/>
  <c r="B230" i="56" s="1"/>
  <c r="B231" i="56" s="1"/>
  <c r="B232" i="56" s="1"/>
  <c r="B233" i="56" s="1"/>
  <c r="B234" i="56" s="1"/>
  <c r="B235" i="56" s="1"/>
  <c r="B236" i="56" s="1"/>
  <c r="B237" i="56" s="1"/>
  <c r="B238" i="56" s="1"/>
  <c r="B239" i="56" s="1"/>
  <c r="B240" i="56" s="1"/>
  <c r="B241" i="56" s="1"/>
  <c r="B242" i="56" s="1"/>
  <c r="B243" i="56" s="1"/>
  <c r="B244" i="56" s="1"/>
  <c r="B245" i="56" s="1"/>
  <c r="B246" i="56" s="1"/>
  <c r="B247" i="56" s="1"/>
  <c r="B248" i="56" s="1"/>
  <c r="B249" i="56" s="1"/>
  <c r="B250" i="56" s="1"/>
  <c r="B139" i="56"/>
  <c r="B134" i="56"/>
  <c r="M123" i="56"/>
  <c r="J123" i="56"/>
  <c r="M122" i="56"/>
  <c r="J122" i="56"/>
  <c r="M121" i="56"/>
  <c r="J121" i="56"/>
  <c r="M120" i="56"/>
  <c r="J120" i="56" s="1"/>
  <c r="M119" i="56"/>
  <c r="J119" i="56"/>
  <c r="M118" i="56"/>
  <c r="J118" i="56"/>
  <c r="M117" i="56"/>
  <c r="J117" i="56"/>
  <c r="M116" i="56"/>
  <c r="J116" i="56" s="1"/>
  <c r="M113" i="56"/>
  <c r="J113" i="56"/>
  <c r="M112" i="56"/>
  <c r="J112" i="56"/>
  <c r="M111" i="56"/>
  <c r="J111" i="56"/>
  <c r="M110" i="56"/>
  <c r="J110" i="56" s="1"/>
  <c r="M109" i="56"/>
  <c r="J109" i="56"/>
  <c r="M108" i="56"/>
  <c r="J108" i="56"/>
  <c r="M107" i="56"/>
  <c r="J107" i="56"/>
  <c r="M106" i="56"/>
  <c r="J106" i="56" s="1"/>
  <c r="M103" i="56"/>
  <c r="J103" i="56"/>
  <c r="M102" i="56"/>
  <c r="J102" i="56"/>
  <c r="M101" i="56"/>
  <c r="J101" i="56"/>
  <c r="M100" i="56"/>
  <c r="J100" i="56" s="1"/>
  <c r="M99" i="56"/>
  <c r="J99" i="56"/>
  <c r="M98" i="56"/>
  <c r="J98" i="56"/>
  <c r="M97" i="56"/>
  <c r="J97" i="56"/>
  <c r="M96" i="56"/>
  <c r="J96" i="56" s="1"/>
  <c r="M95" i="56"/>
  <c r="J95" i="56"/>
  <c r="M94" i="56"/>
  <c r="J94" i="56"/>
  <c r="M93" i="56"/>
  <c r="J93" i="56"/>
  <c r="M92" i="56"/>
  <c r="J92" i="56" s="1"/>
  <c r="M91" i="56"/>
  <c r="J91" i="56"/>
  <c r="M90" i="56"/>
  <c r="J90" i="56"/>
  <c r="M89" i="56"/>
  <c r="J89" i="56"/>
  <c r="M88" i="56"/>
  <c r="J88" i="56" s="1"/>
  <c r="M87" i="56"/>
  <c r="J87" i="56"/>
  <c r="M86" i="56"/>
  <c r="J86" i="56"/>
  <c r="M85" i="56"/>
  <c r="J85" i="56"/>
  <c r="M84" i="56"/>
  <c r="J84" i="56" s="1"/>
  <c r="M83" i="56"/>
  <c r="J83" i="56"/>
  <c r="M82" i="56"/>
  <c r="J82" i="56"/>
  <c r="M81" i="56"/>
  <c r="J81" i="56"/>
  <c r="M80" i="56"/>
  <c r="J80" i="56" s="1"/>
  <c r="M79" i="56"/>
  <c r="J79" i="56"/>
  <c r="M78" i="56"/>
  <c r="J78" i="56"/>
  <c r="M77" i="56"/>
  <c r="J77" i="56"/>
  <c r="M76" i="56"/>
  <c r="J76" i="56" s="1"/>
  <c r="M75" i="56"/>
  <c r="J75" i="56"/>
  <c r="M74" i="56"/>
  <c r="J74" i="56"/>
  <c r="M73" i="56"/>
  <c r="J73" i="56"/>
  <c r="M72" i="56"/>
  <c r="J72" i="56" s="1"/>
  <c r="M71" i="56"/>
  <c r="J71" i="56"/>
  <c r="M70" i="56"/>
  <c r="J70" i="56"/>
  <c r="M67" i="56"/>
  <c r="J67" i="56"/>
  <c r="M66" i="56"/>
  <c r="J66" i="56" s="1"/>
  <c r="M65" i="56"/>
  <c r="J65" i="56"/>
  <c r="M64" i="56"/>
  <c r="J64" i="56"/>
  <c r="M63" i="56"/>
  <c r="J63" i="56"/>
  <c r="M62" i="56"/>
  <c r="J62" i="56" s="1"/>
  <c r="M61" i="56"/>
  <c r="J61" i="56"/>
  <c r="M60" i="56"/>
  <c r="J60" i="56"/>
  <c r="M59" i="56"/>
  <c r="J59" i="56"/>
  <c r="M58" i="56"/>
  <c r="J58" i="56" s="1"/>
  <c r="M57" i="56"/>
  <c r="J57" i="56"/>
  <c r="M56" i="56"/>
  <c r="J56" i="56"/>
  <c r="M55" i="56"/>
  <c r="J55" i="56"/>
  <c r="M54" i="56"/>
  <c r="J54" i="56" s="1"/>
  <c r="M53" i="56"/>
  <c r="J53" i="56"/>
  <c r="M52" i="56"/>
  <c r="J52" i="56"/>
  <c r="M51" i="56"/>
  <c r="J51" i="56"/>
  <c r="M50" i="56"/>
  <c r="J50" i="56" s="1"/>
  <c r="M49" i="56"/>
  <c r="J49" i="56"/>
  <c r="M48" i="56"/>
  <c r="J48" i="56"/>
  <c r="M47" i="56"/>
  <c r="J47" i="56"/>
  <c r="M46" i="56"/>
  <c r="J46" i="56" s="1"/>
  <c r="M45" i="56"/>
  <c r="J45" i="56"/>
  <c r="M44" i="56"/>
  <c r="J44" i="56"/>
  <c r="M43" i="56"/>
  <c r="J43" i="56"/>
  <c r="M42" i="56"/>
  <c r="J42" i="56" s="1"/>
  <c r="M41" i="56"/>
  <c r="J41" i="56"/>
  <c r="M40" i="56"/>
  <c r="J40" i="56"/>
  <c r="M39" i="56"/>
  <c r="J39" i="56"/>
  <c r="M38" i="56"/>
  <c r="J38" i="56" s="1"/>
  <c r="M37" i="56"/>
  <c r="J37" i="56"/>
  <c r="M36" i="56"/>
  <c r="J36" i="56"/>
  <c r="M33" i="56"/>
  <c r="J33" i="56"/>
  <c r="M32" i="56"/>
  <c r="J32" i="56" s="1"/>
  <c r="M31" i="56"/>
  <c r="J31" i="56"/>
  <c r="M30" i="56"/>
  <c r="J30" i="56"/>
  <c r="M29" i="56"/>
  <c r="J29" i="56"/>
  <c r="M28" i="56"/>
  <c r="J28" i="56" s="1"/>
  <c r="M27" i="56"/>
  <c r="J27" i="56"/>
  <c r="M26" i="56"/>
  <c r="J26" i="56"/>
  <c r="M25" i="56"/>
  <c r="J25" i="56"/>
  <c r="M24" i="56"/>
  <c r="J24" i="56" s="1"/>
  <c r="M23" i="56"/>
  <c r="J23" i="56"/>
  <c r="M22" i="56"/>
  <c r="J22" i="56"/>
  <c r="M21" i="56"/>
  <c r="J21" i="56"/>
  <c r="M20" i="56"/>
  <c r="J20" i="56" s="1"/>
  <c r="M19" i="56"/>
  <c r="J19" i="56"/>
  <c r="M18" i="56"/>
  <c r="J18" i="56"/>
  <c r="M17" i="56"/>
  <c r="J17" i="56"/>
  <c r="M16" i="56"/>
  <c r="J16" i="56" s="1"/>
  <c r="M15" i="56"/>
  <c r="J15" i="56"/>
  <c r="M14" i="56"/>
  <c r="J14" i="56"/>
  <c r="Q13" i="56"/>
  <c r="O13" i="56"/>
  <c r="M13" i="56"/>
  <c r="M12" i="56"/>
  <c r="J12" i="56"/>
  <c r="M11" i="56"/>
  <c r="J11" i="56"/>
  <c r="M10" i="56"/>
  <c r="J10" i="56"/>
  <c r="M9" i="56"/>
  <c r="J9" i="56" s="1"/>
  <c r="M8" i="56"/>
  <c r="J8" i="56"/>
  <c r="M7" i="56"/>
  <c r="J7" i="56"/>
  <c r="M6" i="56"/>
  <c r="J6" i="56"/>
  <c r="H1" i="56"/>
  <c r="B40" i="55"/>
  <c r="B41" i="55" s="1"/>
  <c r="B42" i="55" s="1"/>
  <c r="B43" i="55" s="1"/>
  <c r="B44" i="55" s="1"/>
  <c r="B45" i="55" s="1"/>
  <c r="B46" i="55" s="1"/>
  <c r="B47" i="55" s="1"/>
  <c r="B48" i="55" s="1"/>
  <c r="B49" i="55" s="1"/>
  <c r="B50" i="55" s="1"/>
  <c r="B51" i="55" s="1"/>
  <c r="B52" i="55" s="1"/>
  <c r="B53" i="55" s="1"/>
  <c r="B54" i="55" s="1"/>
  <c r="B36" i="55"/>
  <c r="BZ23" i="55"/>
  <c r="AT23" i="55"/>
  <c r="AP23" i="55"/>
  <c r="N23" i="55"/>
  <c r="CH21" i="55"/>
  <c r="CH23" i="55" s="1"/>
  <c r="CG21" i="55"/>
  <c r="CG23" i="55" s="1"/>
  <c r="CF21" i="55"/>
  <c r="CF23" i="55" s="1"/>
  <c r="CE21" i="55"/>
  <c r="CE23" i="55" s="1"/>
  <c r="CD21" i="55"/>
  <c r="CD23" i="55" s="1"/>
  <c r="CC21" i="55"/>
  <c r="CC23" i="55" s="1"/>
  <c r="CB21" i="55"/>
  <c r="CB23" i="55" s="1"/>
  <c r="CA21" i="55"/>
  <c r="CA23" i="55" s="1"/>
  <c r="BZ21" i="55"/>
  <c r="BY21" i="55"/>
  <c r="BY23" i="55" s="1"/>
  <c r="BX21" i="55"/>
  <c r="BX23" i="55" s="1"/>
  <c r="BW21" i="55"/>
  <c r="BW23" i="55" s="1"/>
  <c r="BV21" i="55"/>
  <c r="BV23" i="55" s="1"/>
  <c r="BU21" i="55"/>
  <c r="BU23" i="55" s="1"/>
  <c r="BT21" i="55"/>
  <c r="BT23" i="55" s="1"/>
  <c r="BS21" i="55"/>
  <c r="BS23" i="55" s="1"/>
  <c r="BR21" i="55"/>
  <c r="BR23" i="55" s="1"/>
  <c r="BQ21" i="55"/>
  <c r="BQ23" i="55" s="1"/>
  <c r="BP21" i="55"/>
  <c r="BP23" i="55" s="1"/>
  <c r="BO21" i="55"/>
  <c r="BO23" i="55" s="1"/>
  <c r="BN21" i="55"/>
  <c r="BN23" i="55" s="1"/>
  <c r="BM21" i="55"/>
  <c r="BM23" i="55" s="1"/>
  <c r="BL21" i="55"/>
  <c r="BL23" i="55" s="1"/>
  <c r="BK21" i="55"/>
  <c r="BK23" i="55" s="1"/>
  <c r="BJ21" i="55"/>
  <c r="BJ23" i="55" s="1"/>
  <c r="BI21" i="55"/>
  <c r="BI23" i="55" s="1"/>
  <c r="BH21" i="55"/>
  <c r="BH23" i="55" s="1"/>
  <c r="BG21" i="55"/>
  <c r="BG23" i="55" s="1"/>
  <c r="BF21" i="55"/>
  <c r="BF23" i="55" s="1"/>
  <c r="BE21" i="55"/>
  <c r="BE23" i="55" s="1"/>
  <c r="BD21" i="55"/>
  <c r="BD23" i="55" s="1"/>
  <c r="BC21" i="55"/>
  <c r="BC23" i="55" s="1"/>
  <c r="BB21" i="55"/>
  <c r="BB23" i="55" s="1"/>
  <c r="BA21" i="55"/>
  <c r="BA23" i="55" s="1"/>
  <c r="AZ21" i="55"/>
  <c r="AZ23" i="55" s="1"/>
  <c r="AY21" i="55"/>
  <c r="AY23" i="55" s="1"/>
  <c r="AX21" i="55"/>
  <c r="AX23" i="55" s="1"/>
  <c r="AW21" i="55"/>
  <c r="AW23" i="55" s="1"/>
  <c r="AV21" i="55"/>
  <c r="AV23" i="55" s="1"/>
  <c r="AU21" i="55"/>
  <c r="AU23" i="55" s="1"/>
  <c r="AT21" i="55"/>
  <c r="AS21" i="55"/>
  <c r="AS23" i="55" s="1"/>
  <c r="AR21" i="55"/>
  <c r="AR23" i="55" s="1"/>
  <c r="AQ21" i="55"/>
  <c r="AQ23" i="55" s="1"/>
  <c r="AP21" i="55"/>
  <c r="AO21" i="55"/>
  <c r="AO23" i="55" s="1"/>
  <c r="AN21" i="55"/>
  <c r="AN23" i="55" s="1"/>
  <c r="AM21" i="55"/>
  <c r="AM23" i="55" s="1"/>
  <c r="AL21" i="55"/>
  <c r="AL23" i="55" s="1"/>
  <c r="AK21" i="55"/>
  <c r="AK23" i="55" s="1"/>
  <c r="AJ21" i="55"/>
  <c r="AJ23" i="55" s="1"/>
  <c r="AI21" i="55"/>
  <c r="AI23" i="55" s="1"/>
  <c r="AH21" i="55"/>
  <c r="AH23" i="55" s="1"/>
  <c r="AG21" i="55"/>
  <c r="AG23" i="55" s="1"/>
  <c r="AF21" i="55"/>
  <c r="AF23" i="55" s="1"/>
  <c r="AE21" i="55"/>
  <c r="AE23" i="55" s="1"/>
  <c r="AD21" i="55"/>
  <c r="AD23" i="55" s="1"/>
  <c r="AC21" i="55"/>
  <c r="AC23" i="55" s="1"/>
  <c r="AB21" i="55"/>
  <c r="AB23" i="55" s="1"/>
  <c r="AA21" i="55"/>
  <c r="AA23" i="55" s="1"/>
  <c r="Z21" i="55"/>
  <c r="Z23" i="55" s="1"/>
  <c r="Y21" i="55"/>
  <c r="Y23" i="55" s="1"/>
  <c r="X21" i="55"/>
  <c r="X23" i="55" s="1"/>
  <c r="W21" i="55"/>
  <c r="W23" i="55" s="1"/>
  <c r="V21" i="55"/>
  <c r="V23" i="55" s="1"/>
  <c r="U21" i="55"/>
  <c r="U23" i="55" s="1"/>
  <c r="T21" i="55"/>
  <c r="T23" i="55" s="1"/>
  <c r="S21" i="55"/>
  <c r="S23" i="55" s="1"/>
  <c r="R21" i="55"/>
  <c r="R23" i="55" s="1"/>
  <c r="Q21" i="55"/>
  <c r="Q23" i="55" s="1"/>
  <c r="P21" i="55"/>
  <c r="P23" i="55" s="1"/>
  <c r="O21" i="55"/>
  <c r="O23" i="55" s="1"/>
  <c r="N21" i="55"/>
  <c r="M21" i="55"/>
  <c r="M23" i="55" s="1"/>
  <c r="L21" i="55"/>
  <c r="L23" i="55" s="1"/>
  <c r="K21" i="55"/>
  <c r="K23" i="55" s="1"/>
  <c r="J21" i="55"/>
  <c r="J23" i="55" s="1"/>
  <c r="I21" i="55"/>
  <c r="I23" i="55" s="1"/>
  <c r="H21" i="55"/>
  <c r="H23" i="55" s="1"/>
  <c r="G21" i="55"/>
  <c r="G23" i="55" s="1"/>
  <c r="CH14" i="55"/>
  <c r="CG14" i="55"/>
  <c r="CF14" i="55"/>
  <c r="CE14" i="55"/>
  <c r="CD14" i="55"/>
  <c r="CC14" i="55"/>
  <c r="CB14" i="55"/>
  <c r="CA14" i="55"/>
  <c r="BZ14" i="55"/>
  <c r="BY14" i="55"/>
  <c r="BX14" i="55"/>
  <c r="BW14" i="55"/>
  <c r="BV14" i="55"/>
  <c r="BU14" i="55"/>
  <c r="BT14" i="55"/>
  <c r="BS14" i="55"/>
  <c r="BR14" i="55"/>
  <c r="BQ14" i="55"/>
  <c r="BP14" i="55"/>
  <c r="BO14" i="55"/>
  <c r="BN14" i="55"/>
  <c r="BM14" i="55"/>
  <c r="BL14" i="55"/>
  <c r="BK14" i="55"/>
  <c r="BJ14" i="55"/>
  <c r="BI14" i="55"/>
  <c r="BH14" i="55"/>
  <c r="BG14" i="55"/>
  <c r="BF14" i="55"/>
  <c r="BE14" i="55"/>
  <c r="BD14" i="55"/>
  <c r="BC14" i="55"/>
  <c r="BB14" i="55"/>
  <c r="BA14" i="55"/>
  <c r="AZ14" i="55"/>
  <c r="AY14" i="55"/>
  <c r="AX14" i="55"/>
  <c r="AW14" i="55"/>
  <c r="AV14" i="55"/>
  <c r="AU14" i="55"/>
  <c r="AT14" i="55"/>
  <c r="AS14" i="55"/>
  <c r="AR14" i="55"/>
  <c r="AQ14" i="55"/>
  <c r="AP14" i="55"/>
  <c r="AO14" i="55"/>
  <c r="AN14" i="55"/>
  <c r="AM14" i="55"/>
  <c r="AL14" i="55"/>
  <c r="AK14" i="55"/>
  <c r="AJ14" i="55"/>
  <c r="AI14" i="55"/>
  <c r="AH14" i="55"/>
  <c r="AG14" i="55"/>
  <c r="AF14" i="55"/>
  <c r="AE14" i="55"/>
  <c r="AD14" i="55"/>
  <c r="AC14" i="55"/>
  <c r="AB14" i="55"/>
  <c r="AA14" i="55"/>
  <c r="Z14" i="55"/>
  <c r="Y14" i="55"/>
  <c r="X14" i="55"/>
  <c r="W14" i="55"/>
  <c r="V14" i="55"/>
  <c r="U14" i="55"/>
  <c r="T14" i="55"/>
  <c r="S14" i="55"/>
  <c r="R14" i="55"/>
  <c r="Q14" i="55"/>
  <c r="P14" i="55"/>
  <c r="O14" i="55"/>
  <c r="N14" i="55"/>
  <c r="M14" i="55"/>
  <c r="L14" i="55"/>
  <c r="K14" i="55"/>
  <c r="J14" i="55"/>
  <c r="I14" i="55"/>
  <c r="H14" i="55"/>
  <c r="G14" i="55"/>
  <c r="CD6" i="55"/>
  <c r="BV6" i="55"/>
  <c r="BT6" i="55"/>
  <c r="BF6" i="55"/>
  <c r="AX6" i="55"/>
  <c r="AP6" i="55"/>
  <c r="AN6" i="55"/>
  <c r="Z6" i="55"/>
  <c r="R6" i="55"/>
  <c r="J6" i="55"/>
  <c r="H6" i="55"/>
  <c r="CI1" i="55"/>
  <c r="BN6" i="55" s="1"/>
  <c r="B40" i="54"/>
  <c r="B41" i="54" s="1"/>
  <c r="B42" i="54" s="1"/>
  <c r="B43" i="54" s="1"/>
  <c r="B44" i="54" s="1"/>
  <c r="B45" i="54" s="1"/>
  <c r="B46" i="54" s="1"/>
  <c r="B47" i="54" s="1"/>
  <c r="B48" i="54" s="1"/>
  <c r="B49" i="54" s="1"/>
  <c r="B50" i="54" s="1"/>
  <c r="B51" i="54" s="1"/>
  <c r="B39" i="54"/>
  <c r="B35" i="54"/>
  <c r="J19" i="54"/>
  <c r="G19" i="54"/>
  <c r="J17" i="54"/>
  <c r="G17" i="54"/>
  <c r="J16" i="54"/>
  <c r="G16" i="54"/>
  <c r="G15" i="54"/>
  <c r="G12" i="54"/>
  <c r="M11" i="54"/>
  <c r="J11" i="54" s="1"/>
  <c r="M10" i="54"/>
  <c r="J10" i="54" s="1"/>
  <c r="M9" i="54"/>
  <c r="J9" i="54" s="1"/>
  <c r="M8" i="54"/>
  <c r="J8" i="54" s="1"/>
  <c r="M7" i="54"/>
  <c r="J7" i="54"/>
  <c r="M6" i="54"/>
  <c r="J6" i="54" s="1"/>
  <c r="P2" i="54"/>
  <c r="H1" i="54"/>
  <c r="B67" i="53"/>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63" i="53"/>
  <c r="AZ52" i="53"/>
  <c r="W52" i="53"/>
  <c r="V52" i="53"/>
  <c r="U52" i="53"/>
  <c r="T52" i="53"/>
  <c r="S52" i="53"/>
  <c r="R52" i="53"/>
  <c r="Q52" i="53"/>
  <c r="P52" i="53"/>
  <c r="N52" i="53"/>
  <c r="M52" i="53"/>
  <c r="L52" i="53"/>
  <c r="K52" i="53"/>
  <c r="J52" i="53"/>
  <c r="I52" i="53"/>
  <c r="H52" i="53"/>
  <c r="G52" i="53"/>
  <c r="AD51" i="53"/>
  <c r="X51" i="53"/>
  <c r="O51" i="53"/>
  <c r="AQ51" i="53" s="1"/>
  <c r="AP50" i="53"/>
  <c r="AL50" i="53"/>
  <c r="AK50" i="53"/>
  <c r="AD50" i="53"/>
  <c r="X50" i="53"/>
  <c r="O50" i="53"/>
  <c r="AT49" i="53"/>
  <c r="AS49" i="53"/>
  <c r="AO49" i="53"/>
  <c r="AJ49" i="53"/>
  <c r="AG49" i="53"/>
  <c r="AF49" i="53"/>
  <c r="AD49" i="53"/>
  <c r="X49" i="53"/>
  <c r="O49" i="53"/>
  <c r="AU49" i="53" s="1"/>
  <c r="AP48" i="53"/>
  <c r="AK48" i="53"/>
  <c r="AJ48" i="53"/>
  <c r="AD48" i="53"/>
  <c r="X48" i="53"/>
  <c r="O48" i="53"/>
  <c r="AU47" i="53"/>
  <c r="AT47" i="53"/>
  <c r="AS47" i="53"/>
  <c r="AQ47" i="53"/>
  <c r="AP47" i="53"/>
  <c r="AO47" i="53"/>
  <c r="AK47" i="53"/>
  <c r="AJ47" i="53"/>
  <c r="AH47" i="53"/>
  <c r="AG47" i="53"/>
  <c r="AF47" i="53"/>
  <c r="AD47" i="53"/>
  <c r="X47" i="53"/>
  <c r="O47" i="53"/>
  <c r="AR47" i="53" s="1"/>
  <c r="AU46" i="53"/>
  <c r="AS46" i="53"/>
  <c r="AQ46" i="53"/>
  <c r="AJ46" i="53"/>
  <c r="AG46" i="53"/>
  <c r="AF46" i="53"/>
  <c r="AD46" i="53"/>
  <c r="X46" i="53"/>
  <c r="O46" i="53"/>
  <c r="AR46" i="53" s="1"/>
  <c r="AT45" i="53"/>
  <c r="AQ45" i="53"/>
  <c r="AP45" i="53"/>
  <c r="AO45" i="53"/>
  <c r="AK45" i="53"/>
  <c r="AH45" i="53"/>
  <c r="AF45" i="53"/>
  <c r="AD45" i="53"/>
  <c r="X45" i="53"/>
  <c r="O45" i="53"/>
  <c r="AR45" i="53" s="1"/>
  <c r="AU44" i="53"/>
  <c r="AS44" i="53"/>
  <c r="AP44" i="53"/>
  <c r="AO44" i="53"/>
  <c r="AJ44" i="53"/>
  <c r="AG44" i="53"/>
  <c r="AD44" i="53"/>
  <c r="X44" i="53"/>
  <c r="O44" i="53"/>
  <c r="AR44" i="53" s="1"/>
  <c r="AQ43" i="53"/>
  <c r="AO43" i="53"/>
  <c r="AL43" i="53"/>
  <c r="AF43" i="53"/>
  <c r="AD43" i="53"/>
  <c r="X43" i="53"/>
  <c r="O43" i="53"/>
  <c r="AL42" i="53"/>
  <c r="AK42" i="53"/>
  <c r="AD42" i="53"/>
  <c r="X42" i="53"/>
  <c r="O42" i="53"/>
  <c r="AP42" i="53" s="1"/>
  <c r="AU41" i="53"/>
  <c r="AT41" i="53"/>
  <c r="AQ41" i="53"/>
  <c r="AO41" i="53"/>
  <c r="AK41" i="53"/>
  <c r="AJ41" i="53"/>
  <c r="AH41" i="53"/>
  <c r="AF41" i="53"/>
  <c r="AD41" i="53"/>
  <c r="X41" i="53"/>
  <c r="O41" i="53"/>
  <c r="AR41" i="53" s="1"/>
  <c r="AU40" i="53"/>
  <c r="AT40" i="53"/>
  <c r="AL40" i="53"/>
  <c r="AH40" i="53"/>
  <c r="AD40" i="53"/>
  <c r="X40" i="53"/>
  <c r="O40" i="53"/>
  <c r="AT39" i="53"/>
  <c r="AS39" i="53"/>
  <c r="AQ39" i="53"/>
  <c r="AO39" i="53"/>
  <c r="AK39" i="53"/>
  <c r="AH39" i="53"/>
  <c r="AG39" i="53"/>
  <c r="AF39" i="53"/>
  <c r="AD39" i="53"/>
  <c r="X39" i="53"/>
  <c r="O39" i="53"/>
  <c r="AR39" i="53" s="1"/>
  <c r="AS38" i="53"/>
  <c r="AQ38" i="53"/>
  <c r="AG38" i="53"/>
  <c r="AF38" i="53"/>
  <c r="AD38" i="53"/>
  <c r="X38" i="53"/>
  <c r="O38" i="53"/>
  <c r="AJ38" i="53" s="1"/>
  <c r="AU37" i="53"/>
  <c r="AT37" i="53"/>
  <c r="AQ37" i="53"/>
  <c r="AP37" i="53"/>
  <c r="AO37" i="53"/>
  <c r="AK37" i="53"/>
  <c r="AJ37" i="53"/>
  <c r="AH37" i="53"/>
  <c r="AF37" i="53"/>
  <c r="AD37" i="53"/>
  <c r="X37" i="53"/>
  <c r="O37" i="53"/>
  <c r="AR37" i="53" s="1"/>
  <c r="AU36" i="53"/>
  <c r="AT36" i="53"/>
  <c r="AS36" i="53"/>
  <c r="AR36" i="53"/>
  <c r="AQ36" i="53"/>
  <c r="AP36" i="53"/>
  <c r="AO36" i="53"/>
  <c r="AN36" i="53"/>
  <c r="AL36" i="53"/>
  <c r="AK36" i="53"/>
  <c r="AJ36" i="53"/>
  <c r="AI36" i="53"/>
  <c r="AH36" i="53"/>
  <c r="AG36" i="53"/>
  <c r="AF36" i="53"/>
  <c r="AE36" i="53"/>
  <c r="X36" i="53"/>
  <c r="O36" i="53"/>
  <c r="AU35" i="53"/>
  <c r="AT35" i="53"/>
  <c r="AS35" i="53"/>
  <c r="AR35" i="53"/>
  <c r="AQ35" i="53"/>
  <c r="AP35" i="53"/>
  <c r="AO35" i="53"/>
  <c r="AN35" i="53"/>
  <c r="AL35" i="53"/>
  <c r="AK35" i="53"/>
  <c r="AJ35" i="53"/>
  <c r="AI35" i="53"/>
  <c r="AH35" i="53"/>
  <c r="AG35" i="53"/>
  <c r="AF35" i="53"/>
  <c r="AE35" i="53"/>
  <c r="X35" i="53"/>
  <c r="O35" i="53"/>
  <c r="AU34" i="53"/>
  <c r="AT34" i="53"/>
  <c r="AS34" i="53"/>
  <c r="AR34" i="53"/>
  <c r="AQ34" i="53"/>
  <c r="AP34" i="53"/>
  <c r="AO34" i="53"/>
  <c r="AN34" i="53"/>
  <c r="AL34" i="53"/>
  <c r="AK34" i="53"/>
  <c r="AJ34" i="53"/>
  <c r="AI34" i="53"/>
  <c r="AH34" i="53"/>
  <c r="AA34" i="53" s="1"/>
  <c r="AG34" i="53"/>
  <c r="AF34" i="53"/>
  <c r="AE34" i="53"/>
  <c r="X34" i="53"/>
  <c r="O34" i="53"/>
  <c r="AU33" i="53"/>
  <c r="AT33" i="53"/>
  <c r="AS33" i="53"/>
  <c r="AR33" i="53"/>
  <c r="AQ33" i="53"/>
  <c r="AP33" i="53"/>
  <c r="AO33" i="53"/>
  <c r="AN33" i="53"/>
  <c r="AL33" i="53"/>
  <c r="AK33" i="53"/>
  <c r="AJ33" i="53"/>
  <c r="AI33" i="53"/>
  <c r="AH33" i="53"/>
  <c r="AG33" i="53"/>
  <c r="AF33" i="53"/>
  <c r="AE33" i="53"/>
  <c r="X33" i="53"/>
  <c r="O33" i="53"/>
  <c r="AU32" i="53"/>
  <c r="AT32" i="53"/>
  <c r="AS32" i="53"/>
  <c r="AR32" i="53"/>
  <c r="AQ32" i="53"/>
  <c r="AP32" i="53"/>
  <c r="AO32" i="53"/>
  <c r="AN32" i="53"/>
  <c r="AL32" i="53"/>
  <c r="AK32" i="53"/>
  <c r="AJ32" i="53"/>
  <c r="AI32" i="53"/>
  <c r="AH32" i="53"/>
  <c r="AG32" i="53"/>
  <c r="AF32" i="53"/>
  <c r="AE32" i="53"/>
  <c r="X32" i="53"/>
  <c r="O32" i="53"/>
  <c r="AU31" i="53"/>
  <c r="AT31" i="53"/>
  <c r="AS31" i="53"/>
  <c r="AR31" i="53"/>
  <c r="AQ31" i="53"/>
  <c r="AP31" i="53"/>
  <c r="AO31" i="53"/>
  <c r="AN31" i="53"/>
  <c r="AL31" i="53"/>
  <c r="AK31" i="53"/>
  <c r="AJ31" i="53"/>
  <c r="AI31" i="53"/>
  <c r="AH31" i="53"/>
  <c r="AG31" i="53"/>
  <c r="AF31" i="53"/>
  <c r="AE31" i="53"/>
  <c r="X31" i="53"/>
  <c r="O31" i="53"/>
  <c r="AU30" i="53"/>
  <c r="AT30" i="53"/>
  <c r="AS30" i="53"/>
  <c r="AR30" i="53"/>
  <c r="AQ30" i="53"/>
  <c r="AP30" i="53"/>
  <c r="AO30" i="53"/>
  <c r="AN30" i="53"/>
  <c r="AL30" i="53"/>
  <c r="AK30" i="53"/>
  <c r="AJ30" i="53"/>
  <c r="AI30" i="53"/>
  <c r="AH30" i="53"/>
  <c r="AG30" i="53"/>
  <c r="AF30" i="53"/>
  <c r="AE30" i="53"/>
  <c r="AA30" i="53" s="1"/>
  <c r="X30" i="53"/>
  <c r="O30" i="53"/>
  <c r="AU29" i="53"/>
  <c r="AT29" i="53"/>
  <c r="AS29" i="53"/>
  <c r="AR29" i="53"/>
  <c r="AQ29" i="53"/>
  <c r="AP29" i="53"/>
  <c r="AO29" i="53"/>
  <c r="AN29" i="53"/>
  <c r="AL29" i="53"/>
  <c r="AK29" i="53"/>
  <c r="AJ29" i="53"/>
  <c r="AI29" i="53"/>
  <c r="AH29" i="53"/>
  <c r="AG29" i="53"/>
  <c r="AF29" i="53"/>
  <c r="AE29" i="53"/>
  <c r="X29" i="53"/>
  <c r="O29" i="53"/>
  <c r="AU28" i="53"/>
  <c r="AT28" i="53"/>
  <c r="AS28" i="53"/>
  <c r="AR28" i="53"/>
  <c r="AQ28" i="53"/>
  <c r="AP28" i="53"/>
  <c r="AO28" i="53"/>
  <c r="AN28" i="53"/>
  <c r="AL28" i="53"/>
  <c r="AK28" i="53"/>
  <c r="AJ28" i="53"/>
  <c r="AI28" i="53"/>
  <c r="AH28" i="53"/>
  <c r="AG28" i="53"/>
  <c r="AF28" i="53"/>
  <c r="AA28" i="53" s="1"/>
  <c r="AE28" i="53"/>
  <c r="X28" i="53"/>
  <c r="O28" i="53"/>
  <c r="AU27" i="53"/>
  <c r="AT27" i="53"/>
  <c r="AS27" i="53"/>
  <c r="AR27" i="53"/>
  <c r="AQ27" i="53"/>
  <c r="AP27" i="53"/>
  <c r="AO27" i="53"/>
  <c r="AN27" i="53"/>
  <c r="AL27" i="53"/>
  <c r="AK27" i="53"/>
  <c r="AJ27" i="53"/>
  <c r="AI27" i="53"/>
  <c r="AH27" i="53"/>
  <c r="AG27" i="53"/>
  <c r="AF27" i="53"/>
  <c r="AE27" i="53"/>
  <c r="X27" i="53"/>
  <c r="O27" i="53"/>
  <c r="AU26" i="53"/>
  <c r="AT26" i="53"/>
  <c r="AS26" i="53"/>
  <c r="AR26" i="53"/>
  <c r="AQ26" i="53"/>
  <c r="AP26" i="53"/>
  <c r="AO26" i="53"/>
  <c r="AN26" i="53"/>
  <c r="AL26" i="53"/>
  <c r="AK26" i="53"/>
  <c r="AJ26" i="53"/>
  <c r="AI26" i="53"/>
  <c r="AH26" i="53"/>
  <c r="AG26" i="53"/>
  <c r="AF26" i="53"/>
  <c r="AE26" i="53"/>
  <c r="X26" i="53"/>
  <c r="O26" i="53"/>
  <c r="AU25" i="53"/>
  <c r="AT25" i="53"/>
  <c r="AS25" i="53"/>
  <c r="AR25" i="53"/>
  <c r="AQ25" i="53"/>
  <c r="AP25" i="53"/>
  <c r="AO25" i="53"/>
  <c r="AN25" i="53"/>
  <c r="AL25" i="53"/>
  <c r="AK25" i="53"/>
  <c r="AJ25" i="53"/>
  <c r="AI25" i="53"/>
  <c r="AH25" i="53"/>
  <c r="AG25" i="53"/>
  <c r="AF25" i="53"/>
  <c r="AE25" i="53"/>
  <c r="X25" i="53"/>
  <c r="O25" i="53"/>
  <c r="AU24" i="53"/>
  <c r="AT24" i="53"/>
  <c r="AS24" i="53"/>
  <c r="AR24" i="53"/>
  <c r="AQ24" i="53"/>
  <c r="AP24" i="53"/>
  <c r="AO24" i="53"/>
  <c r="AN24" i="53"/>
  <c r="AL24" i="53"/>
  <c r="AK24" i="53"/>
  <c r="AJ24" i="53"/>
  <c r="AI24" i="53"/>
  <c r="AH24" i="53"/>
  <c r="AG24" i="53"/>
  <c r="AF24" i="53"/>
  <c r="AE24" i="53"/>
  <c r="X24" i="53"/>
  <c r="O24" i="53"/>
  <c r="AU23" i="53"/>
  <c r="AT23" i="53"/>
  <c r="AS23" i="53"/>
  <c r="AR23" i="53"/>
  <c r="AQ23" i="53"/>
  <c r="AP23" i="53"/>
  <c r="AO23" i="53"/>
  <c r="AN23" i="53"/>
  <c r="AL23" i="53"/>
  <c r="AK23" i="53"/>
  <c r="AJ23" i="53"/>
  <c r="AI23" i="53"/>
  <c r="AH23" i="53"/>
  <c r="AG23" i="53"/>
  <c r="AF23" i="53"/>
  <c r="AE23" i="53"/>
  <c r="X23" i="53"/>
  <c r="O23" i="53"/>
  <c r="AU22" i="53"/>
  <c r="AT22" i="53"/>
  <c r="AS22" i="53"/>
  <c r="AR22" i="53"/>
  <c r="AQ22" i="53"/>
  <c r="AP22" i="53"/>
  <c r="AO22" i="53"/>
  <c r="AN22" i="53"/>
  <c r="AL22" i="53"/>
  <c r="AK22" i="53"/>
  <c r="AJ22" i="53"/>
  <c r="AI22" i="53"/>
  <c r="AH22" i="53"/>
  <c r="AG22" i="53"/>
  <c r="AF22" i="53"/>
  <c r="AE22" i="53"/>
  <c r="X22" i="53"/>
  <c r="O22" i="53"/>
  <c r="AU21" i="53"/>
  <c r="AT21" i="53"/>
  <c r="AS21" i="53"/>
  <c r="AR21" i="53"/>
  <c r="AQ21" i="53"/>
  <c r="AP21" i="53"/>
  <c r="AO21" i="53"/>
  <c r="AN21" i="53"/>
  <c r="AL21" i="53"/>
  <c r="AK21" i="53"/>
  <c r="AJ21" i="53"/>
  <c r="AI21" i="53"/>
  <c r="AH21" i="53"/>
  <c r="AG21" i="53"/>
  <c r="AF21" i="53"/>
  <c r="AE21" i="53"/>
  <c r="X21" i="53"/>
  <c r="O21" i="53"/>
  <c r="AU20" i="53"/>
  <c r="AT20" i="53"/>
  <c r="AS20" i="53"/>
  <c r="AR20" i="53"/>
  <c r="AQ20" i="53"/>
  <c r="AP20" i="53"/>
  <c r="AO20" i="53"/>
  <c r="AN20" i="53"/>
  <c r="AL20" i="53"/>
  <c r="AK20" i="53"/>
  <c r="AJ20" i="53"/>
  <c r="AI20" i="53"/>
  <c r="AH20" i="53"/>
  <c r="AG20" i="53"/>
  <c r="AF20" i="53"/>
  <c r="AA20" i="53" s="1"/>
  <c r="AE20" i="53"/>
  <c r="X20" i="53"/>
  <c r="O20" i="53"/>
  <c r="AU19" i="53"/>
  <c r="AT19" i="53"/>
  <c r="AS19" i="53"/>
  <c r="AR19" i="53"/>
  <c r="AQ19" i="53"/>
  <c r="AP19" i="53"/>
  <c r="AO19" i="53"/>
  <c r="AN19" i="53"/>
  <c r="AL19" i="53"/>
  <c r="AK19" i="53"/>
  <c r="AJ19" i="53"/>
  <c r="AI19" i="53"/>
  <c r="AH19" i="53"/>
  <c r="AG19" i="53"/>
  <c r="AF19" i="53"/>
  <c r="AE19" i="53"/>
  <c r="X19" i="53"/>
  <c r="O19" i="53"/>
  <c r="AU18" i="53"/>
  <c r="AT18" i="53"/>
  <c r="AS18" i="53"/>
  <c r="AR18" i="53"/>
  <c r="AQ18" i="53"/>
  <c r="AP18" i="53"/>
  <c r="AO18" i="53"/>
  <c r="AN18" i="53"/>
  <c r="AL18" i="53"/>
  <c r="AK18" i="53"/>
  <c r="AJ18" i="53"/>
  <c r="AI18" i="53"/>
  <c r="AH18" i="53"/>
  <c r="AG18" i="53"/>
  <c r="AF18" i="53"/>
  <c r="AE18" i="53"/>
  <c r="X18" i="53"/>
  <c r="O18" i="53"/>
  <c r="AU17" i="53"/>
  <c r="AT17" i="53"/>
  <c r="AS17" i="53"/>
  <c r="AR17" i="53"/>
  <c r="AQ17" i="53"/>
  <c r="AP17" i="53"/>
  <c r="AO17" i="53"/>
  <c r="AN17" i="53"/>
  <c r="AL17" i="53"/>
  <c r="AK17" i="53"/>
  <c r="AJ17" i="53"/>
  <c r="AI17" i="53"/>
  <c r="AH17" i="53"/>
  <c r="AG17" i="53"/>
  <c r="AF17" i="53"/>
  <c r="AE17" i="53"/>
  <c r="X17" i="53"/>
  <c r="O17" i="53"/>
  <c r="AU16" i="53"/>
  <c r="AT16" i="53"/>
  <c r="AS16" i="53"/>
  <c r="AR16" i="53"/>
  <c r="AQ16" i="53"/>
  <c r="AP16" i="53"/>
  <c r="AO16" i="53"/>
  <c r="AN16" i="53"/>
  <c r="AL16" i="53"/>
  <c r="AK16" i="53"/>
  <c r="AJ16" i="53"/>
  <c r="AI16" i="53"/>
  <c r="AH16" i="53"/>
  <c r="AG16" i="53"/>
  <c r="AF16" i="53"/>
  <c r="AA16" i="53" s="1"/>
  <c r="AE16" i="53"/>
  <c r="X16" i="53"/>
  <c r="O16" i="53"/>
  <c r="AU15" i="53"/>
  <c r="AT15" i="53"/>
  <c r="AS15" i="53"/>
  <c r="AR15" i="53"/>
  <c r="AQ15" i="53"/>
  <c r="AP15" i="53"/>
  <c r="AO15" i="53"/>
  <c r="AN15" i="53"/>
  <c r="AL15" i="53"/>
  <c r="AK15" i="53"/>
  <c r="AJ15" i="53"/>
  <c r="AI15" i="53"/>
  <c r="AH15" i="53"/>
  <c r="AG15" i="53"/>
  <c r="AF15" i="53"/>
  <c r="AE15" i="53"/>
  <c r="X15" i="53"/>
  <c r="O15" i="53"/>
  <c r="AU14" i="53"/>
  <c r="AT14" i="53"/>
  <c r="AS14" i="53"/>
  <c r="AR14" i="53"/>
  <c r="AQ14" i="53"/>
  <c r="AP14" i="53"/>
  <c r="AO14" i="53"/>
  <c r="AN14" i="53"/>
  <c r="AL14" i="53"/>
  <c r="AK14" i="53"/>
  <c r="AJ14" i="53"/>
  <c r="AI14" i="53"/>
  <c r="AH14" i="53"/>
  <c r="AG14" i="53"/>
  <c r="AF14" i="53"/>
  <c r="AE14" i="53"/>
  <c r="X14" i="53"/>
  <c r="O14" i="53"/>
  <c r="AU13" i="53"/>
  <c r="AT13" i="53"/>
  <c r="AS13" i="53"/>
  <c r="AR13" i="53"/>
  <c r="AQ13" i="53"/>
  <c r="AP13" i="53"/>
  <c r="AO13" i="53"/>
  <c r="AN13" i="53"/>
  <c r="AL13" i="53"/>
  <c r="AK13" i="53"/>
  <c r="AJ13" i="53"/>
  <c r="AI13" i="53"/>
  <c r="AH13" i="53"/>
  <c r="AG13" i="53"/>
  <c r="AF13" i="53"/>
  <c r="AE13" i="53"/>
  <c r="X13" i="53"/>
  <c r="O13" i="53"/>
  <c r="AU12" i="53"/>
  <c r="AT12" i="53"/>
  <c r="AS12" i="53"/>
  <c r="AR12" i="53"/>
  <c r="AQ12" i="53"/>
  <c r="AP12" i="53"/>
  <c r="AO12" i="53"/>
  <c r="AN12" i="53"/>
  <c r="AL12" i="53"/>
  <c r="AK12" i="53"/>
  <c r="AJ12" i="53"/>
  <c r="AI12" i="53"/>
  <c r="AH12" i="53"/>
  <c r="AG12" i="53"/>
  <c r="AF12" i="53"/>
  <c r="AA12" i="53" s="1"/>
  <c r="AE12" i="53"/>
  <c r="X12" i="53"/>
  <c r="O12" i="53"/>
  <c r="AU11" i="53"/>
  <c r="AT11" i="53"/>
  <c r="AS11" i="53"/>
  <c r="AR11" i="53"/>
  <c r="AQ11" i="53"/>
  <c r="AP11" i="53"/>
  <c r="AO11" i="53"/>
  <c r="AN11" i="53"/>
  <c r="AL11" i="53"/>
  <c r="AK11" i="53"/>
  <c r="AJ11" i="53"/>
  <c r="AI11" i="53"/>
  <c r="AH11" i="53"/>
  <c r="AG11" i="53"/>
  <c r="AF11" i="53"/>
  <c r="AE11" i="53"/>
  <c r="X11" i="53"/>
  <c r="O11" i="53"/>
  <c r="AU10" i="53"/>
  <c r="AT10" i="53"/>
  <c r="AS10" i="53"/>
  <c r="AR10" i="53"/>
  <c r="AQ10" i="53"/>
  <c r="AP10" i="53"/>
  <c r="AO10" i="53"/>
  <c r="AN10" i="53"/>
  <c r="AL10" i="53"/>
  <c r="AK10" i="53"/>
  <c r="AJ10" i="53"/>
  <c r="AI10" i="53"/>
  <c r="AH10" i="53"/>
  <c r="AG10" i="53"/>
  <c r="AF10" i="53"/>
  <c r="AE10" i="53"/>
  <c r="X10" i="53"/>
  <c r="O10" i="53"/>
  <c r="AU9" i="53"/>
  <c r="AT9" i="53"/>
  <c r="AS9" i="53"/>
  <c r="AR9" i="53"/>
  <c r="AQ9" i="53"/>
  <c r="AP9" i="53"/>
  <c r="AO9" i="53"/>
  <c r="AN9" i="53"/>
  <c r="AL9" i="53"/>
  <c r="AK9" i="53"/>
  <c r="AJ9" i="53"/>
  <c r="AI9" i="53"/>
  <c r="AH9" i="53"/>
  <c r="AG9" i="53"/>
  <c r="AF9" i="53"/>
  <c r="AE9" i="53"/>
  <c r="X9" i="53"/>
  <c r="O9" i="53"/>
  <c r="AU8" i="53"/>
  <c r="AT8" i="53"/>
  <c r="AS8" i="53"/>
  <c r="AR8" i="53"/>
  <c r="AQ8" i="53"/>
  <c r="AP8" i="53"/>
  <c r="AO8" i="53"/>
  <c r="AN8" i="53"/>
  <c r="AL8" i="53"/>
  <c r="AK8" i="53"/>
  <c r="AJ8" i="53"/>
  <c r="AI8" i="53"/>
  <c r="AH8" i="53"/>
  <c r="AG8" i="53"/>
  <c r="AF8" i="53"/>
  <c r="AE8" i="53"/>
  <c r="X8" i="53"/>
  <c r="O8" i="53"/>
  <c r="BD2" i="53"/>
  <c r="Y1" i="53"/>
  <c r="B70" i="51"/>
  <c r="B71" i="51" s="1"/>
  <c r="B72" i="51" s="1"/>
  <c r="B73" i="51" s="1"/>
  <c r="B74" i="51" s="1"/>
  <c r="B75" i="51" s="1"/>
  <c r="B76" i="51" s="1"/>
  <c r="B77" i="51" s="1"/>
  <c r="B78" i="51" s="1"/>
  <c r="B79" i="51" s="1"/>
  <c r="B80" i="51" s="1"/>
  <c r="B81" i="51" s="1"/>
  <c r="B82" i="51" s="1"/>
  <c r="B83" i="51" s="1"/>
  <c r="B84" i="51" s="1"/>
  <c r="B85" i="51" s="1"/>
  <c r="B86" i="51" s="1"/>
  <c r="B87" i="51" s="1"/>
  <c r="B88" i="51" s="1"/>
  <c r="B89" i="51" s="1"/>
  <c r="B68" i="51"/>
  <c r="B69" i="51" s="1"/>
  <c r="B67" i="51"/>
  <c r="B63" i="51"/>
  <c r="AH52" i="51"/>
  <c r="R49" i="51"/>
  <c r="N49" i="51"/>
  <c r="N53" i="53" s="1"/>
  <c r="M49" i="51"/>
  <c r="M53" i="53" s="1"/>
  <c r="L49" i="51"/>
  <c r="L53" i="53" s="1"/>
  <c r="K49" i="51"/>
  <c r="J49" i="51"/>
  <c r="I49" i="51"/>
  <c r="I53" i="53" s="1"/>
  <c r="H49" i="51"/>
  <c r="H53" i="53" s="1"/>
  <c r="G49" i="51"/>
  <c r="W48" i="51"/>
  <c r="U48" i="51"/>
  <c r="O48" i="51"/>
  <c r="AA48" i="51" s="1"/>
  <c r="AB47" i="51"/>
  <c r="Y47" i="51"/>
  <c r="V47" i="51"/>
  <c r="U47" i="51"/>
  <c r="O47" i="51"/>
  <c r="AA47" i="51" s="1"/>
  <c r="U46" i="51"/>
  <c r="O46" i="51"/>
  <c r="AA46" i="51" s="1"/>
  <c r="Z45" i="51"/>
  <c r="X45" i="51"/>
  <c r="U45" i="51"/>
  <c r="O45" i="51"/>
  <c r="AC44" i="51"/>
  <c r="AB44" i="51"/>
  <c r="X44" i="51"/>
  <c r="U44" i="51"/>
  <c r="O44" i="51"/>
  <c r="Z44" i="51" s="1"/>
  <c r="U43" i="51"/>
  <c r="O43" i="51"/>
  <c r="W43" i="51" s="1"/>
  <c r="Z42" i="51"/>
  <c r="U42" i="51"/>
  <c r="O42" i="51"/>
  <c r="X41" i="51"/>
  <c r="U41" i="51"/>
  <c r="O41" i="51"/>
  <c r="AC40" i="51"/>
  <c r="AB40" i="51"/>
  <c r="Y40" i="51"/>
  <c r="X40" i="51"/>
  <c r="U40" i="51"/>
  <c r="O40" i="51"/>
  <c r="Z40" i="51" s="1"/>
  <c r="AB39" i="51"/>
  <c r="AA39" i="51"/>
  <c r="U39" i="51"/>
  <c r="O39" i="51"/>
  <c r="AC35" i="51"/>
  <c r="AB35" i="51"/>
  <c r="AA35" i="51"/>
  <c r="Z35" i="51"/>
  <c r="Y35" i="51"/>
  <c r="X35" i="51"/>
  <c r="W35" i="51"/>
  <c r="V35" i="51"/>
  <c r="O35" i="51"/>
  <c r="AC34" i="51"/>
  <c r="AB34" i="51"/>
  <c r="AA34" i="51"/>
  <c r="Z34" i="51"/>
  <c r="Y34" i="51"/>
  <c r="X34" i="51"/>
  <c r="W34" i="51"/>
  <c r="V34" i="51"/>
  <c r="O34" i="51"/>
  <c r="AH30" i="51"/>
  <c r="AC30" i="51"/>
  <c r="AB30" i="51"/>
  <c r="AA30" i="51"/>
  <c r="Z30" i="51"/>
  <c r="Y30" i="51"/>
  <c r="X30" i="51"/>
  <c r="W30" i="51"/>
  <c r="V30" i="51"/>
  <c r="O30" i="51"/>
  <c r="AG30" i="51" s="1"/>
  <c r="AE30" i="51" s="1"/>
  <c r="L29" i="51"/>
  <c r="H29" i="51"/>
  <c r="AC28" i="51"/>
  <c r="AB28" i="51"/>
  <c r="AA28" i="51"/>
  <c r="Z28" i="51"/>
  <c r="Y28" i="51"/>
  <c r="X28" i="51"/>
  <c r="W28" i="51"/>
  <c r="V28" i="51"/>
  <c r="O28" i="51"/>
  <c r="N27" i="51"/>
  <c r="N29" i="51" s="1"/>
  <c r="M27" i="51"/>
  <c r="M29" i="51" s="1"/>
  <c r="L27" i="51"/>
  <c r="K27" i="51"/>
  <c r="K29" i="51" s="1"/>
  <c r="J27" i="51"/>
  <c r="J29" i="51" s="1"/>
  <c r="I27" i="51"/>
  <c r="I29" i="51" s="1"/>
  <c r="H27" i="51"/>
  <c r="G27" i="51"/>
  <c r="AC26" i="51"/>
  <c r="AB26" i="51"/>
  <c r="AA26" i="51"/>
  <c r="Z26" i="51"/>
  <c r="Y26" i="51"/>
  <c r="X26" i="51"/>
  <c r="W26" i="51"/>
  <c r="V26" i="51"/>
  <c r="O26" i="51"/>
  <c r="AC25" i="51"/>
  <c r="AB25" i="51"/>
  <c r="AA25" i="51"/>
  <c r="Z25" i="51"/>
  <c r="Y25" i="51"/>
  <c r="X25" i="51"/>
  <c r="W25" i="51"/>
  <c r="V25" i="51"/>
  <c r="O25" i="51"/>
  <c r="AC24" i="51"/>
  <c r="AB24" i="51"/>
  <c r="AA24" i="51"/>
  <c r="Z24" i="51"/>
  <c r="Y24" i="51"/>
  <c r="X24" i="51"/>
  <c r="W24" i="51"/>
  <c r="V24" i="51"/>
  <c r="O24" i="51"/>
  <c r="AC23" i="51"/>
  <c r="AB23" i="51"/>
  <c r="AA23" i="51"/>
  <c r="Z23" i="51"/>
  <c r="Y23" i="51"/>
  <c r="X23" i="51"/>
  <c r="W23" i="51"/>
  <c r="V23" i="51"/>
  <c r="O23" i="51"/>
  <c r="AC22" i="51"/>
  <c r="AB22" i="51"/>
  <c r="AA22" i="51"/>
  <c r="Z22" i="51"/>
  <c r="Y22" i="51"/>
  <c r="X22" i="51"/>
  <c r="W22" i="51"/>
  <c r="V22" i="51"/>
  <c r="O22" i="51"/>
  <c r="M19" i="51"/>
  <c r="M31" i="51" s="1"/>
  <c r="M36" i="51" s="1"/>
  <c r="M52" i="51" s="1"/>
  <c r="J19" i="51"/>
  <c r="AC18" i="51"/>
  <c r="AB18" i="51"/>
  <c r="AA18" i="51"/>
  <c r="Z18" i="51"/>
  <c r="Y18" i="51"/>
  <c r="X18" i="51"/>
  <c r="W18" i="51"/>
  <c r="V18" i="51"/>
  <c r="O18" i="51"/>
  <c r="N16" i="51"/>
  <c r="N19" i="51" s="1"/>
  <c r="N31" i="51" s="1"/>
  <c r="N36" i="51" s="1"/>
  <c r="N52" i="51" s="1"/>
  <c r="M16" i="51"/>
  <c r="L16" i="51"/>
  <c r="L19" i="51" s="1"/>
  <c r="K16" i="51"/>
  <c r="K19" i="51" s="1"/>
  <c r="J16" i="51"/>
  <c r="I16" i="51"/>
  <c r="I19" i="51" s="1"/>
  <c r="I31" i="51" s="1"/>
  <c r="I36" i="51" s="1"/>
  <c r="I52" i="51" s="1"/>
  <c r="H16" i="51"/>
  <c r="H19" i="51" s="1"/>
  <c r="H31" i="51" s="1"/>
  <c r="H36" i="51" s="1"/>
  <c r="H52" i="51" s="1"/>
  <c r="G16" i="51"/>
  <c r="G19" i="51" s="1"/>
  <c r="AC15" i="51"/>
  <c r="AB15" i="51"/>
  <c r="AA15" i="51"/>
  <c r="Z15" i="51"/>
  <c r="Y15" i="51"/>
  <c r="X15" i="51"/>
  <c r="W15" i="51"/>
  <c r="V15" i="51"/>
  <c r="O15" i="51"/>
  <c r="AC14" i="51"/>
  <c r="AB14" i="51"/>
  <c r="AA14" i="51"/>
  <c r="Z14" i="51"/>
  <c r="Y14" i="51"/>
  <c r="X14" i="51"/>
  <c r="W14" i="51"/>
  <c r="V14" i="51"/>
  <c r="O14" i="51"/>
  <c r="AC13" i="51"/>
  <c r="AB13" i="51"/>
  <c r="AA13" i="51"/>
  <c r="Z13" i="51"/>
  <c r="Y13" i="51"/>
  <c r="X13" i="51"/>
  <c r="W13" i="51"/>
  <c r="V13" i="51"/>
  <c r="O13" i="51"/>
  <c r="AC12" i="51"/>
  <c r="AB12" i="51"/>
  <c r="AA12" i="51"/>
  <c r="Z12" i="51"/>
  <c r="Y12" i="51"/>
  <c r="X12" i="51"/>
  <c r="W12" i="51"/>
  <c r="V12" i="51"/>
  <c r="O12" i="51"/>
  <c r="AC10" i="51"/>
  <c r="AB10" i="51"/>
  <c r="AA10" i="51"/>
  <c r="Z10" i="51"/>
  <c r="Y10" i="51"/>
  <c r="X10" i="51"/>
  <c r="W10" i="51"/>
  <c r="V10" i="51"/>
  <c r="O10" i="51"/>
  <c r="AC9" i="51"/>
  <c r="R9" i="51" s="1"/>
  <c r="AB9" i="51"/>
  <c r="AA9" i="51"/>
  <c r="Z9" i="51"/>
  <c r="Y9" i="51"/>
  <c r="X9" i="51"/>
  <c r="W9" i="51"/>
  <c r="V9" i="51"/>
  <c r="O9" i="51"/>
  <c r="AC8" i="51"/>
  <c r="AB8" i="51"/>
  <c r="AA8" i="51"/>
  <c r="Z8" i="51"/>
  <c r="Y8" i="51"/>
  <c r="X8" i="51"/>
  <c r="W8" i="51"/>
  <c r="V8" i="51"/>
  <c r="O8" i="51"/>
  <c r="AC7" i="51"/>
  <c r="AB7" i="51"/>
  <c r="AA7" i="51"/>
  <c r="Z7" i="51"/>
  <c r="Y7" i="51"/>
  <c r="X7" i="51"/>
  <c r="W7" i="51"/>
  <c r="V7" i="51"/>
  <c r="O7" i="51"/>
  <c r="AL2" i="51"/>
  <c r="P1" i="51"/>
  <c r="AA41" i="51" l="1"/>
  <c r="AC41" i="51"/>
  <c r="AB41" i="51"/>
  <c r="Y41" i="51"/>
  <c r="V41" i="51"/>
  <c r="AA8" i="53"/>
  <c r="AA31" i="53"/>
  <c r="J13" i="56"/>
  <c r="AI11" i="59"/>
  <c r="AI12" i="59"/>
  <c r="R22" i="51"/>
  <c r="K13" i="60"/>
  <c r="R24" i="63"/>
  <c r="AR51" i="53"/>
  <c r="AK51" i="53"/>
  <c r="AT51" i="53"/>
  <c r="AH51" i="53"/>
  <c r="AU51" i="53"/>
  <c r="AJ51" i="53"/>
  <c r="AS51" i="53"/>
  <c r="AG51" i="53"/>
  <c r="AP51" i="53"/>
  <c r="Z41" i="51"/>
  <c r="AR40" i="53"/>
  <c r="AS40" i="53"/>
  <c r="AG40" i="53"/>
  <c r="AP40" i="53"/>
  <c r="AQ40" i="53"/>
  <c r="AF40" i="53"/>
  <c r="AO40" i="53"/>
  <c r="AK40" i="53"/>
  <c r="R12" i="51"/>
  <c r="L31" i="51"/>
  <c r="L36" i="51" s="1"/>
  <c r="R23" i="51"/>
  <c r="AB42" i="51"/>
  <c r="V42" i="51"/>
  <c r="Y46" i="51"/>
  <c r="AA14" i="53"/>
  <c r="AR43" i="53"/>
  <c r="AK43" i="53"/>
  <c r="AT43" i="53"/>
  <c r="AH43" i="53"/>
  <c r="AU43" i="53"/>
  <c r="AJ43" i="53"/>
  <c r="AS43" i="53"/>
  <c r="AG43" i="53"/>
  <c r="AP43" i="53"/>
  <c r="AR50" i="53"/>
  <c r="AU50" i="53"/>
  <c r="AJ50" i="53"/>
  <c r="AS50" i="53"/>
  <c r="AG50" i="53"/>
  <c r="AT50" i="53"/>
  <c r="AH50" i="53"/>
  <c r="AQ50" i="53"/>
  <c r="AF50" i="53"/>
  <c r="AO50" i="53"/>
  <c r="AI9" i="59"/>
  <c r="N24" i="59"/>
  <c r="R13" i="51"/>
  <c r="R34" i="51"/>
  <c r="AA10" i="53"/>
  <c r="AA22" i="53"/>
  <c r="AA26" i="53"/>
  <c r="AU48" i="53"/>
  <c r="AG48" i="53"/>
  <c r="AT48" i="53"/>
  <c r="AF48" i="53"/>
  <c r="AS48" i="53"/>
  <c r="AO48" i="53"/>
  <c r="AF51" i="53"/>
  <c r="Q9" i="62"/>
  <c r="Q14" i="62"/>
  <c r="AR42" i="53"/>
  <c r="AU42" i="53"/>
  <c r="AJ42" i="53"/>
  <c r="AS42" i="53"/>
  <c r="AG42" i="53"/>
  <c r="AT42" i="53"/>
  <c r="AH42" i="53"/>
  <c r="AQ42" i="53"/>
  <c r="AF42" i="53"/>
  <c r="AO42" i="53"/>
  <c r="AL51" i="53"/>
  <c r="R25" i="51"/>
  <c r="V45" i="51"/>
  <c r="AA45" i="51"/>
  <c r="R7" i="51"/>
  <c r="R15" i="51"/>
  <c r="R26" i="51"/>
  <c r="O27" i="51"/>
  <c r="G29" i="51"/>
  <c r="AA19" i="53"/>
  <c r="AA23" i="53"/>
  <c r="AR38" i="53"/>
  <c r="AP38" i="53"/>
  <c r="AL38" i="53"/>
  <c r="AO38" i="53"/>
  <c r="AK38" i="53"/>
  <c r="AT38" i="53"/>
  <c r="AH38" i="53"/>
  <c r="AU38" i="53"/>
  <c r="AJ40" i="53"/>
  <c r="AO51" i="53"/>
  <c r="Q10" i="62"/>
  <c r="Q25" i="62"/>
  <c r="R39" i="63"/>
  <c r="R46" i="63"/>
  <c r="R14" i="51"/>
  <c r="R24" i="51"/>
  <c r="Y44" i="51"/>
  <c r="X47" i="51"/>
  <c r="AC48" i="51"/>
  <c r="AA9" i="53"/>
  <c r="AA27" i="53"/>
  <c r="AG37" i="53"/>
  <c r="AS37" i="53"/>
  <c r="AJ39" i="53"/>
  <c r="AU39" i="53"/>
  <c r="AL41" i="53"/>
  <c r="AF44" i="53"/>
  <c r="AQ44" i="53"/>
  <c r="AG45" i="53"/>
  <c r="AS45" i="53"/>
  <c r="AH46" i="53"/>
  <c r="AT46" i="53"/>
  <c r="P6" i="55"/>
  <c r="AV6" i="55"/>
  <c r="CB6" i="55"/>
  <c r="AI8" i="59"/>
  <c r="AI19" i="59"/>
  <c r="K6" i="60"/>
  <c r="R9" i="63"/>
  <c r="R11" i="63"/>
  <c r="R12" i="63"/>
  <c r="H17" i="63"/>
  <c r="H19" i="63" s="1"/>
  <c r="R18" i="63"/>
  <c r="R28" i="63"/>
  <c r="R34" i="63"/>
  <c r="R62" i="63"/>
  <c r="AI20" i="59"/>
  <c r="Q27" i="62"/>
  <c r="R14" i="63"/>
  <c r="R16" i="63"/>
  <c r="R40" i="63"/>
  <c r="J31" i="51"/>
  <c r="J36" i="51" s="1"/>
  <c r="Z47" i="51"/>
  <c r="AA17" i="53"/>
  <c r="AA21" i="53"/>
  <c r="AA24" i="53"/>
  <c r="AA35" i="53"/>
  <c r="AL39" i="53"/>
  <c r="AP41" i="53"/>
  <c r="AH44" i="53"/>
  <c r="AT44" i="53"/>
  <c r="AJ45" i="53"/>
  <c r="AU45" i="53"/>
  <c r="AK46" i="53"/>
  <c r="AL47" i="53"/>
  <c r="AK49" i="53"/>
  <c r="G18" i="54"/>
  <c r="G20" i="54" s="1"/>
  <c r="G21" i="54" s="1"/>
  <c r="X6" i="55"/>
  <c r="BD6" i="55"/>
  <c r="K12" i="60"/>
  <c r="K21" i="60"/>
  <c r="Q19" i="62"/>
  <c r="R45" i="63"/>
  <c r="AI10" i="59"/>
  <c r="AI22" i="59"/>
  <c r="AD34" i="62"/>
  <c r="AB34" i="62" s="1"/>
  <c r="R25" i="63"/>
  <c r="R30" i="63"/>
  <c r="R67" i="63"/>
  <c r="R18" i="51"/>
  <c r="R28" i="51"/>
  <c r="AA43" i="51"/>
  <c r="AC47" i="51"/>
  <c r="AA11" i="53"/>
  <c r="AA32" i="53"/>
  <c r="AL37" i="53"/>
  <c r="AP39" i="53"/>
  <c r="AG41" i="53"/>
  <c r="AS41" i="53"/>
  <c r="AK44" i="53"/>
  <c r="AL45" i="53"/>
  <c r="AO46" i="53"/>
  <c r="AP49" i="53"/>
  <c r="AF6" i="55"/>
  <c r="BL6" i="55"/>
  <c r="T24" i="59"/>
  <c r="AI23" i="59"/>
  <c r="K18" i="60"/>
  <c r="Q7" i="62"/>
  <c r="Q8" i="62"/>
  <c r="Q28" i="62"/>
  <c r="AL46" i="53"/>
  <c r="AA18" i="53"/>
  <c r="AA33" i="53"/>
  <c r="AA36" i="53"/>
  <c r="AL44" i="53"/>
  <c r="AP46" i="53"/>
  <c r="X52" i="53"/>
  <c r="AH6" i="55"/>
  <c r="Z24" i="59"/>
  <c r="K20" i="60"/>
  <c r="G15" i="61"/>
  <c r="Q12" i="62"/>
  <c r="Q13" i="62"/>
  <c r="Q17" i="62"/>
  <c r="R27" i="63"/>
  <c r="R32" i="63"/>
  <c r="R41" i="63"/>
  <c r="R50" i="63"/>
  <c r="R61" i="63"/>
  <c r="O29" i="51"/>
  <c r="R8" i="51"/>
  <c r="R35" i="51"/>
  <c r="AC39" i="51"/>
  <c r="Y39" i="51"/>
  <c r="Z39" i="51"/>
  <c r="V39" i="51"/>
  <c r="X39" i="51"/>
  <c r="G31" i="51"/>
  <c r="O19" i="51"/>
  <c r="AC43" i="51"/>
  <c r="Y43" i="51"/>
  <c r="AB43" i="51"/>
  <c r="X43" i="51"/>
  <c r="Z43" i="51"/>
  <c r="V43" i="51"/>
  <c r="K31" i="51"/>
  <c r="K36" i="51" s="1"/>
  <c r="K52" i="51" s="1"/>
  <c r="R10" i="51"/>
  <c r="R30" i="51"/>
  <c r="W39" i="51"/>
  <c r="J53" i="53"/>
  <c r="J52" i="51"/>
  <c r="O16" i="51"/>
  <c r="W40" i="51"/>
  <c r="AA40" i="51"/>
  <c r="Y42" i="51"/>
  <c r="AC42" i="51"/>
  <c r="W44" i="51"/>
  <c r="AA44" i="51"/>
  <c r="Z46" i="51"/>
  <c r="V46" i="51"/>
  <c r="X46" i="51"/>
  <c r="AC46" i="51"/>
  <c r="V48" i="51"/>
  <c r="AA15" i="53"/>
  <c r="AA29" i="53"/>
  <c r="G35" i="63"/>
  <c r="O35" i="63" s="1"/>
  <c r="O33" i="63"/>
  <c r="AF33" i="63" s="1"/>
  <c r="AD33" i="63" s="1"/>
  <c r="R33" i="63" s="1"/>
  <c r="W42" i="51"/>
  <c r="AA42" i="51"/>
  <c r="AB48" i="51"/>
  <c r="X48" i="51"/>
  <c r="Y48" i="51"/>
  <c r="G53" i="53"/>
  <c r="O53" i="53" s="1"/>
  <c r="K53" i="53"/>
  <c r="O49" i="51"/>
  <c r="AZ53" i="53" s="1"/>
  <c r="AY53" i="53" s="1"/>
  <c r="AW53" i="53" s="1"/>
  <c r="V40" i="51"/>
  <c r="W41" i="51"/>
  <c r="R41" i="51" s="1"/>
  <c r="X42" i="51"/>
  <c r="V44" i="51"/>
  <c r="AC45" i="51"/>
  <c r="Y45" i="51"/>
  <c r="W45" i="51"/>
  <c r="AB45" i="51"/>
  <c r="W46" i="51"/>
  <c r="AB46" i="51"/>
  <c r="Z48" i="51"/>
  <c r="L52" i="51"/>
  <c r="AA13" i="53"/>
  <c r="AA25" i="53"/>
  <c r="W47" i="51"/>
  <c r="R47" i="51" s="1"/>
  <c r="AE37" i="53"/>
  <c r="AI37" i="53"/>
  <c r="AN37" i="53"/>
  <c r="AE38" i="53"/>
  <c r="AI38" i="53"/>
  <c r="AN38" i="53"/>
  <c r="AE39" i="53"/>
  <c r="AI39" i="53"/>
  <c r="AN39" i="53"/>
  <c r="AE40" i="53"/>
  <c r="AI40" i="53"/>
  <c r="AN40" i="53"/>
  <c r="AE41" i="53"/>
  <c r="AI41" i="53"/>
  <c r="AN41" i="53"/>
  <c r="AE42" i="53"/>
  <c r="AI42" i="53"/>
  <c r="AN42" i="53"/>
  <c r="AE43" i="53"/>
  <c r="AI43" i="53"/>
  <c r="AN43" i="53"/>
  <c r="AE44" i="53"/>
  <c r="AI44" i="53"/>
  <c r="AN44" i="53"/>
  <c r="AE45" i="53"/>
  <c r="AI45" i="53"/>
  <c r="AN45" i="53"/>
  <c r="AE46" i="53"/>
  <c r="AI46" i="53"/>
  <c r="AN46" i="53"/>
  <c r="AE47" i="53"/>
  <c r="AI47" i="53"/>
  <c r="AN47" i="53"/>
  <c r="AE48" i="53"/>
  <c r="AI48" i="53"/>
  <c r="AN48" i="53"/>
  <c r="AR48" i="53"/>
  <c r="AE49" i="53"/>
  <c r="AI49" i="53"/>
  <c r="AN49" i="53"/>
  <c r="AR49" i="53"/>
  <c r="O52" i="53"/>
  <c r="AY52" i="53" s="1"/>
  <c r="AW52" i="53" s="1"/>
  <c r="AA52" i="53" s="1"/>
  <c r="CE6" i="55"/>
  <c r="CA6" i="55"/>
  <c r="BW6" i="55"/>
  <c r="BS6" i="55"/>
  <c r="BO6" i="55"/>
  <c r="BK6" i="55"/>
  <c r="BG6" i="55"/>
  <c r="BC6" i="55"/>
  <c r="AY6" i="55"/>
  <c r="AU6" i="55"/>
  <c r="AQ6" i="55"/>
  <c r="AM6" i="55"/>
  <c r="AI6" i="55"/>
  <c r="AE6" i="55"/>
  <c r="AA6" i="55"/>
  <c r="W6" i="55"/>
  <c r="S6" i="55"/>
  <c r="O6" i="55"/>
  <c r="K6" i="55"/>
  <c r="G6" i="55"/>
  <c r="CG6" i="55"/>
  <c r="CC6" i="55"/>
  <c r="BY6" i="55"/>
  <c r="BU6" i="55"/>
  <c r="BQ6" i="55"/>
  <c r="BM6" i="55"/>
  <c r="BI6" i="55"/>
  <c r="BE6" i="55"/>
  <c r="BA6" i="55"/>
  <c r="AW6" i="55"/>
  <c r="AS6" i="55"/>
  <c r="AO6" i="55"/>
  <c r="AK6" i="55"/>
  <c r="AG6" i="55"/>
  <c r="AC6" i="55"/>
  <c r="Y6" i="55"/>
  <c r="U6" i="55"/>
  <c r="Q6" i="55"/>
  <c r="M6" i="55"/>
  <c r="I6" i="55"/>
  <c r="N6" i="55"/>
  <c r="V6" i="55"/>
  <c r="AD6" i="55"/>
  <c r="AL6" i="55"/>
  <c r="AT6" i="55"/>
  <c r="BB6" i="55"/>
  <c r="BJ6" i="55"/>
  <c r="BR6" i="55"/>
  <c r="BZ6" i="55"/>
  <c r="CH6" i="55"/>
  <c r="AH48" i="53"/>
  <c r="AL48" i="53"/>
  <c r="AQ48" i="53"/>
  <c r="AH49" i="53"/>
  <c r="AL49" i="53"/>
  <c r="AQ49" i="53"/>
  <c r="L6" i="55"/>
  <c r="T6" i="55"/>
  <c r="AB6" i="55"/>
  <c r="AJ6" i="55"/>
  <c r="AR6" i="55"/>
  <c r="AZ6" i="55"/>
  <c r="BH6" i="55"/>
  <c r="BP6" i="55"/>
  <c r="BX6" i="55"/>
  <c r="CF6" i="55"/>
  <c r="Z14" i="59"/>
  <c r="AE50" i="53"/>
  <c r="AI50" i="53"/>
  <c r="AN50" i="53"/>
  <c r="AE51" i="53"/>
  <c r="AI51" i="53"/>
  <c r="AN51" i="53"/>
  <c r="N14" i="59"/>
  <c r="AF24" i="59"/>
  <c r="AI21" i="59"/>
  <c r="R68" i="63"/>
  <c r="J17" i="63"/>
  <c r="AF17" i="63" s="1"/>
  <c r="AD17" i="63" s="1"/>
  <c r="R17" i="63" s="1"/>
  <c r="G19" i="63"/>
  <c r="J19" i="63" s="1"/>
  <c r="N18" i="62"/>
  <c r="AD18" i="62" s="1"/>
  <c r="AB18" i="62" s="1"/>
  <c r="Q18" i="62" s="1"/>
  <c r="G20" i="62"/>
  <c r="N20" i="62" s="1"/>
  <c r="Q34" i="62"/>
  <c r="L51" i="63"/>
  <c r="O31" i="63"/>
  <c r="N16" i="62"/>
  <c r="L47" i="63"/>
  <c r="L49" i="63"/>
  <c r="AF49" i="63" s="1"/>
  <c r="AD49" i="63" s="1"/>
  <c r="R49" i="63" s="1"/>
  <c r="AA46" i="53" l="1"/>
  <c r="AA38" i="53"/>
  <c r="R42" i="51"/>
  <c r="R43" i="51"/>
  <c r="AA42" i="53"/>
  <c r="R45" i="51"/>
  <c r="AA51" i="53"/>
  <c r="AA45" i="53"/>
  <c r="AA41" i="53"/>
  <c r="AA37" i="53"/>
  <c r="R44" i="51"/>
  <c r="R46" i="51"/>
  <c r="R39" i="51"/>
  <c r="R48" i="51"/>
  <c r="AA47" i="53"/>
  <c r="AA43" i="53"/>
  <c r="AA39" i="53"/>
  <c r="AA50" i="53"/>
  <c r="AA49" i="53"/>
  <c r="AA48" i="53"/>
  <c r="AA44" i="53"/>
  <c r="AA40" i="53"/>
  <c r="R40" i="51"/>
  <c r="O31" i="51"/>
  <c r="G36" i="51"/>
  <c r="O36" i="51" l="1"/>
  <c r="G52" i="51"/>
  <c r="O52" i="51" s="1"/>
  <c r="AG52" i="51" s="1"/>
  <c r="AE52" i="51" s="1"/>
  <c r="R52" i="51" s="1"/>
</calcChain>
</file>

<file path=xl/sharedStrings.xml><?xml version="1.0" encoding="utf-8"?>
<sst xmlns="http://schemas.openxmlformats.org/spreadsheetml/2006/main" count="6756" uniqueCount="4481">
  <si>
    <t>Total</t>
  </si>
  <si>
    <t>£m</t>
  </si>
  <si>
    <t>Sludge</t>
  </si>
  <si>
    <t>Depreciation</t>
  </si>
  <si>
    <t>Other</t>
  </si>
  <si>
    <t>Power</t>
  </si>
  <si>
    <t>Income treated as negative expenditure</t>
  </si>
  <si>
    <t>Other operating expenditure</t>
  </si>
  <si>
    <t>- Renewals expensed in year (Infrastructure)</t>
  </si>
  <si>
    <t>- Other operating expenditure excluding renewals</t>
  </si>
  <si>
    <t>Local authority and Cumulo rates</t>
  </si>
  <si>
    <t>Third party services</t>
  </si>
  <si>
    <t>Maintaining the long term capability of the assets - infra</t>
  </si>
  <si>
    <t>Maintaining the long term capability of the assets - non-infra</t>
  </si>
  <si>
    <t>Other capital expenditure - infra</t>
  </si>
  <si>
    <t>Other capital expenditure - non-infra</t>
  </si>
  <si>
    <t>Infrastructure network reinforcement</t>
  </si>
  <si>
    <t>Total gross capital expenditure</t>
  </si>
  <si>
    <t>Totex</t>
  </si>
  <si>
    <t>Other cash items</t>
  </si>
  <si>
    <t>Totex including cash items</t>
  </si>
  <si>
    <t>Distribution input</t>
  </si>
  <si>
    <t>Water resources</t>
  </si>
  <si>
    <t>Network+</t>
  </si>
  <si>
    <t>Abstraction licences</t>
  </si>
  <si>
    <t>Raw water abstraction</t>
  </si>
  <si>
    <t>Raw water transport</t>
  </si>
  <si>
    <t>Raw water storage</t>
  </si>
  <si>
    <t>Water treatment</t>
  </si>
  <si>
    <t>Treated water distribution</t>
  </si>
  <si>
    <t>Bulk supply</t>
  </si>
  <si>
    <t>Grants and contributions</t>
  </si>
  <si>
    <t>Foul</t>
  </si>
  <si>
    <t>Surface water drainage</t>
  </si>
  <si>
    <t>Highway drainage</t>
  </si>
  <si>
    <t>Sewage treatment and disposal</t>
  </si>
  <si>
    <t>Sludge transport</t>
  </si>
  <si>
    <t>Sludge treatment</t>
  </si>
  <si>
    <t>Sludge disposal</t>
  </si>
  <si>
    <t>Discharge consents</t>
  </si>
  <si>
    <t>Pension deficit recovery payments</t>
  </si>
  <si>
    <t>Units</t>
  </si>
  <si>
    <t>%</t>
  </si>
  <si>
    <t>Direct costs of STWs in size band 1</t>
  </si>
  <si>
    <t>Direct costs of STWs in size band 2</t>
  </si>
  <si>
    <t>Direct costs of STWs in size band 3</t>
  </si>
  <si>
    <t>Direct costs of STWs in size band 4</t>
  </si>
  <si>
    <t>Direct costs of STWs in size band 5</t>
  </si>
  <si>
    <t>General &amp; support costs of STWs in size bands 1 to 5</t>
  </si>
  <si>
    <t>Direct costs of STWs in size band 6</t>
  </si>
  <si>
    <t>General &amp; support costs of STWs in size band 6</t>
  </si>
  <si>
    <t>Service charges for STWs in size band 6</t>
  </si>
  <si>
    <t>Estimated terminal pumping costs size band 6 works</t>
  </si>
  <si>
    <t>Sewage treatment works - Explanatory variables</t>
  </si>
  <si>
    <t>Works name</t>
  </si>
  <si>
    <t>Classification of treatment works</t>
  </si>
  <si>
    <t>Population equivalent of total load received</t>
  </si>
  <si>
    <t>mg/l</t>
  </si>
  <si>
    <t>Ammonia consent</t>
  </si>
  <si>
    <t>Phosphorus consent</t>
  </si>
  <si>
    <t>UV consent</t>
  </si>
  <si>
    <t>Load received by STW</t>
  </si>
  <si>
    <t>General and support expenditure</t>
  </si>
  <si>
    <t>Functional expenditure</t>
  </si>
  <si>
    <t>Service charges</t>
  </si>
  <si>
    <t>Estimated terminal pumping expenditure</t>
  </si>
  <si>
    <t>Impounding Reservoir</t>
  </si>
  <si>
    <t>Pumped Storage</t>
  </si>
  <si>
    <t>River Abstractions</t>
  </si>
  <si>
    <t>Artificial Recharge (AR) water supply schemes</t>
  </si>
  <si>
    <t>Total operating expenditure (excluding 3rd party)</t>
  </si>
  <si>
    <t>Total operating costs (excluding 3rd party)</t>
  </si>
  <si>
    <t>Raw water distribution</t>
  </si>
  <si>
    <t>Employment costs - directly allocated</t>
  </si>
  <si>
    <t>Employment costs - indirectly allocated</t>
  </si>
  <si>
    <t>Costs associated with Traffic Management Act</t>
  </si>
  <si>
    <t>Other abstraction charges/ discharge consents</t>
  </si>
  <si>
    <t>Statutory water softening</t>
  </si>
  <si>
    <t>Conventional AD</t>
  </si>
  <si>
    <t>Incineration of digested Sludge</t>
  </si>
  <si>
    <t>Photo-conditioning / composting</t>
  </si>
  <si>
    <t>Sludge treatment type</t>
  </si>
  <si>
    <t>Sludge disposal route</t>
  </si>
  <si>
    <t>Costs associated with Industrial Emissions Directive</t>
  </si>
  <si>
    <t>Atypical expenditure by business unit for the 12 months ended 31 March 2018 - wholesale water</t>
  </si>
  <si>
    <t>Operating expenditure (excl. atypicals)</t>
  </si>
  <si>
    <t>- Renewals expensed in year (Non-Infrastructure)</t>
  </si>
  <si>
    <t>Capital expenditure (excl. atypicals)</t>
  </si>
  <si>
    <t>Cash expenditure (excl. atypicals)</t>
  </si>
  <si>
    <t>Atypical expenditure</t>
  </si>
  <si>
    <t>Total atypical expenditure</t>
  </si>
  <si>
    <t>Total expenditure</t>
  </si>
  <si>
    <t>Atypical expenditure by business unit for the 12 months ended 31 March 2018 - wholesale wastewater</t>
  </si>
  <si>
    <t>Cumulative expenditure on schemes completed in the report year</t>
  </si>
  <si>
    <t>NEP - Making ecological improvements at abstractions (Habitats Directive, SSSI, NERC, BAPs)</t>
  </si>
  <si>
    <t>NEP - Eels Regulations (measures at intakes)</t>
  </si>
  <si>
    <t>Addressing low pressure</t>
  </si>
  <si>
    <t>Improving taste / odour / colour</t>
  </si>
  <si>
    <t>Meeting lead standards</t>
  </si>
  <si>
    <t>Supply side enhancements to the supply/demand balance (dry year critical / peak conditions)</t>
  </si>
  <si>
    <t>Supply side enhancements to the supply/demand balance (dry year annual average conditions)</t>
  </si>
  <si>
    <t>Demand side enhancements to the supply/demand balance (dry year critical / peak conditions)</t>
  </si>
  <si>
    <t>Demand side enhancements to the supply/demand balance (dry year annual average conditions)</t>
  </si>
  <si>
    <t>New developments</t>
  </si>
  <si>
    <t>Investment to address raw water deterioration (THM, nitrates, Crypto, pesticides, others)</t>
  </si>
  <si>
    <t>Resilience</t>
  </si>
  <si>
    <t>SEMD</t>
  </si>
  <si>
    <t>NEP - Investigations</t>
  </si>
  <si>
    <t>Improvements to river flows</t>
  </si>
  <si>
    <t>Metering (excluding cost of providing metering to new service connections) - meters requested by optants</t>
  </si>
  <si>
    <t>Metering (excluding cost of providing metering to new service connections) - other</t>
  </si>
  <si>
    <t>Sludge enhancement (quality)</t>
  </si>
  <si>
    <t>Sludge enhancement (growth)</t>
  </si>
  <si>
    <t>NEP - Conservation drivers</t>
  </si>
  <si>
    <t>NEP - Eels Regulations (measures at outfalls)</t>
  </si>
  <si>
    <t>NEP - Flow monitoring at sewage treatment works</t>
  </si>
  <si>
    <t>NEP - Monitoring of pass forward flows at CSOs</t>
  </si>
  <si>
    <t>NEP - Schemes to increase flow to full treatment</t>
  </si>
  <si>
    <t>NEP - Schemes to increase storm tank capacity</t>
  </si>
  <si>
    <t>NEP - Groundwater schemes</t>
  </si>
  <si>
    <t>NEP - Nutrients (N removal)</t>
  </si>
  <si>
    <t>NEP - Nutrients (P removal at activated sludge STWs)</t>
  </si>
  <si>
    <t>NEP - Nutrients (P removal at filter bed STWs)</t>
  </si>
  <si>
    <t>NEP - Reduction of sanitary parameters</t>
  </si>
  <si>
    <t>NEP - UV disinfection (or similar)</t>
  </si>
  <si>
    <t>NEP - Discharge relocation</t>
  </si>
  <si>
    <t>NEP - Flow 1 schemes</t>
  </si>
  <si>
    <t>Odour</t>
  </si>
  <si>
    <t>New development and growth</t>
  </si>
  <si>
    <t>Growth at sewage treatment works (excluding sludge treatment)</t>
  </si>
  <si>
    <t>Reduce flooding risk for properties</t>
  </si>
  <si>
    <t>Number of river abstractions</t>
  </si>
  <si>
    <t>Number of groundwater works excluding managed aquifer recharge (MAR) water supply schemes</t>
  </si>
  <si>
    <t>Number of aquifer storage and recovery (ASR) water supply schemes</t>
  </si>
  <si>
    <t>Total number of sources</t>
  </si>
  <si>
    <t>Total number of intake and source pumping stations</t>
  </si>
  <si>
    <t>Total water treated at all SW1 works</t>
  </si>
  <si>
    <t>Total water treated at all SW2 works</t>
  </si>
  <si>
    <t>Total water treated at all SW3 works</t>
  </si>
  <si>
    <t>Total water treated at all SW4 works</t>
  </si>
  <si>
    <t>Total water treated at all SW5 works</t>
  </si>
  <si>
    <t>Total water treated at all SW6 works</t>
  </si>
  <si>
    <t>Total water treated at more than one type of works</t>
  </si>
  <si>
    <t>Total number of SW simple disinfection works</t>
  </si>
  <si>
    <t>Total number of SW1 works</t>
  </si>
  <si>
    <t>Total number of SW2 works</t>
  </si>
  <si>
    <t>Total number of SW3 works</t>
  </si>
  <si>
    <t>Total number of SW4 works</t>
  </si>
  <si>
    <t>Total number of SW5 works</t>
  </si>
  <si>
    <t>Total number of SW6 works</t>
  </si>
  <si>
    <t>Total number of GW simple disinfection works</t>
  </si>
  <si>
    <t>Total number of GW1 works</t>
  </si>
  <si>
    <t>Total number of GW2 works</t>
  </si>
  <si>
    <t>Total number of GW3 works</t>
  </si>
  <si>
    <t>Total number of GW4 works</t>
  </si>
  <si>
    <t>Total number of GW5 works</t>
  </si>
  <si>
    <t>Total number of GW6 works</t>
  </si>
  <si>
    <t>Number of treatment works requiring remedial action because of raw water deterioration</t>
  </si>
  <si>
    <t>Zonal population receiving water treated with orthophosphate</t>
  </si>
  <si>
    <t>Water distribution</t>
  </si>
  <si>
    <t>Total length of potable mains as at 31 March</t>
  </si>
  <si>
    <t>Capacity of booster pumping stations</t>
  </si>
  <si>
    <t>Capacity of water towers</t>
  </si>
  <si>
    <t>Water delivered (non-potable)</t>
  </si>
  <si>
    <t>Water delivered (potable)</t>
  </si>
  <si>
    <t>Water delivered (billed measured residential)</t>
  </si>
  <si>
    <t>Water delivered (billed measured business)</t>
  </si>
  <si>
    <t>Total leakage</t>
  </si>
  <si>
    <t>Distribution losses</t>
  </si>
  <si>
    <t>Water taken unbilled</t>
  </si>
  <si>
    <t>Number of lead communication pipes</t>
  </si>
  <si>
    <t>Number of galvanised iron communication pipes</t>
  </si>
  <si>
    <t>Number of other communication pipes</t>
  </si>
  <si>
    <t>Number of water towers</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</si>
  <si>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</si>
  <si>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</si>
  <si>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</si>
  <si>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</si>
  <si>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</si>
  <si>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</si>
  <si>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Band Disclosure (nr)</t>
  </si>
  <si>
    <t>WTWs in size band 1</t>
  </si>
  <si>
    <t>WTWs in size band 2</t>
  </si>
  <si>
    <t>WTWs in size band 3</t>
  </si>
  <si>
    <t>WTWs in size band 4</t>
  </si>
  <si>
    <t>WTWs in size band 5</t>
  </si>
  <si>
    <t>WTWs in size band 6</t>
  </si>
  <si>
    <t>WTWs in size band 7</t>
  </si>
  <si>
    <t>WTWs in size band 8</t>
  </si>
  <si>
    <t>Band Disclosure (%)</t>
  </si>
  <si>
    <t>Proportion of Total DI band 1</t>
  </si>
  <si>
    <t>Proportion of Total DI band 2</t>
  </si>
  <si>
    <t>Proportion of Total DI band 3</t>
  </si>
  <si>
    <t>Proportion of Total DI band 4</t>
  </si>
  <si>
    <t>Proportion of Total DI band 5</t>
  </si>
  <si>
    <t>Proportion of Total DI band 6</t>
  </si>
  <si>
    <t>Proportion of Total DI band 7</t>
  </si>
  <si>
    <t>Proportion of Total DI band 8</t>
  </si>
  <si>
    <t>Total capacity of intake and source pumping stations</t>
  </si>
  <si>
    <t>Total capacity of raw water transfer pumping stations</t>
  </si>
  <si>
    <t>Non-financial data - Properties, population and other for the 12 months ended 31 March 2018 - wholesale water</t>
  </si>
  <si>
    <t>Properties and population</t>
  </si>
  <si>
    <t>Residential properties billed for measured water (external meter)</t>
  </si>
  <si>
    <t>Residential properties billed for measured water (not external meter)</t>
  </si>
  <si>
    <t>Residential properties billed for unmeasured water</t>
  </si>
  <si>
    <t>Total business connected properties at year end</t>
  </si>
  <si>
    <t>Total connected properties at year end</t>
  </si>
  <si>
    <t>Number of residential meters renewed</t>
  </si>
  <si>
    <t>Number of business meters renewed</t>
  </si>
  <si>
    <t>Number of selective meters installed</t>
  </si>
  <si>
    <t>Total number of new business connections</t>
  </si>
  <si>
    <t>Total population served</t>
  </si>
  <si>
    <t>Number of business meters (billed properties)</t>
  </si>
  <si>
    <t>Number of residential meters (billed properties)</t>
  </si>
  <si>
    <t>Number of lead communication pipes replaced for water quality</t>
  </si>
  <si>
    <t>Total supply side enhancements to the supply demand balance (dry year critical / peak conditions)</t>
  </si>
  <si>
    <t>Total supply side enhancements to the supply demand balance (dry year annual average conditions)</t>
  </si>
  <si>
    <t>Total demand side enhancements to the supply demand balance (dry year critical / peak conditions)</t>
  </si>
  <si>
    <t>Total demand side enhancements to the supply demand balance (dry year annual average conditions)</t>
  </si>
  <si>
    <t>Energy consumption - water resources</t>
  </si>
  <si>
    <t>Energy consumption - wholesale</t>
  </si>
  <si>
    <t>Propn 0 to 1</t>
  </si>
  <si>
    <t>nr</t>
  </si>
  <si>
    <t>Ml</t>
  </si>
  <si>
    <t>kW</t>
  </si>
  <si>
    <t>km</t>
  </si>
  <si>
    <t>m.hd</t>
  </si>
  <si>
    <t>Ml/d</t>
  </si>
  <si>
    <t>Non-financial data - Wastewater network and sludge for the 12 months ended 31st March 2018 - wholesale wastewater</t>
  </si>
  <si>
    <t>Wastewater network</t>
  </si>
  <si>
    <t>Connectable properties served by s101A schemes completed in the report year</t>
  </si>
  <si>
    <t>Number of s101A schemes completed in the report year</t>
  </si>
  <si>
    <t>Total pumping station capacity</t>
  </si>
  <si>
    <t>Number of network pumping stations</t>
  </si>
  <si>
    <t>Total number of sewer blockages</t>
  </si>
  <si>
    <t>Total number of gravity sewer collapses</t>
  </si>
  <si>
    <t>Total number of sewer rising main bursts / collapses</t>
  </si>
  <si>
    <t>Number of combined sewer overflows</t>
  </si>
  <si>
    <t>Number of emergency overflows</t>
  </si>
  <si>
    <t>Ml/yr</t>
  </si>
  <si>
    <t>Length of gravity sewers rehabilitated</t>
  </si>
  <si>
    <t>Length of surface water (only) public sewers</t>
  </si>
  <si>
    <t>Length of combined public sewers</t>
  </si>
  <si>
    <t>Length of rising mains</t>
  </si>
  <si>
    <t>Length of other wastewater network pipework</t>
  </si>
  <si>
    <t>Total length of "legacy" public sewers as at 31 March</t>
  </si>
  <si>
    <t>Total sewage sludge produced, treated by incumbents</t>
  </si>
  <si>
    <t>Total sewage sludge produced, treated by 3rd party sludge service provider</t>
  </si>
  <si>
    <t>Percentage of sludge produced and treated at a site of STW and STC co-location</t>
  </si>
  <si>
    <t>Total sewage sludge disposed by incumbents</t>
  </si>
  <si>
    <t>Total sewage sludge disposed</t>
  </si>
  <si>
    <t>Total measure of intersiting 'work' done by pipeline</t>
  </si>
  <si>
    <t>ttds*km/year</t>
  </si>
  <si>
    <t>Total measure of intersiting 'work' done by tanker</t>
  </si>
  <si>
    <t>Total measure of intersiting 'work' done by truck</t>
  </si>
  <si>
    <t>Total measure of intersiting 'work' done (all forms of transportation)</t>
  </si>
  <si>
    <t>Total measure of intersiting 'work' done by tanker (by volume transported)</t>
  </si>
  <si>
    <t>Total measure of 'work' done in sludge disposal operations (all forms of transportation)</t>
  </si>
  <si>
    <t>Total measure of 'work' done in sludge disposal operations by truck</t>
  </si>
  <si>
    <t>Total measure of 'work' done in sludge disposal operations by tanker</t>
  </si>
  <si>
    <t>Total measure of 'work' done in sludge disposal operations by pipeline</t>
  </si>
  <si>
    <t>Total measure of 'work' done by tanker in sludge disposal operations (by volume transported)</t>
  </si>
  <si>
    <t>Treatment categories</t>
  </si>
  <si>
    <t>Primary</t>
  </si>
  <si>
    <t>Secondary</t>
  </si>
  <si>
    <t>Activated Sludge</t>
  </si>
  <si>
    <t>Biological</t>
  </si>
  <si>
    <t>Tertiary</t>
  </si>
  <si>
    <t>A1</t>
  </si>
  <si>
    <t>A2</t>
  </si>
  <si>
    <t>B1</t>
  </si>
  <si>
    <t>B2</t>
  </si>
  <si>
    <t>Treatment works consents</t>
  </si>
  <si>
    <t>&lt;=0.5mg/l</t>
  </si>
  <si>
    <t>&gt;0.5 to &lt;=1mg/l</t>
  </si>
  <si>
    <t>&gt;1mg/l</t>
  </si>
  <si>
    <t>No permit</t>
  </si>
  <si>
    <t>&lt;=7mg/l</t>
  </si>
  <si>
    <t>&gt;7 to &lt;=10mg/l</t>
  </si>
  <si>
    <t>&gt;20mg/l</t>
  </si>
  <si>
    <t>Ammonia</t>
  </si>
  <si>
    <t>&lt;=1mg/l</t>
  </si>
  <si>
    <t>&gt;1 to &lt;=3mg/l</t>
  </si>
  <si>
    <t>&gt;10mg/l</t>
  </si>
  <si>
    <t>Load received by STWs in size band 1</t>
  </si>
  <si>
    <t>Load received by STWs in size band 2</t>
  </si>
  <si>
    <t>Load received by STWs in size band 3</t>
  </si>
  <si>
    <t>Load received by STWs in size band 4</t>
  </si>
  <si>
    <t>Load received by STWs in size band 5</t>
  </si>
  <si>
    <t>Load received by STWs above size band 5</t>
  </si>
  <si>
    <t>STWs in size band 1</t>
  </si>
  <si>
    <t>STWs in size band 2</t>
  </si>
  <si>
    <t>STWs in size band 3</t>
  </si>
  <si>
    <t>STWs in size band 4</t>
  </si>
  <si>
    <t>STWs in size band 5</t>
  </si>
  <si>
    <t>STWs above size band 5</t>
  </si>
  <si>
    <t>Total number of works</t>
  </si>
  <si>
    <t>Population equivalent</t>
  </si>
  <si>
    <t>Current population equivalent served by STWs</t>
  </si>
  <si>
    <t>Current population equivalent served by discharge relocation schemes</t>
  </si>
  <si>
    <t>Current population equivalent served by filter bed STWs with tightened/new P consents</t>
  </si>
  <si>
    <t>Current population equivalent served by activated sludge STWs with tightened/new P consents</t>
  </si>
  <si>
    <t>Current population equivalent served by groundwater protection schemes</t>
  </si>
  <si>
    <t>Current population equivalent served by STWs with a Flow1 driver scheme</t>
  </si>
  <si>
    <t>Current population equivalent served by STWs with tightened/new N consents</t>
  </si>
  <si>
    <t>Current population equivalent served by STWs with tightened/new UV consents</t>
  </si>
  <si>
    <t>Population equivalent treatment capacity enhancement</t>
  </si>
  <si>
    <t>Non-financial data -Sludge treatment for the 12 month ended 31st March 2018 - Wholesale wastewater</t>
  </si>
  <si>
    <t>Current population equivalent served by STWs with tightened/new sanitary parameter consents</t>
  </si>
  <si>
    <t>% Sludge - untreated</t>
  </si>
  <si>
    <t>% Sludge treatment process - raw sludge liming</t>
  </si>
  <si>
    <t>% Sludge treatment process - conventional AD</t>
  </si>
  <si>
    <t>% Sludge treatment process - incineration of raw sludge</t>
  </si>
  <si>
    <t>% Sludge treatment process - incineration of digested sludge</t>
  </si>
  <si>
    <t>% Sludge treatment process - phyto-conditioning/composting</t>
  </si>
  <si>
    <t>% Sludge treatment process - other (specify)</t>
  </si>
  <si>
    <t>(Un-incinerated) sludge disposal route</t>
  </si>
  <si>
    <t>% Sludge disposal route - landfill, raw</t>
  </si>
  <si>
    <t>% Sludge disposal route - landfill, partly treated</t>
  </si>
  <si>
    <t>% Sludge disposal route - land restoration / reclamation</t>
  </si>
  <si>
    <t>% Sludge disposal route - other (specify)</t>
  </si>
  <si>
    <t>% Sludge disposal route - Total</t>
  </si>
  <si>
    <t>Non-financial data - Properties, population and other for the 12 months ended 31st March 2018 - wholesale waste water</t>
  </si>
  <si>
    <t>Residential properties connected during the year</t>
  </si>
  <si>
    <t>Business properties connected during the year</t>
  </si>
  <si>
    <t>Residential properties billed for sewage</t>
  </si>
  <si>
    <t>Business properties billed for sewage</t>
  </si>
  <si>
    <t>Void properties</t>
  </si>
  <si>
    <t>Resident population</t>
  </si>
  <si>
    <t>Non-resident population</t>
  </si>
  <si>
    <t>Energy consumption - network plus</t>
  </si>
  <si>
    <t>Energy consumption - sludge</t>
  </si>
  <si>
    <t>Total sewerage catchment area</t>
  </si>
  <si>
    <t>Number of intermittent discharge sites with event duration monitoring</t>
  </si>
  <si>
    <t>Number of monitors for flow monitoring at STWs</t>
  </si>
  <si>
    <t>Number of odour related complaints</t>
  </si>
  <si>
    <t>MWh</t>
  </si>
  <si>
    <t>000</t>
  </si>
  <si>
    <t>Operating expenditure - Sewage treatment for the 12 months ended 31 March 2018</t>
  </si>
  <si>
    <t>Wholesale wastewater service - Large sewage treatment works for the 12 months ended 31 March 2018</t>
  </si>
  <si>
    <t>Operating cost analysis for the 12 months ended 31 March 2018 - Water Resources</t>
  </si>
  <si>
    <t>Groundwater, excluding MAR water supply schemes</t>
  </si>
  <si>
    <t>Aquifer Storage and Recovery (ASR) water supply schemes</t>
  </si>
  <si>
    <t>Operating cost analysis for the 12 months ended 31 March 2018 - Sludge Treatment</t>
  </si>
  <si>
    <t>Table</t>
  </si>
  <si>
    <t>New connections element of new development (CPs, meters)</t>
  </si>
  <si>
    <t>Metering (excluding cost of providing metering to new service connections)- meters introduced by companies</t>
  </si>
  <si>
    <t>NEP - Flow monitoring at water treatment works</t>
  </si>
  <si>
    <t>Restructuring costs</t>
  </si>
  <si>
    <t>3B2</t>
  </si>
  <si>
    <t>3A2</t>
  </si>
  <si>
    <t>2A</t>
  </si>
  <si>
    <t>3B1</t>
  </si>
  <si>
    <t>None</t>
  </si>
  <si>
    <t>Please find details of the information contained in this document summarised below:</t>
  </si>
  <si>
    <t>Link</t>
  </si>
  <si>
    <t>4J</t>
  </si>
  <si>
    <t>4K</t>
  </si>
  <si>
    <t>4L</t>
  </si>
  <si>
    <t>4M</t>
  </si>
  <si>
    <t>4N</t>
  </si>
  <si>
    <t>4O</t>
  </si>
  <si>
    <t>4P</t>
  </si>
  <si>
    <t>4Q</t>
  </si>
  <si>
    <t>4R</t>
  </si>
  <si>
    <t>4S</t>
  </si>
  <si>
    <t>4T</t>
  </si>
  <si>
    <t>4U</t>
  </si>
  <si>
    <t>4V</t>
  </si>
  <si>
    <t>4W</t>
  </si>
  <si>
    <t>Title</t>
  </si>
  <si>
    <t>Enhancement capital expenditure by purpose for the 12 months ended 31st March 2018 - wholesale water</t>
  </si>
  <si>
    <t>Enhancement capital expenditure by purpose for the 12 months ended 31st March 2018 - wholesale wastewater</t>
  </si>
  <si>
    <t>Non-financial data for WR, WT and WD for the 12 months ended 31st March 2018 - wholesale water</t>
  </si>
  <si>
    <t>Non-financial data - Sewage treatment for the 12 months ended 31st March 2018 - wholesale wastewater</t>
  </si>
  <si>
    <t xml:space="preserve">The Cost Assessment tables are required by our regulator, Ofwat, to provide extra information to our customers and stakeholders.  
The tables have been prepared in accordance with the Regulatory Accounting Guidelines ("RAGs") issued by Ofwat which are based on International Financial Reporting Standards ("IFRS"), International Accounting Standards ("IAS") and International Financial Reporting Interpretations Committee ("IFRIC") interpretations issued as ratified by the European Union. </t>
  </si>
  <si>
    <t xml:space="preserve">Where different treatments are specified by Ofwat, the Regulatory Accounting Guidelines take precedence.  </t>
  </si>
  <si>
    <t>www.thameswater.co.uk/annualresults</t>
  </si>
  <si>
    <t>Non-SEMD related security enhancement</t>
  </si>
  <si>
    <t>First time sewerage (s101A)</t>
  </si>
  <si>
    <t>NEP - Event Duration Monitoring at intermittent discharges</t>
  </si>
  <si>
    <t>NEP - Storage schemes to reduce spill frequency at CSOs, storm tanks, etc</t>
  </si>
  <si>
    <t>NEP - Chemicals monitoring/ investigations/ options appraisals</t>
  </si>
  <si>
    <t>NEP - National phosphorus removal technology investigations</t>
  </si>
  <si>
    <t>Quality spend at CSOs and quality allocation to Deephams inlet works</t>
  </si>
  <si>
    <t>Tideway quality (NEP). Excludes Lee Tunnel and sludge.</t>
  </si>
  <si>
    <t>Lee Tunnel</t>
  </si>
  <si>
    <t>Sludge liquor treatment</t>
  </si>
  <si>
    <t>Enhancement capital expenditure by purpose</t>
  </si>
  <si>
    <t>Proportion of distribution input derived from impounding reservoirs</t>
  </si>
  <si>
    <t>Proportion of distribution input derived from pumped storage reservoirs</t>
  </si>
  <si>
    <t>Proportion of distribution input derived from river abstractions</t>
  </si>
  <si>
    <t>Proportion of distribution input derived from artificial recharge (AR) water supply schemes</t>
  </si>
  <si>
    <t>Proportion of distribution input derived from aquifer storage and recovery (ASR) water supply schemes</t>
  </si>
  <si>
    <t>Number of impounding reservoirs</t>
  </si>
  <si>
    <t>Number of pumped storage reservoirs</t>
  </si>
  <si>
    <t>Number of artificial recharge (AR) water supply schemes</t>
  </si>
  <si>
    <t>Total number of water reservoirs</t>
  </si>
  <si>
    <t>Total capacity of water reservoirs</t>
  </si>
  <si>
    <t>Total water treated at all SW simple disinfection works</t>
  </si>
  <si>
    <t>Capacity of service reservoirs</t>
  </si>
  <si>
    <t>Total number of service reservoirs</t>
  </si>
  <si>
    <t>Length of rising mains replaced or structurally refurbished</t>
  </si>
  <si>
    <t>Length of formerly private sewers and lateral drains (s105A sewers)</t>
  </si>
  <si>
    <t>% Sludge disposal route - sludge recycled to farmland</t>
  </si>
  <si>
    <t>Residential properties billed unmeasured sewage</t>
  </si>
  <si>
    <t>Residential properties billed measured sewage</t>
  </si>
  <si>
    <t>Business properties billed unmeasured sewage</t>
  </si>
  <si>
    <t>Business properties billed measured sewage</t>
  </si>
  <si>
    <t>Thames Water Utilities Limited:  Cost assessment 2018/19</t>
  </si>
  <si>
    <t>The Cost Assessment 2018/19,  contains detailed information about our company, and should be read in conjunction with the Annual Report 2018/19, which can be found on our website here:</t>
  </si>
  <si>
    <t>4J - Atypical expenditure by business unit - Wholesale water</t>
  </si>
  <si>
    <t>Data validation</t>
  </si>
  <si>
    <t>For the 12 months ended 31 March 2019</t>
  </si>
  <si>
    <t>Line description</t>
  </si>
  <si>
    <t>Bon Code</t>
  </si>
  <si>
    <t>DPs</t>
  </si>
  <si>
    <t>Company commentary (if required)</t>
  </si>
  <si>
    <t>Completion</t>
  </si>
  <si>
    <t>Completion checks</t>
  </si>
  <si>
    <t>Other validations</t>
  </si>
  <si>
    <t>Other validations calcs</t>
  </si>
  <si>
    <t>Please complete all cells in row</t>
  </si>
  <si>
    <t>A</t>
  </si>
  <si>
    <t>4J.1</t>
  </si>
  <si>
    <t>4J.2</t>
  </si>
  <si>
    <t>4J.3</t>
  </si>
  <si>
    <t>Abstraction charges/ discharge consents</t>
  </si>
  <si>
    <t>4J.4</t>
  </si>
  <si>
    <t>4J.5</t>
  </si>
  <si>
    <t>4J.6</t>
  </si>
  <si>
    <t>4J.7</t>
  </si>
  <si>
    <t>4J.8</t>
  </si>
  <si>
    <t>4J.9</t>
  </si>
  <si>
    <t>Total operating expenditure (excluding third party services)</t>
  </si>
  <si>
    <t>4J.10</t>
  </si>
  <si>
    <t>4J.11</t>
  </si>
  <si>
    <t>Total operating expenditure</t>
  </si>
  <si>
    <t>B</t>
  </si>
  <si>
    <t>4J.12</t>
  </si>
  <si>
    <t>4J.13</t>
  </si>
  <si>
    <t>4J.14</t>
  </si>
  <si>
    <t>4J.15</t>
  </si>
  <si>
    <t>4J.16</t>
  </si>
  <si>
    <t>4J.17</t>
  </si>
  <si>
    <t>Total gross capital expenditure excluding third party services</t>
  </si>
  <si>
    <t>4J.18</t>
  </si>
  <si>
    <t>4J.19</t>
  </si>
  <si>
    <t>4J.20</t>
  </si>
  <si>
    <t>Table 4J does not equal table 2B, please provide reasoning and reconciliation in your commentary</t>
  </si>
  <si>
    <t>4J.21</t>
  </si>
  <si>
    <t>C</t>
  </si>
  <si>
    <t>4J.22</t>
  </si>
  <si>
    <t>4J.23</t>
  </si>
  <si>
    <t>4J.24</t>
  </si>
  <si>
    <t>D</t>
  </si>
  <si>
    <t>4J.25</t>
  </si>
  <si>
    <t>Provide description in column C for data entered</t>
  </si>
  <si>
    <t>4J.26</t>
  </si>
  <si>
    <t>Item 2</t>
  </si>
  <si>
    <t>4J.27</t>
  </si>
  <si>
    <t>Item 3</t>
  </si>
  <si>
    <t>4J.28</t>
  </si>
  <si>
    <t>Item 4</t>
  </si>
  <si>
    <t>4J.29</t>
  </si>
  <si>
    <t>Item 5</t>
  </si>
  <si>
    <t>4J.30</t>
  </si>
  <si>
    <t>Item 6</t>
  </si>
  <si>
    <t>4J.31</t>
  </si>
  <si>
    <t>Item 7</t>
  </si>
  <si>
    <t>4J.32</t>
  </si>
  <si>
    <t>Item 8</t>
  </si>
  <si>
    <t>4J.33</t>
  </si>
  <si>
    <t>Item 9</t>
  </si>
  <si>
    <t>4J.34</t>
  </si>
  <si>
    <t>Item 10</t>
  </si>
  <si>
    <t>4J.35</t>
  </si>
  <si>
    <t>E</t>
  </si>
  <si>
    <t xml:space="preserve">Total expenditure </t>
  </si>
  <si>
    <t>4J.36</t>
  </si>
  <si>
    <t>Table 4J does not equal table 4D, please provide reasoning and reconciliation in your commentary</t>
  </si>
  <si>
    <t xml:space="preserve">Key to cells: </t>
  </si>
  <si>
    <t>Input cell</t>
  </si>
  <si>
    <t xml:space="preserve">                                                                    </t>
  </si>
  <si>
    <t>Calculation cell</t>
  </si>
  <si>
    <t>Please refer to RAG 4.08 - Guideline for the table definitions in the annual performance report for the reporting year 2018-19</t>
  </si>
  <si>
    <t>Line</t>
  </si>
  <si>
    <t>Definitions</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</si>
  <si>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</si>
  <si>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</si>
  <si>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</si>
  <si>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Total payments for bulk imports. If a supply is a shared supply and is jointly owned, the costs associated with it should not be reported here but in the appropriate cost line.</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</si>
  <si>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</si>
  <si>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</si>
  <si>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4J lines 5 and 6.</t>
  </si>
  <si>
    <t>The cost of local authority rates. This should include both the local authority rates and cumulo rates</t>
  </si>
  <si>
    <t>Total operating costs excluding third party services. The sum of 4J lines 1 to 8.</t>
  </si>
  <si>
    <t>Operating expenditure for providing third party services. See appendix 1of RAG 4.</t>
  </si>
  <si>
    <t xml:space="preserve">Total operating expenditure for the wholesale business only within each business category. The sum of 4J lines 9 and 10. </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</si>
  <si>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</si>
  <si>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</si>
  <si>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4J line 12 excluding third party capex.</t>
  </si>
  <si>
    <t>Any capital expenditure on non-infrastructure assets other than defined in 4J line 13 excluding third party capex.</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</si>
  <si>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</si>
  <si>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Total gross capital expenditure excluding third party services -  the sum of 4J lines 12 to 16.</t>
  </si>
  <si>
    <t>Capital expenditure for providing third party services. See appendix 1 RAG 4.</t>
  </si>
  <si>
    <t>The sum of 4J lines 17 and 18.</t>
  </si>
  <si>
    <t>All grants and contributions. E.g. from connection charges, infrastructure charges, requisitions and other contributions. Adopted assets should not be included. This should agree to line 2B.20. Input as a positive number.</t>
  </si>
  <si>
    <t>The sum of 4J lines 11  and 19 minus 20.</t>
  </si>
  <si>
    <t>Actual pension deficit recovery payments including costs capitalised and any group recharges for pension deficit costs.</t>
  </si>
  <si>
    <t>Other cash items not including in the accounting charge.</t>
  </si>
  <si>
    <t>The sum of 4J lines 21 to 23.</t>
  </si>
  <si>
    <t>25-34</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</si>
  <si>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</si>
  <si>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4J lines 25 to 34.</t>
  </si>
  <si>
    <t>Total expenditure. Calculated as the sum of 4J lines 24 and 35.</t>
  </si>
  <si>
    <t>Additional guidance</t>
  </si>
  <si>
    <t xml:space="preserve">This table is closely associated with pro forma 4D in the APR (as per RAG4).  </t>
  </si>
  <si>
    <t>4K - Atypical expenditure by business unit - Wholesale wastewater</t>
  </si>
  <si>
    <t>Network+       Sewage Collection</t>
  </si>
  <si>
    <t>Network+       Sewage Treatment</t>
  </si>
  <si>
    <t>Item description</t>
  </si>
  <si>
    <t>4K.1</t>
  </si>
  <si>
    <t>4K.2</t>
  </si>
  <si>
    <t>4K.3</t>
  </si>
  <si>
    <t>Discharge Consents</t>
  </si>
  <si>
    <t>4K.4</t>
  </si>
  <si>
    <t>Bulk discharge</t>
  </si>
  <si>
    <t>4K.5</t>
  </si>
  <si>
    <t>4K.6</t>
  </si>
  <si>
    <t>4K.7</t>
  </si>
  <si>
    <t>4K.8</t>
  </si>
  <si>
    <t>4K.9</t>
  </si>
  <si>
    <t>4K.10</t>
  </si>
  <si>
    <t>4K.11</t>
  </si>
  <si>
    <t>4K.12</t>
  </si>
  <si>
    <t>4K.13</t>
  </si>
  <si>
    <t>4K.14</t>
  </si>
  <si>
    <t>4K.15</t>
  </si>
  <si>
    <t>4K.16</t>
  </si>
  <si>
    <t>4K.17</t>
  </si>
  <si>
    <t>4K.18</t>
  </si>
  <si>
    <t>4K.19</t>
  </si>
  <si>
    <t>4K.20</t>
  </si>
  <si>
    <t xml:space="preserve">Grants and contributions </t>
  </si>
  <si>
    <t>4K.21</t>
  </si>
  <si>
    <t>4K.22</t>
  </si>
  <si>
    <t>4K.23</t>
  </si>
  <si>
    <t>4K.24</t>
  </si>
  <si>
    <t>4K.25</t>
  </si>
  <si>
    <t>4K.26</t>
  </si>
  <si>
    <t>4K.27</t>
  </si>
  <si>
    <t>4K.28</t>
  </si>
  <si>
    <t>4K.29</t>
  </si>
  <si>
    <t>4K.30</t>
  </si>
  <si>
    <t>4K.31</t>
  </si>
  <si>
    <t>4K.32</t>
  </si>
  <si>
    <t>4K.33</t>
  </si>
  <si>
    <t>4K.34</t>
  </si>
  <si>
    <t>4K.35</t>
  </si>
  <si>
    <t>4K.36</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</si>
  <si>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</si>
  <si>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</si>
  <si>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Total cost of discharge consents by the environment agency or canal &amp; river trust.</t>
  </si>
  <si>
    <t>Total payments for bulk discharges.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</si>
  <si>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</si>
  <si>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</si>
  <si>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Any other operating costs not covered by 4K lines 5 and 6.</t>
  </si>
  <si>
    <t>The cost of local authority rates. This should include both the local authority rates, cumulo rates and sewerage site rates (where appropriate).</t>
  </si>
  <si>
    <t>Total operating costs excluding third party services. Calculated as the sum of 4K lines 1 to 8.</t>
  </si>
  <si>
    <t>Operating expenditure for providing third party services. See appendix 1 of RAG 4.</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</si>
  <si>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</si>
  <si>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</si>
  <si>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</si>
  <si>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</si>
  <si>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Capital expenditure for providing third party services. See appendix 1</t>
  </si>
  <si>
    <t>Total gross capital expenditure. Calculated as the sum of 4K lines 17 and 18.</t>
  </si>
  <si>
    <t>All grants and contributions. E.g. from connection charges, infrastructure charges, requisitions and other contributions. Adopted assets should not be included.</t>
  </si>
  <si>
    <t>Totex. Calculated as the sum of 4K lines 11 and 19 minus line 20.</t>
  </si>
  <si>
    <t>Totex including cash items. Calculated as the sum of 4K lines 21 to 23.</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</si>
  <si>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</si>
  <si>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4K lines 25 to 34.</t>
  </si>
  <si>
    <t>Total expenditure. Calculated as the sum of 4K lines 24 and 35.</t>
  </si>
  <si>
    <t>Additional guidance to this table:</t>
  </si>
  <si>
    <t xml:space="preserve">This table is closely associated with pro forma 4E in the APR (as per RAG4.07).  </t>
  </si>
  <si>
    <t>4L - Enhancement expenditure by purpose - Wholesale water</t>
  </si>
  <si>
    <t>Expenditure in report year</t>
  </si>
  <si>
    <t>Enhancement expenditure by purpose</t>
  </si>
  <si>
    <t>4L.1</t>
  </si>
  <si>
    <t>4L.2</t>
  </si>
  <si>
    <t>4L.3</t>
  </si>
  <si>
    <t>NEP - Invasive Non Native Species</t>
  </si>
  <si>
    <t>4L.4</t>
  </si>
  <si>
    <t>4L.5</t>
  </si>
  <si>
    <t>4L.6</t>
  </si>
  <si>
    <t>4L.7</t>
  </si>
  <si>
    <t>4L.8</t>
  </si>
  <si>
    <t>4L.9</t>
  </si>
  <si>
    <t>4L.10</t>
  </si>
  <si>
    <t>4L.11</t>
  </si>
  <si>
    <t>4L.12</t>
  </si>
  <si>
    <t>4L.13</t>
  </si>
  <si>
    <t>4L.14</t>
  </si>
  <si>
    <t>4L.15</t>
  </si>
  <si>
    <t>4L.16</t>
  </si>
  <si>
    <t>NEP - Drinking Water Protected Areas (schemes)</t>
  </si>
  <si>
    <t>4L.17</t>
  </si>
  <si>
    <t>NEP - Water Framework Directive measure</t>
  </si>
  <si>
    <t>4L.18</t>
  </si>
  <si>
    <t>4L.19</t>
  </si>
  <si>
    <t>4L.20</t>
  </si>
  <si>
    <t>4L.21</t>
  </si>
  <si>
    <t>4L.22</t>
  </si>
  <si>
    <t>4L.23</t>
  </si>
  <si>
    <t>4L.24</t>
  </si>
  <si>
    <t>Capital expenditure purpose - WATER additional line 2 [Other categories]</t>
  </si>
  <si>
    <t>4L.25</t>
  </si>
  <si>
    <t>Capital expenditure purpose - WATER additional line 3 [Other categories]</t>
  </si>
  <si>
    <t>4L.26</t>
  </si>
  <si>
    <t>Capital expenditure purpose - WATER additional line 4 [Other categories]</t>
  </si>
  <si>
    <t>4L.27</t>
  </si>
  <si>
    <t>Capital expenditure purpose - WATER additional line 5 [Other categories]</t>
  </si>
  <si>
    <t>4L.28</t>
  </si>
  <si>
    <t>Capital expenditure purpose - WATER additional line 6 [Other categories]</t>
  </si>
  <si>
    <t>4L.29</t>
  </si>
  <si>
    <t>Capital expenditure purpose - WATER additional line 7 [Other categories]</t>
  </si>
  <si>
    <t>4L.30</t>
  </si>
  <si>
    <t>Capital expenditure purpose - WATER additional line 8 [Other categories]</t>
  </si>
  <si>
    <t>4L.31</t>
  </si>
  <si>
    <t>Capital expenditure purpose - WATER additional line 9 [Other categories]</t>
  </si>
  <si>
    <t>4L.32</t>
  </si>
  <si>
    <t>Capital expenditure purpose - WATER additional line 10 [Other categories]</t>
  </si>
  <si>
    <t>4L.33</t>
  </si>
  <si>
    <t>Capital expenditure purpose - WATER additional line 11 [Other categories]</t>
  </si>
  <si>
    <t>4L.34</t>
  </si>
  <si>
    <t>Capital expenditure purpose - WATER additional line 12 [Other categories]</t>
  </si>
  <si>
    <t>4L.35</t>
  </si>
  <si>
    <t>Capital expenditure purpose - WATER additional line 13 [Other categories]</t>
  </si>
  <si>
    <t>4L.36</t>
  </si>
  <si>
    <t>Capital expenditure purpose - WATER additional line 14 [Other categories]</t>
  </si>
  <si>
    <t>4L.37</t>
  </si>
  <si>
    <t>Capital expenditure purpose - WATER additional line 15 [Other categories]</t>
  </si>
  <si>
    <t>4L.38</t>
  </si>
  <si>
    <t xml:space="preserve">Total enhancement capital expenditure </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</si>
  <si>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</si>
  <si>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</si>
  <si>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on schemes listed in the NEP required to deal with invasive non native species.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</si>
  <si>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</si>
  <si>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</si>
  <si>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</si>
  <si>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</si>
  <si>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</si>
  <si>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</si>
  <si>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</si>
  <si>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</si>
  <si>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</si>
  <si>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</si>
  <si>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</si>
  <si>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</si>
  <si>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</si>
  <si>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</si>
  <si>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</si>
  <si>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</si>
  <si>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</si>
  <si>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</si>
  <si>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</si>
  <si>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23-37</t>
  </si>
  <si>
    <t>Other capital expenditure by purpose. Regard should be had for the desirability of maintaining consistency with corresponding lines in previous data submissions when using these lines.</t>
  </si>
  <si>
    <t>Total of 4L lines 1 to 37</t>
  </si>
  <si>
    <t>Additional Guidance</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</si>
  <si>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</si>
  <si>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4M - Enhancement expenditure by purpose - Wholesale wastewater</t>
  </si>
  <si>
    <t>Network+Sewage Collection</t>
  </si>
  <si>
    <t>Network+Sewage Treatment</t>
  </si>
  <si>
    <t>4M.1</t>
  </si>
  <si>
    <t>4M.2</t>
  </si>
  <si>
    <t>4M.3</t>
  </si>
  <si>
    <t>4M.4</t>
  </si>
  <si>
    <t>4M.5</t>
  </si>
  <si>
    <t>4M.6</t>
  </si>
  <si>
    <t>4M.7</t>
  </si>
  <si>
    <t>4M.8</t>
  </si>
  <si>
    <t>4M.9</t>
  </si>
  <si>
    <t>4M.10</t>
  </si>
  <si>
    <t>4M.11</t>
  </si>
  <si>
    <t>4M.12</t>
  </si>
  <si>
    <t>4M.13</t>
  </si>
  <si>
    <t>4M.14</t>
  </si>
  <si>
    <t>4M.15</t>
  </si>
  <si>
    <t>4M.16</t>
  </si>
  <si>
    <t>4M.17</t>
  </si>
  <si>
    <t>4M.18</t>
  </si>
  <si>
    <t>4M.19</t>
  </si>
  <si>
    <t>4M.20</t>
  </si>
  <si>
    <t>4M.21</t>
  </si>
  <si>
    <t>4M.22</t>
  </si>
  <si>
    <t>4M.23</t>
  </si>
  <si>
    <t>4M.24</t>
  </si>
  <si>
    <t>4M.25</t>
  </si>
  <si>
    <t>4M.26</t>
  </si>
  <si>
    <t>4M.27</t>
  </si>
  <si>
    <t>4M.28</t>
  </si>
  <si>
    <t>4M.29</t>
  </si>
  <si>
    <t>Transferred private sewers and pumping stations</t>
  </si>
  <si>
    <t>4M.30</t>
  </si>
  <si>
    <t>4M.31</t>
  </si>
  <si>
    <t>4M.32</t>
  </si>
  <si>
    <t>4M.33</t>
  </si>
  <si>
    <t>4M.34</t>
  </si>
  <si>
    <t>NEP ~ Monitoring of pass forward flows at SPS and STW (flow4)</t>
  </si>
  <si>
    <t>4M.35</t>
  </si>
  <si>
    <t>Capital expenditure purpose - WASTEWATER additional line 6 [Other categories]</t>
  </si>
  <si>
    <t>4M.36</t>
  </si>
  <si>
    <t>Capital expenditure purpose - WASTEWATER additional line 7 [Other categories]</t>
  </si>
  <si>
    <t>4M.37</t>
  </si>
  <si>
    <t>Capital expenditure purpose - WASTEWATER additional line 8 [Other categories]</t>
  </si>
  <si>
    <t>4M.38</t>
  </si>
  <si>
    <t>Capital expenditure purpose - WASTEWATER additional line 9 [Other categories]</t>
  </si>
  <si>
    <t>4M.39</t>
  </si>
  <si>
    <t>Capital expenditure purpose - WASTEWATER additional line 10 [Other categories]</t>
  </si>
  <si>
    <t>4M.40</t>
  </si>
  <si>
    <t>Capital expenditure purpose - WASTEWATER additional line 11 [Other categories]</t>
  </si>
  <si>
    <t>4M.41</t>
  </si>
  <si>
    <t>Capital expenditure purpose - WASTEWATER additional line 12 [Other categories]</t>
  </si>
  <si>
    <t>4M.42</t>
  </si>
  <si>
    <t>Capital expenditure purpose - WASTEWATER additional line 13 [Other categories]</t>
  </si>
  <si>
    <t>4M.43</t>
  </si>
  <si>
    <t>Capital expenditure purpose - WASTEWATER additional line 14 [Other categories]</t>
  </si>
  <si>
    <t>4M.44</t>
  </si>
  <si>
    <t>Capital expenditure purpose - WASTEWATER additional line 15 [Other categories]</t>
  </si>
  <si>
    <t>4M.45</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</si>
  <si>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</si>
  <si>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</si>
  <si>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</si>
  <si>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</si>
  <si>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</si>
  <si>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</si>
  <si>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</si>
  <si>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</si>
  <si>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</si>
  <si>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</si>
  <si>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</si>
  <si>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</si>
  <si>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</si>
  <si>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</si>
  <si>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</si>
  <si>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Check desc in RAG '151' &gt; '11'</t>
  </si>
  <si>
    <t>Capital expenditure on investigations listed in the NEP for AMP5 or AMP6 over and above that on investigations for which expenditure is required to be reported elsewhere in this table (principally 4M lines 12 and 13).</t>
  </si>
  <si>
    <t>Check desc in RAG line nos?</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</si>
  <si>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</si>
  <si>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</si>
  <si>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</si>
  <si>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</si>
  <si>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</si>
  <si>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</si>
  <si>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</si>
  <si>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</si>
  <si>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</si>
  <si>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</si>
  <si>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</si>
  <si>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</si>
  <si>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</si>
  <si>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</si>
  <si>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</si>
  <si>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Other capital expenditure purpose [Company to insert other purposes as required and explain in commentary]. Regard should be had for the desirability of maintaining consistency with corresponding lines in previous data submissions when using these lines.</t>
  </si>
  <si>
    <t>Total enhancement capital expenditure. Calculated as the sum of 4M lines 1 to 44 inclusive.</t>
  </si>
  <si>
    <t>4N - Sewage treatment - Functional expenditure</t>
  </si>
  <si>
    <t>Unit</t>
  </si>
  <si>
    <t>Costs of STWs in size bands 1 to 5</t>
  </si>
  <si>
    <t>4N.1</t>
  </si>
  <si>
    <t>£000</t>
  </si>
  <si>
    <t>4N.2</t>
  </si>
  <si>
    <t>4N.3</t>
  </si>
  <si>
    <t>4N.4</t>
  </si>
  <si>
    <t>4N.5</t>
  </si>
  <si>
    <t>4N.6</t>
  </si>
  <si>
    <t>4N.7</t>
  </si>
  <si>
    <t>Functional expenditure of STWs in size bands 1 to 5</t>
  </si>
  <si>
    <t>Costs of STWs in size band 6</t>
  </si>
  <si>
    <t>4N.8</t>
  </si>
  <si>
    <t>4N.9</t>
  </si>
  <si>
    <t>4N.10</t>
  </si>
  <si>
    <t>Other direct costs of STWs in size band 6</t>
  </si>
  <si>
    <t>4N.11</t>
  </si>
  <si>
    <t>4N.12</t>
  </si>
  <si>
    <t>4N.13</t>
  </si>
  <si>
    <t>Functional expenditure of STWs in size band 6</t>
  </si>
  <si>
    <t>4N.14</t>
  </si>
  <si>
    <t>Total Functional expenditure for Sewage treatment</t>
  </si>
  <si>
    <t>input cell</t>
  </si>
  <si>
    <t xml:space="preserve">Further to the RAWG meeting on 8 February 2018, Ofwat confirms that table 4N is a sewage treatment table and the sludge column is not applicable for 2017-18. 
For 2017-18 purposes, table 4N reflects what was published in RAG 3.10. However, companies do not need to populate the sludge column.  
Ofwat will make the change to table 4N as part of the RAGs consultation for 2018-19. </t>
  </si>
  <si>
    <t>Sum of direct costs of STWs in band 1. See additional guidance below for STW banding</t>
  </si>
  <si>
    <t>Sum of direct costs of STWs in band 2. See additional guidance below for STW banding</t>
  </si>
  <si>
    <t>Sum of direct costs of STWs in band 3. See additional guidance below for STW banding</t>
  </si>
  <si>
    <t>Sum of direct costs of STWs in band 4. See additional guidance below for STW banding</t>
  </si>
  <si>
    <t>Sum of direct costs of STWs in band 5. See additional guidance below for STW banding</t>
  </si>
  <si>
    <t>The sum of general and support expenditure for all STWs in bands 1 to 5 (see additional guidance). Where possible, such expenditure should be attributed on a causal basis; otherwise it should be apportioned in proportion to direct costs.</t>
  </si>
  <si>
    <t>Total functional expenditure of STWs in size bands 1 to 5. Calculated as the sum of 4N.1 to 4N.6 inclusive.</t>
  </si>
  <si>
    <t>Sum of service charges (EA and BWB) of STWs in band 6. Calculated from Table 4O.11.</t>
  </si>
  <si>
    <t>The sum of estimated costs of terminal pumping stations pumping to STWs in band 6 included in the direct costs (Line 4N.7) above.</t>
  </si>
  <si>
    <t>Direct costs of STWs in band 6 which are not included in lines 4N.8 and 4N.9 above.</t>
  </si>
  <si>
    <t>Total direct costs of STWs in band 6. Calculated as the sum of 4N.8 to 4N.10 inclusive.</t>
  </si>
  <si>
    <t>The sum of general and support expenditure for all STWs in band 6. Where possible, such expenditure should be attributed on a causal basis; otherwise it should be apportioned in proportion to direct costs.</t>
  </si>
  <si>
    <t>Functional expenditure of STWs in size band 6. Calculated as the sum of 4N.11 and 4N.12.</t>
  </si>
  <si>
    <t>Total operating functional expenditure (excluding 3rd party services). Calculated as the sum of 4N.7 and 4N.13.</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</si>
  <si>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</si>
  <si>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</si>
  <si>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</si>
  <si>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</si>
  <si>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</si>
  <si>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</si>
  <si>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</si>
  <si>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</si>
  <si>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</si>
  <si>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</si>
  <si>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</si>
  <si>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</si>
  <si>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</si>
  <si>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</si>
  <si>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</si>
  <si>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</si>
  <si>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</si>
  <si>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</si>
  <si>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</si>
  <si>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</si>
  <si>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</si>
  <si>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</si>
  <si>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</si>
  <si>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</si>
  <si>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</si>
  <si>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</si>
  <si>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</si>
  <si>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</si>
  <si>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</si>
  <si>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</si>
  <si>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</si>
  <si>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</si>
  <si>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</si>
  <si>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</si>
  <si>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</si>
  <si>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</si>
  <si>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</si>
  <si>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</si>
  <si>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</si>
  <si>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</si>
  <si>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</si>
  <si>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</si>
  <si>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</si>
  <si>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</si>
  <si>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</si>
  <si>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</si>
  <si>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</si>
  <si>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</si>
  <si>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</si>
  <si>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</si>
  <si>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</si>
  <si>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</si>
  <si>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</si>
  <si>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</si>
  <si>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</si>
  <si>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</si>
  <si>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</si>
  <si>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</si>
  <si>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</si>
  <si>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STWNAMED58</t>
  </si>
  <si>
    <t>STWNAMED59</t>
  </si>
  <si>
    <t>STWNAMED60</t>
  </si>
  <si>
    <t>STWNAMED61</t>
  </si>
  <si>
    <t>STWNAMED62</t>
  </si>
  <si>
    <t>STWNAMED63</t>
  </si>
  <si>
    <t>STWNAMED64</t>
  </si>
  <si>
    <t>STWNAMED65</t>
  </si>
  <si>
    <t>STWNAMED66</t>
  </si>
  <si>
    <t>STWNAMED67</t>
  </si>
  <si>
    <t>STWNAMED68</t>
  </si>
  <si>
    <t>STWNAMED69</t>
  </si>
  <si>
    <t>STWNAMED70</t>
  </si>
  <si>
    <t>STWNAMED71</t>
  </si>
  <si>
    <t>STWNAMED72</t>
  </si>
  <si>
    <t>STWNAMED73</t>
  </si>
  <si>
    <t>STWNAMED74</t>
  </si>
  <si>
    <t>STWNAMED75</t>
  </si>
  <si>
    <t>STWNAMED76</t>
  </si>
  <si>
    <t>STWNAMED77</t>
  </si>
  <si>
    <t>STWNAMED78</t>
  </si>
  <si>
    <t>STWNAMED79</t>
  </si>
  <si>
    <t>STWNAMED80</t>
  </si>
  <si>
    <t>4O.1</t>
  </si>
  <si>
    <t>STWNAME01</t>
  </si>
  <si>
    <t>Text</t>
  </si>
  <si>
    <t>4O.2</t>
  </si>
  <si>
    <t>STWB045</t>
  </si>
  <si>
    <t>4O.3</t>
  </si>
  <si>
    <t>STWB005</t>
  </si>
  <si>
    <t>4O.4</t>
  </si>
  <si>
    <t>Suspended solids consent</t>
  </si>
  <si>
    <t>STWB011</t>
  </si>
  <si>
    <t>4O.5</t>
  </si>
  <si>
    <r>
      <t>BOD</t>
    </r>
    <r>
      <rPr>
        <vertAlign val="subscript"/>
        <sz val="10"/>
        <color indexed="8"/>
        <rFont val="Gill Sans MT"/>
        <family val="2"/>
      </rPr>
      <t>5</t>
    </r>
    <r>
      <rPr>
        <sz val="10"/>
        <color indexed="8"/>
        <rFont val="Gill Sans MT"/>
        <family val="2"/>
      </rPr>
      <t xml:space="preserve"> consent</t>
    </r>
  </si>
  <si>
    <t>STWB012</t>
  </si>
  <si>
    <t>4O.6</t>
  </si>
  <si>
    <t>STWB014</t>
  </si>
  <si>
    <t>4O.7</t>
  </si>
  <si>
    <t>STWB015</t>
  </si>
  <si>
    <t>4O.8</t>
  </si>
  <si>
    <t>STWB016</t>
  </si>
  <si>
    <r>
      <t>mW/s/cm</t>
    </r>
    <r>
      <rPr>
        <vertAlign val="superscript"/>
        <sz val="8"/>
        <rFont val="Gill Sans MT"/>
        <family val="2"/>
      </rPr>
      <t>2</t>
    </r>
  </si>
  <si>
    <t>4O.9</t>
  </si>
  <si>
    <t>STWB017</t>
  </si>
  <si>
    <r>
      <t>kgBOD</t>
    </r>
    <r>
      <rPr>
        <vertAlign val="subscript"/>
        <sz val="8"/>
        <rFont val="Gill Sans MT"/>
        <family val="2"/>
      </rPr>
      <t>5</t>
    </r>
    <r>
      <rPr>
        <sz val="8"/>
        <rFont val="Gill Sans MT"/>
        <family val="2"/>
      </rPr>
      <t>/d</t>
    </r>
  </si>
  <si>
    <t>4O.10</t>
  </si>
  <si>
    <t>Flow passed to full treatment</t>
  </si>
  <si>
    <t>STWB018</t>
  </si>
  <si>
    <r>
      <t>m</t>
    </r>
    <r>
      <rPr>
        <vertAlign val="superscript"/>
        <sz val="8"/>
        <rFont val="Arial"/>
        <family val="2"/>
      </rPr>
      <t>3</t>
    </r>
    <r>
      <rPr>
        <sz val="8"/>
        <rFont val="Arial"/>
        <family val="2"/>
      </rPr>
      <t>/d</t>
    </r>
  </si>
  <si>
    <t>Sewage treatment works - Functional expenditure</t>
  </si>
  <si>
    <t>4O.11</t>
  </si>
  <si>
    <t>STWB040</t>
  </si>
  <si>
    <t>4O.12</t>
  </si>
  <si>
    <t>STWB038</t>
  </si>
  <si>
    <t>4O.13</t>
  </si>
  <si>
    <t>Other direct expenditure</t>
  </si>
  <si>
    <t>STWB033</t>
  </si>
  <si>
    <t>4O.14</t>
  </si>
  <si>
    <t>Total direct expenditure</t>
  </si>
  <si>
    <t>4O.15</t>
  </si>
  <si>
    <t>STWB036</t>
  </si>
  <si>
    <t>4O.16</t>
  </si>
  <si>
    <t>STWB037</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</si>
  <si>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</si>
  <si>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Name of sewage treatment works</t>
  </si>
  <si>
    <t xml:space="preserve">Classification of treatment works
P = Primary treatment;           SAS = Secondary Activated Sludge;
SB = Secondary Biological;    TA1 = Tertiary A1;
TA2 = Tertiary A2;           TB1 = Tertiary B1;
TB2 = Tertiary B2
Where a works' load is split into two treatment streams, the works should be reported in this line as the higher of the two proportions. For example, a works with a split of 60% Secondary Activated Sludge and 40% Secondary Biological should be classed as Secondary Activated Sludge (SAS) in this line. </t>
  </si>
  <si>
    <t>The average equivalent population of the total load received by the treatment works during the report year. Total load will be comprised of both resident and non-resident population loads.</t>
  </si>
  <si>
    <t>The value of the effluent consent standard (95%ile) with respect to suspended solids. This figure must be as determined by the Environment Agency and not a company's own assessment of the consent standard.</t>
  </si>
  <si>
    <r>
      <t>The value of the effluent consent standard (95%ile) with respect to BOD</t>
    </r>
    <r>
      <rPr>
        <vertAlign val="subscript"/>
        <sz val="9"/>
        <rFont val="Arial"/>
        <family val="2"/>
      </rPr>
      <t>5</t>
    </r>
    <r>
      <rPr>
        <sz val="9"/>
        <rFont val="Arial"/>
        <family val="2"/>
      </rPr>
      <t>. This figure must be as determined by the Environment Agency and not a company's own assessment of the consent standard.</t>
    </r>
  </si>
  <si>
    <t>The value of the effluent consent standard (95%ile) with respect to ammonia, if applicable at the works in question. This figure must be as determined by the Environment Agency and not a company's own assessment of the consent standard.</t>
  </si>
  <si>
    <t>The value of the effluent consent standard with respect to phosphorus (annual mean), if applicable at the works in question. This figure must be as determined by the Environment Agency and not a company's own assessment of the consent standard.</t>
  </si>
  <si>
    <t>The value of the consent process standard with respect to intensity of UV irradiation, if applicable at the works in question. This figure must be as determined by the Environment Agency and not a company's own assessment of the consent standard.</t>
  </si>
  <si>
    <r>
      <t>The average daily organic load (in kgBOD</t>
    </r>
    <r>
      <rPr>
        <vertAlign val="subscript"/>
        <sz val="9"/>
        <rFont val="Arial"/>
        <family val="2"/>
      </rPr>
      <t>5</t>
    </r>
    <r>
      <rPr>
        <sz val="9"/>
        <rFont val="Arial"/>
        <family val="2"/>
      </rPr>
      <t>) received by the treatment works during the report year. Calculated on the basis of a contribution of 60g BOD</t>
    </r>
    <r>
      <rPr>
        <vertAlign val="subscript"/>
        <sz val="9"/>
        <rFont val="Arial"/>
        <family val="2"/>
      </rPr>
      <t>5</t>
    </r>
    <r>
      <rPr>
        <sz val="9"/>
        <rFont val="Arial"/>
        <family val="2"/>
      </rPr>
      <t xml:space="preserve"> per head of equivalent population per day. Calculated values should agree with those reported in Table 4S line 6.</t>
    </r>
  </si>
  <si>
    <r>
      <t>The average daily flow (in m</t>
    </r>
    <r>
      <rPr>
        <vertAlign val="superscript"/>
        <sz val="9"/>
        <rFont val="Arial"/>
        <family val="2"/>
      </rPr>
      <t>3</t>
    </r>
    <r>
      <rPr>
        <sz val="9"/>
        <rFont val="Arial"/>
        <family val="2"/>
      </rPr>
      <t>/d) passed to full treatment at the treatment works during the report year.</t>
    </r>
  </si>
  <si>
    <t>The total service charges (EA and BWB) for the STW.</t>
  </si>
  <si>
    <t>The estimated direct cost of terminal pumping stations pumping to the STW.</t>
  </si>
  <si>
    <t>Direct expenditure at the STW (the costs directly attributable to each works) excluding service charges and terminal pumping costs. Where the works also undertakes sludge treatment, the costs associated with sludge treatment should be excluded.</t>
  </si>
  <si>
    <t>Sum of lines 4O.11 to 4O.13.</t>
  </si>
  <si>
    <t>The general and support expenditure allocated to each sewage treatment works (see additional guidance). Where possible, such expenditure should be allocated on a causal basis; otherwise it should be apportioned in line with direct costs.</t>
  </si>
  <si>
    <t>The sum of direct expenditure and general and support expenditure. Sum of lines 4O.14 and 4O.15.</t>
  </si>
  <si>
    <t>In accordance with RAG 4.06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</si>
  <si>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</si>
  <si>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</si>
  <si>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</si>
  <si>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</si>
  <si>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</si>
  <si>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</si>
  <si>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</si>
  <si>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</si>
  <si>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</si>
  <si>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</si>
  <si>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</si>
  <si>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</si>
  <si>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</si>
  <si>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</si>
  <si>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</si>
  <si>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</si>
  <si>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t xml:space="preserve">IT and data processing </t>
  </si>
  <si>
    <r>
      <t>1.</t>
    </r>
    <r>
      <rPr>
        <sz val="7"/>
        <color indexed="8"/>
        <rFont val="Times New Roman"/>
        <family val="1"/>
      </rPr>
      <t xml:space="preserve">        </t>
    </r>
    <r>
      <rPr>
        <sz val="10"/>
        <color indexed="8"/>
        <rFont val="Arial"/>
        <family val="2"/>
      </rPr>
      <t>Usage of mainframe by system type
2.        Number of computers
3.        Number of full time equivalents (FTEs)</t>
    </r>
  </si>
  <si>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</si>
  <si>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</si>
  <si>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</si>
  <si>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</si>
  <si>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</si>
  <si>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</si>
  <si>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</si>
  <si>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</si>
  <si>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</si>
  <si>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</si>
  <si>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Current year</t>
  </si>
  <si>
    <t>4P.1</t>
  </si>
  <si>
    <t>BN4833</t>
  </si>
  <si>
    <t>4P.2</t>
  </si>
  <si>
    <t>BN4834</t>
  </si>
  <si>
    <t>4P.3</t>
  </si>
  <si>
    <t>BN4838</t>
  </si>
  <si>
    <t>4P.4</t>
  </si>
  <si>
    <t>Proportion of distribution input derived from groundwater works,excluding managed aquifer recharge (MAR) water supply schemes</t>
  </si>
  <si>
    <t>BN4848</t>
  </si>
  <si>
    <t>4P.5</t>
  </si>
  <si>
    <t>BN4846</t>
  </si>
  <si>
    <t>4P.6</t>
  </si>
  <si>
    <t>BN4847</t>
  </si>
  <si>
    <t>4P.7</t>
  </si>
  <si>
    <t>Proportion of distribution input derived from saline abstractions</t>
  </si>
  <si>
    <t>BN4854</t>
  </si>
  <si>
    <t>4P.8</t>
  </si>
  <si>
    <t>Proportion of distribution input derived from water reuse schemes</t>
  </si>
  <si>
    <t>BN4855</t>
  </si>
  <si>
    <t>4P.9</t>
  </si>
  <si>
    <t>BN4830</t>
  </si>
  <si>
    <t>4P.10</t>
  </si>
  <si>
    <t>BN4849</t>
  </si>
  <si>
    <t>4P.11</t>
  </si>
  <si>
    <t>BN4835</t>
  </si>
  <si>
    <t>4P.12</t>
  </si>
  <si>
    <t>BN4851</t>
  </si>
  <si>
    <t>4P.13</t>
  </si>
  <si>
    <t>BN4852</t>
  </si>
  <si>
    <t>4P.14</t>
  </si>
  <si>
    <t>BN4853</t>
  </si>
  <si>
    <t>4P.15</t>
  </si>
  <si>
    <t>Number of saline abstraction schemes</t>
  </si>
  <si>
    <t>BN4856</t>
  </si>
  <si>
    <t>4P.16</t>
  </si>
  <si>
    <t>BN4843</t>
  </si>
  <si>
    <t>4P.17</t>
  </si>
  <si>
    <t>Number of reuse schemes</t>
  </si>
  <si>
    <t>BN4857</t>
  </si>
  <si>
    <t>4P.18</t>
  </si>
  <si>
    <t>BN10190</t>
  </si>
  <si>
    <t>4P.19</t>
  </si>
  <si>
    <t>BN10191</t>
  </si>
  <si>
    <t>4P.20</t>
  </si>
  <si>
    <t>W5003</t>
  </si>
  <si>
    <t>4P.21</t>
  </si>
  <si>
    <t>Total number of raw water transport stations</t>
  </si>
  <si>
    <t>WR001</t>
  </si>
  <si>
    <t>4P.22</t>
  </si>
  <si>
    <t>W5003CAP</t>
  </si>
  <si>
    <t>4P.23</t>
  </si>
  <si>
    <t>WR002</t>
  </si>
  <si>
    <t>4P.24</t>
  </si>
  <si>
    <t>Total length of raw water abstraction mains and other conveyors</t>
  </si>
  <si>
    <t>BN10290</t>
  </si>
  <si>
    <t>4P.25</t>
  </si>
  <si>
    <t>Average pumping head – raw water abstraction</t>
  </si>
  <si>
    <t>BN4861</t>
  </si>
  <si>
    <t>4P.26</t>
  </si>
  <si>
    <t>Average pumping head – raw water transport</t>
  </si>
  <si>
    <t>BN4862</t>
  </si>
  <si>
    <t>4P.27</t>
  </si>
  <si>
    <t>Total length of raw and pre-treated (non-potable) water transport mains</t>
  </si>
  <si>
    <t>BN4858</t>
  </si>
  <si>
    <t>4P.28</t>
  </si>
  <si>
    <t>Water resources capacity (measured using water resources yield)</t>
  </si>
  <si>
    <t>BN4859</t>
  </si>
  <si>
    <t>4P.29</t>
  </si>
  <si>
    <t>CPMW0098</t>
  </si>
  <si>
    <t>4P.30</t>
  </si>
  <si>
    <t>CPMW0104</t>
  </si>
  <si>
    <t>4P.31</t>
  </si>
  <si>
    <t>CPMW0110</t>
  </si>
  <si>
    <t>4P.32</t>
  </si>
  <si>
    <t>CPMW0116</t>
  </si>
  <si>
    <t>4P.33</t>
  </si>
  <si>
    <t>CPMW0165</t>
  </si>
  <si>
    <t>4P.34</t>
  </si>
  <si>
    <t>CPMW0166</t>
  </si>
  <si>
    <t>4P.35</t>
  </si>
  <si>
    <t>CPMW0167</t>
  </si>
  <si>
    <t>4P.36</t>
  </si>
  <si>
    <t>Total water treated at all GW simple disinfection works</t>
  </si>
  <si>
    <t>CPMW0027</t>
  </si>
  <si>
    <t>4P.37</t>
  </si>
  <si>
    <t>Total water treated at all GW1 works</t>
  </si>
  <si>
    <t>CPMW0033</t>
  </si>
  <si>
    <t>4P.38</t>
  </si>
  <si>
    <t>Total water treated at all GW2 works</t>
  </si>
  <si>
    <t>CPMW0039</t>
  </si>
  <si>
    <t>4P.39</t>
  </si>
  <si>
    <t>Total water treated at all GW3 works</t>
  </si>
  <si>
    <t>CPMW0045</t>
  </si>
  <si>
    <t>4P.40</t>
  </si>
  <si>
    <t>Total water treated at all GW4 works</t>
  </si>
  <si>
    <t>CPMW0185</t>
  </si>
  <si>
    <t>4P.41</t>
  </si>
  <si>
    <t>Total water treated at all GW5 works</t>
  </si>
  <si>
    <t>CPMW0197</t>
  </si>
  <si>
    <t>4P.42</t>
  </si>
  <si>
    <t>Total water treated at all GW6 works</t>
  </si>
  <si>
    <t>CPMW0198</t>
  </si>
  <si>
    <t>4P.43</t>
  </si>
  <si>
    <t>CPMW001A</t>
  </si>
  <si>
    <t>4P.44</t>
  </si>
  <si>
    <t>CPMW0015</t>
  </si>
  <si>
    <t>4P.45</t>
  </si>
  <si>
    <t>BN10491</t>
  </si>
  <si>
    <t>4P.46</t>
  </si>
  <si>
    <t>BN10490</t>
  </si>
  <si>
    <t>4P.47</t>
  </si>
  <si>
    <t>BN10590</t>
  </si>
  <si>
    <t>4P.48</t>
  </si>
  <si>
    <t>BN10597</t>
  </si>
  <si>
    <t>4P.49</t>
  </si>
  <si>
    <t>BN10598</t>
  </si>
  <si>
    <t>4P.50</t>
  </si>
  <si>
    <t>BN10599</t>
  </si>
  <si>
    <t>4P.51</t>
  </si>
  <si>
    <t>CPMW0021</t>
  </si>
  <si>
    <t>4P.52</t>
  </si>
  <si>
    <t>BN10791</t>
  </si>
  <si>
    <t>4P.53</t>
  </si>
  <si>
    <t>BN10790</t>
  </si>
  <si>
    <t>4P.54</t>
  </si>
  <si>
    <t>BN10890</t>
  </si>
  <si>
    <t>4P.55</t>
  </si>
  <si>
    <t>BN10897</t>
  </si>
  <si>
    <t>4P.56</t>
  </si>
  <si>
    <t>BN10898</t>
  </si>
  <si>
    <t>4P.57</t>
  </si>
  <si>
    <t>BN10899</t>
  </si>
  <si>
    <t>4P.58</t>
  </si>
  <si>
    <t>W4005</t>
  </si>
  <si>
    <t>4P.59</t>
  </si>
  <si>
    <t>BN10901</t>
  </si>
  <si>
    <t>4P.60</t>
  </si>
  <si>
    <t>Average pumping head – water treatment</t>
  </si>
  <si>
    <t>BN10902</t>
  </si>
  <si>
    <t>4P.61</t>
  </si>
  <si>
    <t>BN1100</t>
  </si>
  <si>
    <t>4P.62</t>
  </si>
  <si>
    <t>Total length of potable mains relined</t>
  </si>
  <si>
    <t>BN1204</t>
  </si>
  <si>
    <t>4P.63</t>
  </si>
  <si>
    <t>Total length of potable mains renewed</t>
  </si>
  <si>
    <t>BN1200</t>
  </si>
  <si>
    <t>4P.64</t>
  </si>
  <si>
    <t>Total length of new potable mains</t>
  </si>
  <si>
    <t>BN1208</t>
  </si>
  <si>
    <t>4P.65</t>
  </si>
  <si>
    <t>Total length of potable water mains (&lt;=320mm)</t>
  </si>
  <si>
    <t>BN14990</t>
  </si>
  <si>
    <t>4P.66</t>
  </si>
  <si>
    <t>Total length of potable water mains &gt;320mm - &lt;=450mm</t>
  </si>
  <si>
    <t>BN14890</t>
  </si>
  <si>
    <t>4P.67</t>
  </si>
  <si>
    <t>Total length of potable water mains &gt;450mm - &lt;=610mm</t>
  </si>
  <si>
    <t>BN14790</t>
  </si>
  <si>
    <t>4P.68</t>
  </si>
  <si>
    <t>Total length of potable water mains  &gt; 610mm</t>
  </si>
  <si>
    <t>BN14690</t>
  </si>
  <si>
    <t>4P.69</t>
  </si>
  <si>
    <t>BN11300CAP</t>
  </si>
  <si>
    <t>4P.70</t>
  </si>
  <si>
    <t>BN10900CAP</t>
  </si>
  <si>
    <t>4P.71</t>
  </si>
  <si>
    <t>BN11030CAP</t>
  </si>
  <si>
    <t>4P.72</t>
  </si>
  <si>
    <t>BN1000</t>
  </si>
  <si>
    <t>4P.73</t>
  </si>
  <si>
    <t>BN2350</t>
  </si>
  <si>
    <t>4P.74</t>
  </si>
  <si>
    <t>BN2330</t>
  </si>
  <si>
    <t>4P.75</t>
  </si>
  <si>
    <t>BN2000</t>
  </si>
  <si>
    <t>4P.76</t>
  </si>
  <si>
    <t>BN2010</t>
  </si>
  <si>
    <t>4P.77</t>
  </si>
  <si>
    <t>BN2345</t>
  </si>
  <si>
    <t>4P.78</t>
  </si>
  <si>
    <t>BN2340</t>
  </si>
  <si>
    <t>4P.79</t>
  </si>
  <si>
    <t>BN2327</t>
  </si>
  <si>
    <t>4P.80</t>
  </si>
  <si>
    <t>BN11600</t>
  </si>
  <si>
    <t>4P.81</t>
  </si>
  <si>
    <t>BN11610</t>
  </si>
  <si>
    <t>4P.82</t>
  </si>
  <si>
    <t>BN11620</t>
  </si>
  <si>
    <t>4P.83</t>
  </si>
  <si>
    <t>Number of booster pumping stations</t>
  </si>
  <si>
    <t>BN11390</t>
  </si>
  <si>
    <t>4P.84</t>
  </si>
  <si>
    <t>BN10990</t>
  </si>
  <si>
    <t>4P.85</t>
  </si>
  <si>
    <t>BN11090</t>
  </si>
  <si>
    <t>4P.86</t>
  </si>
  <si>
    <t>Total length of potable mains laid or structurally refurbished pre-1880</t>
  </si>
  <si>
    <t>BB13000</t>
  </si>
  <si>
    <t>4P.87</t>
  </si>
  <si>
    <t>Total length of potable mains laid or structurally refurbished between 1881 and 1900</t>
  </si>
  <si>
    <t>BB13010</t>
  </si>
  <si>
    <t>4P.88</t>
  </si>
  <si>
    <t>Total length of potable mains laid or structurally refurbished between 1901 and 1920</t>
  </si>
  <si>
    <t>BB13020</t>
  </si>
  <si>
    <t>4P.89</t>
  </si>
  <si>
    <t>Total length of potable mains laid or structurally refurbished between 1921 and 1940</t>
  </si>
  <si>
    <t>BB13030</t>
  </si>
  <si>
    <t>4P.90</t>
  </si>
  <si>
    <t>Total length of potable mains laid or structurally refurbished between 1941 and 1960</t>
  </si>
  <si>
    <t>BB13040</t>
  </si>
  <si>
    <t>4P.91</t>
  </si>
  <si>
    <t>Total length of potable mains laid or structurally refurbished between 1961 and 1980</t>
  </si>
  <si>
    <t>BB13050</t>
  </si>
  <si>
    <t>4P.92</t>
  </si>
  <si>
    <t>Total length of potable mains laid or structurally refurbished between 1981 and 2000</t>
  </si>
  <si>
    <t>BB13060</t>
  </si>
  <si>
    <t>4P.93</t>
  </si>
  <si>
    <t>Total length of potable mains laid or structurally refurbished post 2001</t>
  </si>
  <si>
    <t>BB13070</t>
  </si>
  <si>
    <t>4P.94</t>
  </si>
  <si>
    <t>Average pumping head – treated water distribution</t>
  </si>
  <si>
    <t>BN4870</t>
  </si>
  <si>
    <t>4P.95</t>
  </si>
  <si>
    <t>WTW001NR</t>
  </si>
  <si>
    <t>Nr</t>
  </si>
  <si>
    <t>4P.96</t>
  </si>
  <si>
    <t>WTW002NR</t>
  </si>
  <si>
    <t>4P.97</t>
  </si>
  <si>
    <t>WTW003NR</t>
  </si>
  <si>
    <t>4P.98</t>
  </si>
  <si>
    <t>WTW004NR</t>
  </si>
  <si>
    <t>4P.99</t>
  </si>
  <si>
    <t>WTW005NR</t>
  </si>
  <si>
    <t>4P.100</t>
  </si>
  <si>
    <t>WTW006NR</t>
  </si>
  <si>
    <t>4P.101</t>
  </si>
  <si>
    <t>WTW007NR</t>
  </si>
  <si>
    <t>4P.102</t>
  </si>
  <si>
    <t>WTW008NR</t>
  </si>
  <si>
    <t>4P.103</t>
  </si>
  <si>
    <t>WTW001PN</t>
  </si>
  <si>
    <t>4P.104</t>
  </si>
  <si>
    <t>WTW002PN</t>
  </si>
  <si>
    <t>4P.105</t>
  </si>
  <si>
    <t>WTW003PN</t>
  </si>
  <si>
    <t>4P.106</t>
  </si>
  <si>
    <t>WTW004PN</t>
  </si>
  <si>
    <t>4P.107</t>
  </si>
  <si>
    <t>WTW005PN</t>
  </si>
  <si>
    <t>4P.108</t>
  </si>
  <si>
    <t>WTW006PN</t>
  </si>
  <si>
    <t>4P.109</t>
  </si>
  <si>
    <t>WTW007PN</t>
  </si>
  <si>
    <t>4P.110</t>
  </si>
  <si>
    <t>WTW008PN</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</si>
  <si>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</si>
  <si>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</si>
  <si>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</si>
  <si>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</si>
  <si>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</si>
  <si>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</si>
  <si>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</si>
  <si>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</si>
  <si>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</si>
  <si>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</si>
  <si>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</si>
  <si>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</si>
  <si>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</si>
  <si>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</si>
  <si>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</si>
  <si>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</si>
  <si>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</si>
  <si>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</si>
  <si>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</si>
  <si>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The total number of intake, raw water transport and source pumping stations associated with potable, non-potable and raw water systems. For the avoidance of doubt this is the number of sites as opposed to the number of individual pumps.</t>
  </si>
  <si>
    <t>Total number of number of raw water transport stations. For the avoidance of doubt this is the number of sites as opposed to the number of individual pumps.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</si>
  <si>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</si>
  <si>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</si>
  <si>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</si>
  <si>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</si>
  <si>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</si>
  <si>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</si>
  <si>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</si>
  <si>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</si>
  <si>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</si>
  <si>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</si>
  <si>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</si>
  <si>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</si>
  <si>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</si>
  <si>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</si>
  <si>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</si>
  <si>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</si>
  <si>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</si>
  <si>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</si>
  <si>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</si>
  <si>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</si>
  <si>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Where water is treated at more than one type of works shown in lines 24 to 37 above, the average daily input which is recorded more than once in rows 24 to 37 above, entered as a negative.</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</si>
  <si>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</si>
  <si>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</si>
  <si>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</si>
  <si>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</si>
  <si>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</si>
  <si>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</si>
  <si>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</si>
  <si>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</si>
  <si>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</si>
  <si>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</si>
  <si>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</si>
  <si>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</si>
  <si>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</si>
  <si>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</si>
  <si>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</si>
  <si>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</si>
  <si>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</si>
  <si>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</si>
  <si>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</si>
  <si>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</si>
  <si>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</si>
  <si>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</si>
  <si>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</si>
  <si>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 Companies should include in Lines 44-57 water treatment works that have not been used in the year but have not been decommissioned and state in their commentary any instances where this is the case.</t>
  </si>
  <si>
    <t>line spacing for definitions</t>
  </si>
  <si>
    <t>The total length of potable water mains on 31 March of report year</t>
  </si>
  <si>
    <t>Total length of potable mains relined in report year. Include all spray applied lining.</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</si>
  <si>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</si>
  <si>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Total length of new potable mains laid in report year. Include new mains and mains renewals involving upsizing, whose prime justification is the requirement for additional capacity.</t>
  </si>
  <si>
    <t>1
2
3</t>
  </si>
  <si>
    <t>The length of all potable water mains less than or equal to 320mm. Include all elements of trunk and distribution assets and system ancillaries. Include facilities intended for standby and emergency supplies.</t>
  </si>
  <si>
    <t>1
2</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</si>
  <si>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</si>
  <si>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</si>
  <si>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</si>
  <si>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</si>
  <si>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</si>
  <si>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</si>
  <si>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Distribution input is the average amount of potable water entering the distribution system. Please refer to the additional guidance for a diagrammatic representation of what this should include.</t>
  </si>
  <si>
    <t>All non-potable water supplied as part of the appointed business. Include all non-potable water charged at standard and non-standard rates.</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</si>
  <si>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</si>
  <si>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</si>
  <si>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</si>
  <si>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</si>
  <si>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 xml:space="preserve">Distribution losses represent the losses on the company's potable water distribution system and so excludes supply pipe leakage. </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</si>
  <si>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</si>
  <si>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</si>
  <si>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</si>
  <si>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</si>
  <si>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booster pumping stations within the distribution system (potable only). Include those relating to peak network capacity provision and those designed to provide resilience and back up for pump failure.</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</si>
  <si>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</si>
  <si>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</si>
  <si>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Total length of mains laid or structurally refurbished pre-1880</t>
  </si>
  <si>
    <t>Total length of mains laid or structurally refurbished between 1881 and 1900</t>
  </si>
  <si>
    <t>Average pumping head for the treated water distribution business unit as defined in RAG 4 and RAG 2 This is to be calculated using actual pumping head rather than the rating of the pumps.</t>
  </si>
  <si>
    <t>95 - 102</t>
  </si>
  <si>
    <t>Please disclose the number of WTW for each banding. See Additional Guidance.</t>
  </si>
  <si>
    <t>103 - 110</t>
  </si>
  <si>
    <t>Please disclose the the proportion (%) of Total DI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</si>
  <si>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</si>
  <si>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</si>
  <si>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</si>
  <si>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</si>
  <si>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</si>
  <si>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</si>
  <si>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</si>
  <si>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</si>
  <si>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</si>
  <si>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</si>
  <si>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</si>
  <si>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</si>
  <si>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</si>
  <si>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</si>
  <si>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</si>
  <si>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</si>
  <si>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</si>
  <si>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</si>
  <si>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</si>
  <si>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</si>
  <si>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</si>
  <si>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</si>
  <si>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</si>
  <si>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</si>
  <si>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</si>
  <si>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</si>
  <si>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</si>
  <si>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</si>
  <si>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</si>
  <si>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</si>
  <si>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</si>
  <si>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</si>
  <si>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4Q.1</t>
  </si>
  <si>
    <t>BN2110</t>
  </si>
  <si>
    <t>4Q.2</t>
  </si>
  <si>
    <t>BN2115</t>
  </si>
  <si>
    <t>4Q.3</t>
  </si>
  <si>
    <t>Business properties billed measured water</t>
  </si>
  <si>
    <t>BN2210</t>
  </si>
  <si>
    <t>4Q.4</t>
  </si>
  <si>
    <t>BN2100</t>
  </si>
  <si>
    <t>4Q.5</t>
  </si>
  <si>
    <t>Business properties billed unmeasured water</t>
  </si>
  <si>
    <t>BN2200</t>
  </si>
  <si>
    <t>4Q.6</t>
  </si>
  <si>
    <t>BN2221</t>
  </si>
  <si>
    <t>000s</t>
  </si>
  <si>
    <t>4Q.7</t>
  </si>
  <si>
    <t>Total residential connected properties at year end</t>
  </si>
  <si>
    <t>BN2161</t>
  </si>
  <si>
    <t>4Q.8</t>
  </si>
  <si>
    <t>BN1001</t>
  </si>
  <si>
    <t>4Q.9</t>
  </si>
  <si>
    <t>BN1765</t>
  </si>
  <si>
    <t>4Q.10</t>
  </si>
  <si>
    <t>BN1767</t>
  </si>
  <si>
    <t>4Q.11</t>
  </si>
  <si>
    <t>Number of meters installed at request of optants</t>
  </si>
  <si>
    <t>BN1715</t>
  </si>
  <si>
    <t>4Q.12</t>
  </si>
  <si>
    <t>BN1711</t>
  </si>
  <si>
    <t>4Q.13</t>
  </si>
  <si>
    <t>BP3405</t>
  </si>
  <si>
    <t>4Q.14</t>
  </si>
  <si>
    <r>
      <t xml:space="preserve">Total number of new </t>
    </r>
    <r>
      <rPr>
        <sz val="10"/>
        <rFont val="Arial"/>
        <family val="2"/>
      </rPr>
      <t>residential</t>
    </r>
    <r>
      <rPr>
        <sz val="10"/>
        <color indexed="8"/>
        <rFont val="Arial"/>
        <family val="2"/>
      </rPr>
      <t xml:space="preserve"> connections</t>
    </r>
  </si>
  <si>
    <t>BP3400</t>
  </si>
  <si>
    <t>4Q.15</t>
  </si>
  <si>
    <t>BN2590</t>
  </si>
  <si>
    <t>4Q.16</t>
  </si>
  <si>
    <t>BN11630</t>
  </si>
  <si>
    <t>4Q.17</t>
  </si>
  <si>
    <t>BN11640</t>
  </si>
  <si>
    <t>4Q.18</t>
  </si>
  <si>
    <t>Company area</t>
  </si>
  <si>
    <t>SYS03</t>
  </si>
  <si>
    <t>km2</t>
  </si>
  <si>
    <t>4Q.19</t>
  </si>
  <si>
    <t>BN1231</t>
  </si>
  <si>
    <t>4Q.20</t>
  </si>
  <si>
    <t>W3007SO</t>
  </si>
  <si>
    <t>4Q.21</t>
  </si>
  <si>
    <t>W3008SO</t>
  </si>
  <si>
    <t>4Q.22</t>
  </si>
  <si>
    <t>W3007DO</t>
  </si>
  <si>
    <t>4Q.23</t>
  </si>
  <si>
    <t>W3008DO</t>
  </si>
  <si>
    <t>4Q.24</t>
  </si>
  <si>
    <t>BM902ECNP</t>
  </si>
  <si>
    <t>4Q.25</t>
  </si>
  <si>
    <t>BM902ECWR</t>
  </si>
  <si>
    <t>4Q.26</t>
  </si>
  <si>
    <t>BM102ECWW</t>
  </si>
  <si>
    <t>4Q.27</t>
  </si>
  <si>
    <t>Mean Zonal Compliance</t>
  </si>
  <si>
    <t>QEBW0180</t>
  </si>
  <si>
    <t>4Q.28</t>
  </si>
  <si>
    <t>Compliance Risk Index</t>
  </si>
  <si>
    <t>QEBW0183</t>
  </si>
  <si>
    <t>Event Risk Index</t>
  </si>
  <si>
    <t>QEBW0184</t>
  </si>
  <si>
    <t>4Q.30</t>
  </si>
  <si>
    <t>Volume of Leakage above or below the sustainable economic Level</t>
  </si>
  <si>
    <t>BN2341</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</si>
  <si>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</si>
  <si>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</si>
  <si>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Average number of business properties billed for measured water within the supply area. Exclude miscellaneous users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</si>
  <si>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</si>
  <si>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</si>
  <si>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</si>
  <si>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</si>
  <si>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</si>
  <si>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</si>
  <si>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</si>
  <si>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</si>
  <si>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</si>
  <si>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</si>
  <si>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</si>
  <si>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</si>
  <si>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</si>
  <si>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</si>
  <si>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Area of company in km2</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</si>
  <si>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</si>
  <si>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</si>
  <si>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</si>
  <si>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</si>
  <si>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</si>
  <si>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</si>
  <si>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</si>
  <si>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Energy consumption – wholesale water business. Calculated as the sum of 4Q lines 24 and 25.</t>
  </si>
  <si>
    <t>DWI measure</t>
  </si>
  <si>
    <t>DWI measure of Compliance Risk.</t>
  </si>
  <si>
    <t>DWI measure of Event Risk.</t>
  </si>
  <si>
    <t>The variance between actual leakage and sustainable economic level of leakage. Leakage below the economic level will have a negative value. To be disclosed as MI/d.</t>
  </si>
  <si>
    <t>Lines 22 and 23 should exclude any costs incurred by the retail business unit. All demand management savings delivered in the reporting year should be included (whether funded as enhancement or maintenance).</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</si>
  <si>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</si>
  <si>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t/>
  </si>
  <si>
    <t xml:space="preserve">2018/19: 2 sites out of service. </t>
  </si>
  <si>
    <t xml:space="preserve">2018/19: 10 sites out of service. </t>
  </si>
  <si>
    <t xml:space="preserve">2018/19: 3 sites out of service. </t>
  </si>
  <si>
    <t>4R - Non-financial data - Wastewater network and sludge - Wholesale wastewater</t>
  </si>
  <si>
    <t>4R.1</t>
  </si>
  <si>
    <t>S4002</t>
  </si>
  <si>
    <t>4R.2</t>
  </si>
  <si>
    <t>S4002A</t>
  </si>
  <si>
    <t>4R.3</t>
  </si>
  <si>
    <t>S4029</t>
  </si>
  <si>
    <t>4R.4</t>
  </si>
  <si>
    <t>S6019</t>
  </si>
  <si>
    <t>4R.5</t>
  </si>
  <si>
    <t>BN13522</t>
  </si>
  <si>
    <t>4R.6</t>
  </si>
  <si>
    <t>BN13521</t>
  </si>
  <si>
    <t>4R.7</t>
  </si>
  <si>
    <t>BN13520</t>
  </si>
  <si>
    <t>4R.8</t>
  </si>
  <si>
    <t>CPMS2005</t>
  </si>
  <si>
    <t>4R.9</t>
  </si>
  <si>
    <t>CPMS2004</t>
  </si>
  <si>
    <t>4R.10</t>
  </si>
  <si>
    <t xml:space="preserve">Number of settled storm overflows </t>
  </si>
  <si>
    <t>CPMS2014</t>
  </si>
  <si>
    <t>4R.11</t>
  </si>
  <si>
    <r>
      <t xml:space="preserve">Sewer age </t>
    </r>
    <r>
      <rPr>
        <sz val="10"/>
        <rFont val="Gill Sans MT"/>
        <family val="2"/>
      </rPr>
      <t>profile (constructed post 2001)</t>
    </r>
  </si>
  <si>
    <t>BB2370</t>
  </si>
  <si>
    <t>4R.12</t>
  </si>
  <si>
    <t xml:space="preserve">Volume of trade effluent </t>
  </si>
  <si>
    <t>CPMS2012</t>
  </si>
  <si>
    <t>4R.13</t>
  </si>
  <si>
    <t>Volume of wastewater receiving treatment at sewage treatment works</t>
  </si>
  <si>
    <t>CPMS2015</t>
  </si>
  <si>
    <t>4R.14</t>
  </si>
  <si>
    <t>BN13519</t>
  </si>
  <si>
    <t>4R.15</t>
  </si>
  <si>
    <t>BN13523</t>
  </si>
  <si>
    <t>4R.16</t>
  </si>
  <si>
    <t>Length of foul (only) public sewers</t>
  </si>
  <si>
    <t>BN13524</t>
  </si>
  <si>
    <t>4R.17</t>
  </si>
  <si>
    <t>BN13525</t>
  </si>
  <si>
    <t>4R.18</t>
  </si>
  <si>
    <t>BN13526</t>
  </si>
  <si>
    <t>4R.19</t>
  </si>
  <si>
    <t>BN13527</t>
  </si>
  <si>
    <t>4R.20</t>
  </si>
  <si>
    <t>BN13534</t>
  </si>
  <si>
    <t>Km</t>
  </si>
  <si>
    <t>4R.21</t>
  </si>
  <si>
    <t>BN13535</t>
  </si>
  <si>
    <t>4R.22</t>
  </si>
  <si>
    <t>BN13528</t>
  </si>
  <si>
    <t>4R.23</t>
  </si>
  <si>
    <t>BP05613</t>
  </si>
  <si>
    <t>ttds/ year</t>
  </si>
  <si>
    <t>4R.24</t>
  </si>
  <si>
    <t>MP05614</t>
  </si>
  <si>
    <t>4R.25</t>
  </si>
  <si>
    <t xml:space="preserve">Total sewage sludge produced </t>
  </si>
  <si>
    <t>MP05611</t>
  </si>
  <si>
    <t>4R.26</t>
  </si>
  <si>
    <t>Total sewage sludge produced from non-appointed liquid waste treatment</t>
  </si>
  <si>
    <t>MP05613</t>
  </si>
  <si>
    <t>4R.27</t>
  </si>
  <si>
    <t>MP05615</t>
  </si>
  <si>
    <t>4R.28</t>
  </si>
  <si>
    <t>BN1623</t>
  </si>
  <si>
    <t>4R.29</t>
  </si>
  <si>
    <t>Total sewage sludge disposed by 3rd party sludge service provider</t>
  </si>
  <si>
    <t>BN1622</t>
  </si>
  <si>
    <t>4R.30</t>
  </si>
  <si>
    <t>BN1621</t>
  </si>
  <si>
    <t>4R.31</t>
  </si>
  <si>
    <t>BN1640</t>
  </si>
  <si>
    <t>4R.32</t>
  </si>
  <si>
    <t>BN1641</t>
  </si>
  <si>
    <t>4R.33</t>
  </si>
  <si>
    <t>BN1642</t>
  </si>
  <si>
    <t>4R.34</t>
  </si>
  <si>
    <t>BN1643</t>
  </si>
  <si>
    <t>4R.35</t>
  </si>
  <si>
    <t>BN1644</t>
  </si>
  <si>
    <t>m3*km/year</t>
  </si>
  <si>
    <t>4R.36</t>
  </si>
  <si>
    <t>BN1648</t>
  </si>
  <si>
    <t>4R.37</t>
  </si>
  <si>
    <t>BN1645</t>
  </si>
  <si>
    <t>4R.38</t>
  </si>
  <si>
    <t>BN1646</t>
  </si>
  <si>
    <t>4R.39</t>
  </si>
  <si>
    <t>BN1647</t>
  </si>
  <si>
    <t>4R.40</t>
  </si>
  <si>
    <t>BN1649</t>
  </si>
  <si>
    <t>4R.41</t>
  </si>
  <si>
    <t>Chemical P sludge as percentage of sludge produced at STWs</t>
  </si>
  <si>
    <t>MP05616</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</si>
  <si>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</si>
  <si>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</si>
  <si>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</si>
  <si>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</si>
  <si>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</si>
  <si>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</si>
  <si>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</si>
  <si>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</si>
  <si>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</si>
  <si>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</si>
  <si>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</si>
  <si>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</si>
  <si>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</si>
  <si>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</si>
  <si>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</si>
  <si>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</si>
  <si>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</si>
  <si>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</si>
  <si>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</si>
  <si>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Length of other wastewater network pipework on 31 March of report year excluding formerly private sewers transferred into the company's ownership on 1 October 2011 that are not captured in 4R lines 16 to 19 (eg sludge mains, overflow pipes, etc).</t>
  </si>
  <si>
    <t>Total length of "legacy" public sewers as at 31 March. Calculated as the sum of 4R lines 16 to 20 inclusive.</t>
  </si>
  <si>
    <t>Total length of formerly private sewers and lateral drains (s105A sewers) transferred into the company's ownership on (or in the case of rising mains, from) 1 October 2011.</t>
  </si>
  <si>
    <t>WWW Sludge  - Line definitions</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</si>
  <si>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</si>
  <si>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Definition for line 18 to 24 are repeated in RAG 4.08</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</si>
  <si>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</si>
  <si>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</si>
  <si>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</si>
  <si>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</si>
  <si>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</si>
  <si>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</si>
  <si>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</si>
  <si>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</si>
  <si>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</si>
  <si>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</si>
  <si>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Calculated as the sum of 4R lines 31, 32  and 33.</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</si>
  <si>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</si>
  <si>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</si>
  <si>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</si>
  <si>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</si>
  <si>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Calculated as the sum of 4R lines 36, 37 and 38.</t>
  </si>
  <si>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</si>
  <si>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</si>
  <si>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</si>
  <si>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t>4S - Non-financial data - sewage treatment - Wholesale wastewater</t>
  </si>
  <si>
    <t>Phosphorus</t>
  </si>
  <si>
    <r>
      <t>BOD</t>
    </r>
    <r>
      <rPr>
        <b/>
        <vertAlign val="subscript"/>
        <sz val="10"/>
        <color indexed="30"/>
        <rFont val="Gill Sans MT"/>
        <family val="2"/>
      </rPr>
      <t>5</t>
    </r>
  </si>
  <si>
    <t>&gt;10 to &lt;=20mg/l</t>
  </si>
  <si>
    <t>&gt;3 to &lt;=10mg/l</t>
  </si>
  <si>
    <t>Load received at sewage treatment works in 2018-19</t>
  </si>
  <si>
    <t>4S.1</t>
  </si>
  <si>
    <r>
      <t>kg BOD</t>
    </r>
    <r>
      <rPr>
        <vertAlign val="subscript"/>
        <sz val="10"/>
        <color indexed="8"/>
        <rFont val="Gill Sans MT"/>
        <family val="2"/>
      </rPr>
      <t>5</t>
    </r>
    <r>
      <rPr>
        <sz val="10"/>
        <color indexed="8"/>
        <rFont val="Gill Sans MT"/>
        <family val="2"/>
      </rPr>
      <t>/day</t>
    </r>
  </si>
  <si>
    <t>4S.2</t>
  </si>
  <si>
    <t>4S.3</t>
  </si>
  <si>
    <t>4S.4</t>
  </si>
  <si>
    <t>4S.5</t>
  </si>
  <si>
    <t>4S.6</t>
  </si>
  <si>
    <t>4S.7</t>
  </si>
  <si>
    <t>Total load received</t>
  </si>
  <si>
    <t>4S.8</t>
  </si>
  <si>
    <t xml:space="preserve">Load received from trade effluent customers at treatment works </t>
  </si>
  <si>
    <t>Number of sewage treatment works at 31 March 2019</t>
  </si>
  <si>
    <t>4S.9</t>
  </si>
  <si>
    <t>4S.10</t>
  </si>
  <si>
    <t>4S.11</t>
  </si>
  <si>
    <t>4S.12</t>
  </si>
  <si>
    <t>4S.13</t>
  </si>
  <si>
    <t>4S.14</t>
  </si>
  <si>
    <t>4S.15</t>
  </si>
  <si>
    <t>BoN Code</t>
  </si>
  <si>
    <t>4S.16</t>
  </si>
  <si>
    <t>4S.17</t>
  </si>
  <si>
    <t>4S.18</t>
  </si>
  <si>
    <t>4S.19</t>
  </si>
  <si>
    <t>4S.20</t>
  </si>
  <si>
    <t>4S.21</t>
  </si>
  <si>
    <t>4S.22</t>
  </si>
  <si>
    <t>4S.23</t>
  </si>
  <si>
    <t>4S.24</t>
  </si>
  <si>
    <t>4S.25</t>
  </si>
  <si>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</si>
  <si>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</si>
  <si>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</si>
  <si>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</si>
  <si>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</si>
  <si>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</si>
  <si>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</si>
  <si>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</si>
  <si>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</si>
  <si>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</si>
  <si>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</si>
  <si>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</si>
  <si>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</si>
  <si>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</si>
  <si>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Total number of sewage treatment works of all sizes. Calculated as sum of 4S lines 9 to 14.</t>
  </si>
  <si>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</si>
  <si>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</si>
  <si>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</si>
  <si>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</si>
  <si>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</si>
  <si>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</si>
  <si>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</si>
  <si>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</si>
  <si>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</si>
  <si>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</si>
  <si>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</si>
  <si>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</si>
  <si>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</si>
  <si>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</si>
  <si>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</si>
  <si>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</si>
  <si>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</si>
  <si>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</si>
  <si>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</si>
  <si>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</si>
  <si>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</si>
  <si>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</si>
  <si>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</si>
  <si>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</si>
  <si>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</si>
  <si>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</si>
  <si>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</si>
  <si>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</si>
  <si>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</si>
  <si>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</si>
  <si>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</si>
  <si>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 xml:space="preserve">Sludge treatment process  </t>
  </si>
  <si>
    <t>4T.1</t>
  </si>
  <si>
    <t>BN5611</t>
  </si>
  <si>
    <t>4T.2</t>
  </si>
  <si>
    <t>BN5612</t>
  </si>
  <si>
    <t>4T.3</t>
  </si>
  <si>
    <t>BN5613</t>
  </si>
  <si>
    <t>4T.4</t>
  </si>
  <si>
    <t>% Sludge treatment process- advanced AD</t>
  </si>
  <si>
    <t>BN5614</t>
  </si>
  <si>
    <t>4T.5</t>
  </si>
  <si>
    <t>BN5615</t>
  </si>
  <si>
    <t>4T.6</t>
  </si>
  <si>
    <t>BN5616</t>
  </si>
  <si>
    <t>4T.7</t>
  </si>
  <si>
    <t>BN5617</t>
  </si>
  <si>
    <t>4T.8</t>
  </si>
  <si>
    <t>BN5618</t>
  </si>
  <si>
    <t>4T.9</t>
  </si>
  <si>
    <t>% Sludge treatment process - Total</t>
  </si>
  <si>
    <t>BN5619</t>
  </si>
  <si>
    <t>4T.10</t>
  </si>
  <si>
    <t>BN5620</t>
  </si>
  <si>
    <t>4T.11</t>
  </si>
  <si>
    <t>BN5621</t>
  </si>
  <si>
    <t>4T.12</t>
  </si>
  <si>
    <t>BN5622</t>
  </si>
  <si>
    <t>4T.13</t>
  </si>
  <si>
    <t>BN5623</t>
  </si>
  <si>
    <t>4T.14</t>
  </si>
  <si>
    <t>BN5624</t>
  </si>
  <si>
    <t>4T.15</t>
  </si>
  <si>
    <t>BN5625</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</si>
  <si>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</si>
  <si>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</si>
  <si>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</si>
  <si>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</si>
  <si>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</si>
  <si>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</si>
  <si>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</si>
  <si>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</si>
  <si>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</si>
  <si>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</si>
  <si>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</si>
  <si>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</si>
  <si>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</si>
  <si>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</si>
  <si>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</si>
  <si>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 xml:space="preserve">The quantity of sludge produced to which the percentages reported in lines 1 to 9 (inclusive) relate should be that reported in Table 4R, line 25. </t>
  </si>
  <si>
    <t>4U - Non-financial data - Properties, population and other - Wholesale wastewater</t>
  </si>
  <si>
    <t>4U.1</t>
  </si>
  <si>
    <t>BP3410</t>
  </si>
  <si>
    <t>4U.2</t>
  </si>
  <si>
    <t>BP3415</t>
  </si>
  <si>
    <t>4U.3</t>
  </si>
  <si>
    <t>BN2130</t>
  </si>
  <si>
    <t>4U.4</t>
  </si>
  <si>
    <t>BN2140</t>
  </si>
  <si>
    <t>4U.5</t>
  </si>
  <si>
    <t>BN2150</t>
  </si>
  <si>
    <t>4U.6</t>
  </si>
  <si>
    <t>BN2250</t>
  </si>
  <si>
    <t>4U.7</t>
  </si>
  <si>
    <t>BN2260</t>
  </si>
  <si>
    <t>4U.8</t>
  </si>
  <si>
    <t>BN2270</t>
  </si>
  <si>
    <t>4U.9</t>
  </si>
  <si>
    <t>BN2285</t>
  </si>
  <si>
    <t>4U.10</t>
  </si>
  <si>
    <t>Total number of properties</t>
  </si>
  <si>
    <t>BN1178</t>
  </si>
  <si>
    <t>4U.11</t>
  </si>
  <si>
    <t>BN2630</t>
  </si>
  <si>
    <t>4U.12</t>
  </si>
  <si>
    <t>BN2620</t>
  </si>
  <si>
    <t>4U.13</t>
  </si>
  <si>
    <t>BM902ECNPS</t>
  </si>
  <si>
    <t>4U.14</t>
  </si>
  <si>
    <t>BM602EC</t>
  </si>
  <si>
    <t>4U.15</t>
  </si>
  <si>
    <t>BM902ECWS</t>
  </si>
  <si>
    <t>4U.16</t>
  </si>
  <si>
    <t>Population resident in National Parks, SSSIs and Areas of Outstanding Natural Beauty (AONBs)</t>
  </si>
  <si>
    <t>BN1609</t>
  </si>
  <si>
    <t>4U.17</t>
  </si>
  <si>
    <t>BN1176CA</t>
  </si>
  <si>
    <t>4U.18</t>
  </si>
  <si>
    <t>Designated bathing waters</t>
  </si>
  <si>
    <t>BN1615</t>
  </si>
  <si>
    <t>4U.19</t>
  </si>
  <si>
    <t>S4016</t>
  </si>
  <si>
    <t>4U.20</t>
  </si>
  <si>
    <t>STWM001</t>
  </si>
  <si>
    <t>4U.21</t>
  </si>
  <si>
    <t>S4017</t>
  </si>
  <si>
    <t>4U.22</t>
  </si>
  <si>
    <t>Volume of storage provided at CSOs, storm tanks, etc to meet spill frequency objectives</t>
  </si>
  <si>
    <t>S4026</t>
  </si>
  <si>
    <t>m3</t>
  </si>
  <si>
    <t>4U.23</t>
  </si>
  <si>
    <t xml:space="preserve">Total volume of network storage </t>
  </si>
  <si>
    <t>CPMS2016</t>
  </si>
  <si>
    <t>The number of new residential properties added for each period within the company's sewerage area during the report year.</t>
  </si>
  <si>
    <t>The number of new business properties added for each period within the company's sewerage area during the report year. This should be the number of new connections; disconnections and demolished properties should not be netted off.</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</si>
  <si>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</si>
  <si>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</si>
  <si>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Residential properties billed for sewage. Calculated as the sum of 4U lines 3 and 4.</t>
  </si>
  <si>
    <t>Average number of business properties billed for unmeasured sewerage. Exclude void properties.</t>
  </si>
  <si>
    <t>Average number of business properties billed for measured sewerage, include trade effluent customers. Exclude void properties.</t>
  </si>
  <si>
    <t>Business properties billed for sewage. Calculated as the sum of 4U lines 6 and 7.</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</si>
  <si>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</si>
  <si>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Total number of connected properties. Calculated as the sum of 4U lines 5, 8 and 9.</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</si>
  <si>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</si>
  <si>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</si>
  <si>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</si>
  <si>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</si>
  <si>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</si>
  <si>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Energy consumption – wholesale wastewater business. Calculated as the sum of 4U Lines 13 and 14.</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</si>
  <si>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</si>
  <si>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</si>
  <si>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</si>
  <si>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</si>
  <si>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</si>
  <si>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</si>
  <si>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</si>
  <si>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</si>
  <si>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</si>
  <si>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Where companies have followed a different methodology, they should provide details of the approach in their commentary.</t>
  </si>
  <si>
    <t>194,785 HH Only, 49,500 Business</t>
  </si>
  <si>
    <t>There are no bathing waters in our operational area into which our assets directly discharge.</t>
  </si>
  <si>
    <t>125 monitors have been installed in year 4 delivery year</t>
  </si>
  <si>
    <t>These schemes have a 31/03/2020 delivery date</t>
  </si>
  <si>
    <t>There were no schemes to deliver reduced spill frequency completed in 2018/19. Thames Water do not have any specific spill frequency requirements as there are no bathing waters in our operational area</t>
  </si>
  <si>
    <t xml:space="preserve">4V - Operating cost analysis - water resources </t>
  </si>
  <si>
    <t>Opex analysis</t>
  </si>
  <si>
    <t>4V.1</t>
  </si>
  <si>
    <t>BM102</t>
  </si>
  <si>
    <t>4V.2</t>
  </si>
  <si>
    <t>Income Treated as negative expenditure</t>
  </si>
  <si>
    <t>BM836</t>
  </si>
  <si>
    <t>4V.3</t>
  </si>
  <si>
    <t>WS1003</t>
  </si>
  <si>
    <t>4V.4</t>
  </si>
  <si>
    <t>BM240</t>
  </si>
  <si>
    <t>4V.5</t>
  </si>
  <si>
    <t>WS1005</t>
  </si>
  <si>
    <t>4V.6</t>
  </si>
  <si>
    <t>WS1006</t>
  </si>
  <si>
    <t>4V.7</t>
  </si>
  <si>
    <t>- Other operating expenditure excluding renewals - direct</t>
  </si>
  <si>
    <t>BM108</t>
  </si>
  <si>
    <t>4V.8</t>
  </si>
  <si>
    <t>- Other operating expenditure excluding renewals - indirect</t>
  </si>
  <si>
    <t>BM110</t>
  </si>
  <si>
    <t>4V.9</t>
  </si>
  <si>
    <t>Total functional expenditure</t>
  </si>
  <si>
    <t>BM816</t>
  </si>
  <si>
    <t>4V.10</t>
  </si>
  <si>
    <t>BM817</t>
  </si>
  <si>
    <t>4V.11</t>
  </si>
  <si>
    <t>BM316</t>
  </si>
  <si>
    <t>4V.12</t>
  </si>
  <si>
    <t>FT00865</t>
  </si>
  <si>
    <t>4V.13</t>
  </si>
  <si>
    <t>BM319</t>
  </si>
  <si>
    <t>BON code</t>
  </si>
  <si>
    <t>Other expenditure - wholesale water</t>
  </si>
  <si>
    <t>4V.14</t>
  </si>
  <si>
    <t>BM3010</t>
  </si>
  <si>
    <t>4V.15</t>
  </si>
  <si>
    <t>BM3011</t>
  </si>
  <si>
    <t>4V.16</t>
  </si>
  <si>
    <t>Number FTEs consistent - directly allocated</t>
  </si>
  <si>
    <t>W3030</t>
  </si>
  <si>
    <t>4V.17</t>
  </si>
  <si>
    <t>Number FTEs consistent - indirectly allocated</t>
  </si>
  <si>
    <t>W3031</t>
  </si>
  <si>
    <t>4V.18</t>
  </si>
  <si>
    <t>W3032</t>
  </si>
  <si>
    <t>4V.19</t>
  </si>
  <si>
    <t>Canal &amp; River Trust service charges and discharge consents</t>
  </si>
  <si>
    <t>W3033</t>
  </si>
  <si>
    <t>4V.20</t>
  </si>
  <si>
    <t>Environment Agency service charges/ discharge consents</t>
  </si>
  <si>
    <t>W3034</t>
  </si>
  <si>
    <t>4V.21</t>
  </si>
  <si>
    <t>W3035</t>
  </si>
  <si>
    <t>Other service charges / permits</t>
  </si>
  <si>
    <t>4V.22</t>
  </si>
  <si>
    <t>W3036</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</si>
  <si>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</si>
  <si>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All energy costs, including the climate change levy and the carbon reduction commitment. Any cost savings from power generated internally should be netted off these costs.</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</si>
  <si>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</si>
  <si>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</si>
  <si>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Other Direct Costs not included in previous lines 4V.5 to 4V.6</t>
  </si>
  <si>
    <t>Other Indirect Costs not included in previous lines 4V.5 to 4V.6</t>
  </si>
  <si>
    <t>The sum of lines 4V.1 to 4V.8</t>
  </si>
  <si>
    <t>The cost of local authority rates. This should include both the local authority rates and cumulo rates.</t>
  </si>
  <si>
    <t>Total operating expenditure excluding 3rd party costs recorded in table 4D. The sum of lines 4V.9 to 4V.10.</t>
  </si>
  <si>
    <t>Historcial Deprection charge for relevant fixed asset</t>
  </si>
  <si>
    <t>Total operating expenditure for the wholesale business only within each business category. The sum of 4V lines 11 to 12.</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</si>
  <si>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</si>
  <si>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</si>
  <si>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</si>
  <si>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</si>
  <si>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</si>
  <si>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</si>
  <si>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</si>
  <si>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</si>
  <si>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</si>
  <si>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transport, treatment and disposal</t>
  </si>
  <si>
    <t>Pipeline</t>
  </si>
  <si>
    <t>Tanker</t>
  </si>
  <si>
    <t>Truck</t>
  </si>
  <si>
    <t>Sludge transport method</t>
  </si>
  <si>
    <t>4W.1</t>
  </si>
  <si>
    <t>4W.2</t>
  </si>
  <si>
    <t>4W.3</t>
  </si>
  <si>
    <t>4W.4</t>
  </si>
  <si>
    <t>4W.5</t>
  </si>
  <si>
    <t>4W.6</t>
  </si>
  <si>
    <t>4W.7</t>
  </si>
  <si>
    <t xml:space="preserve"> - Other operating expenditure excluding renewals - direct</t>
  </si>
  <si>
    <t>4W.8</t>
  </si>
  <si>
    <t xml:space="preserve"> - Other operating expenditure excluding renewals - indirect</t>
  </si>
  <si>
    <t>4W.9</t>
  </si>
  <si>
    <t>4W.10</t>
  </si>
  <si>
    <t>4W.11</t>
  </si>
  <si>
    <t>4W.12</t>
  </si>
  <si>
    <t>4W.13</t>
  </si>
  <si>
    <t>Untreated sludge</t>
  </si>
  <si>
    <t>Raw sludge liming</t>
  </si>
  <si>
    <t>Advanced AD</t>
  </si>
  <si>
    <t>Incineration of raw sludge</t>
  </si>
  <si>
    <t>4W.14</t>
  </si>
  <si>
    <t>4W.15</t>
  </si>
  <si>
    <t>4W.16</t>
  </si>
  <si>
    <t>4W.17</t>
  </si>
  <si>
    <t>4W.18</t>
  </si>
  <si>
    <t>4W.19</t>
  </si>
  <si>
    <t>4W.20</t>
  </si>
  <si>
    <t>Other direct operating expenditure (New cods? Check def'n)</t>
  </si>
  <si>
    <t>4W.21</t>
  </si>
  <si>
    <t>Other indirect operating expenditure (new code? Check def'n.)</t>
  </si>
  <si>
    <t>4W.22</t>
  </si>
  <si>
    <t>4W.23</t>
  </si>
  <si>
    <t>4W.24</t>
  </si>
  <si>
    <t>4W.25</t>
  </si>
  <si>
    <t>4W.26</t>
  </si>
  <si>
    <t>Landfill, raw</t>
  </si>
  <si>
    <t>Landfill, partly treated</t>
  </si>
  <si>
    <t>Land restoration / reclamation</t>
  </si>
  <si>
    <t>Sludge recycled to farmland</t>
  </si>
  <si>
    <t>4W.27</t>
  </si>
  <si>
    <t>4W.28</t>
  </si>
  <si>
    <t>4W.29</t>
  </si>
  <si>
    <t>4W.30</t>
  </si>
  <si>
    <t>4W.31</t>
  </si>
  <si>
    <t>4W.32</t>
  </si>
  <si>
    <t>4W.33</t>
  </si>
  <si>
    <t>4W.34</t>
  </si>
  <si>
    <t>4W.35</t>
  </si>
  <si>
    <t>4W.36</t>
  </si>
  <si>
    <t>4W.37</t>
  </si>
  <si>
    <t>4W.38</t>
  </si>
  <si>
    <t>4W.39</t>
  </si>
  <si>
    <t>Other expenditure - Wholesale wastewater</t>
  </si>
  <si>
    <t>Network plus  sewage collection</t>
  </si>
  <si>
    <t>Network plus  sewage treatment</t>
  </si>
  <si>
    <t>4W.40</t>
  </si>
  <si>
    <t>4W.41</t>
  </si>
  <si>
    <t>4W.42</t>
  </si>
  <si>
    <t>Number FTEs - directly allocated</t>
  </si>
  <si>
    <t>4W.43</t>
  </si>
  <si>
    <t>Number FTEs - indirectly allocated</t>
  </si>
  <si>
    <t>4W.44</t>
  </si>
  <si>
    <t>Costs asscociated with Traffic Management Act</t>
  </si>
  <si>
    <t>4W.45</t>
  </si>
  <si>
    <t>4W.46</t>
  </si>
  <si>
    <t>4W.47</t>
  </si>
  <si>
    <t>Environment Agency service charges / discharge consents</t>
  </si>
  <si>
    <t>4W.48</t>
  </si>
  <si>
    <t>1, 14, 27</t>
  </si>
  <si>
    <t>2, 15, 28</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</si>
  <si>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</si>
  <si>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3, 16, 29</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</si>
  <si>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</si>
  <si>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</si>
  <si>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</si>
  <si>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</si>
  <si>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</si>
  <si>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</si>
  <si>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</si>
  <si>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</si>
  <si>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</si>
  <si>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</si>
  <si>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11, 24, 37</t>
  </si>
  <si>
    <t>Total operating expenditure excluding 3rd party costs recorded in table 4E. The sum of lines;
• 4W.9 to 4W.10 (S tran)
• 4W.22 to 4W.23 (S treat)
• 4W.35 to 4W.36 (S disp)</t>
  </si>
  <si>
    <t>12, 25, 38</t>
  </si>
  <si>
    <t>Historical Deprecation charge for relevant fixed asset.</t>
  </si>
  <si>
    <t>13, 26, 39</t>
  </si>
  <si>
    <t>Total of operating expenditure (excluding 3rd party costs) and depreciation costs. The sum of lines;
• 4W.11 to 4W.12 (S tran)
• 4W.24 to 4W.25 (S treat)
• 4W.37 to 4W.38 (S disp)</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</si>
  <si>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</si>
  <si>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</si>
  <si>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Number of full time equivalents consistent with the employment costs reported in line 4W.40 and averaged over the year.</t>
  </si>
  <si>
    <t>Number of full time equivalents consistent with the employment costs reported in line 4W.41 and averaged over the year.</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</si>
  <si>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</si>
  <si>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</si>
  <si>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</si>
  <si>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</si>
  <si>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</si>
  <si>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t>WS1001AL</t>
  </si>
  <si>
    <t>WS1001RWA</t>
  </si>
  <si>
    <t>WS1001RWT</t>
  </si>
  <si>
    <t>WS1001RWS</t>
  </si>
  <si>
    <t>WS1001WT</t>
  </si>
  <si>
    <t>WS1001TWD</t>
  </si>
  <si>
    <t>WS1001CAW</t>
  </si>
  <si>
    <t>WS1002AL</t>
  </si>
  <si>
    <t>WS1002RWA</t>
  </si>
  <si>
    <t>WS1002RWT</t>
  </si>
  <si>
    <t>WS1002RWS</t>
  </si>
  <si>
    <t>WS1002WT</t>
  </si>
  <si>
    <t>WS1002TWD</t>
  </si>
  <si>
    <t>WS1002CAW</t>
  </si>
  <si>
    <t>WS1003AL</t>
  </si>
  <si>
    <t>WS1003RWA</t>
  </si>
  <si>
    <t>WS1003RWT</t>
  </si>
  <si>
    <t>WS1003RWS</t>
  </si>
  <si>
    <t>WS1003WT</t>
  </si>
  <si>
    <t>WS1003TWD</t>
  </si>
  <si>
    <t>WS1003CAW</t>
  </si>
  <si>
    <t>WS1004AL</t>
  </si>
  <si>
    <t>WS1004RWA</t>
  </si>
  <si>
    <t>WS1004RWT</t>
  </si>
  <si>
    <t>WS1004RWS</t>
  </si>
  <si>
    <t>WS1004WT</t>
  </si>
  <si>
    <t>WS1004TWD</t>
  </si>
  <si>
    <t>WS1004CAW</t>
  </si>
  <si>
    <t>WS1005AL</t>
  </si>
  <si>
    <t>WS1005RWA</t>
  </si>
  <si>
    <t>WS1005RWT</t>
  </si>
  <si>
    <t>WS1005RWS</t>
  </si>
  <si>
    <t>WS1005WT</t>
  </si>
  <si>
    <t>WS1005TWD</t>
  </si>
  <si>
    <t>WS1005CAW</t>
  </si>
  <si>
    <t>WS1006AL</t>
  </si>
  <si>
    <t>WS1006RWA</t>
  </si>
  <si>
    <t>WS1006RWT</t>
  </si>
  <si>
    <t>WS1006RWS</t>
  </si>
  <si>
    <t>WS1006WT</t>
  </si>
  <si>
    <t>WS1006TWD</t>
  </si>
  <si>
    <t>WS1006CAW</t>
  </si>
  <si>
    <t>WS1007AL</t>
  </si>
  <si>
    <t>WS1007RWA</t>
  </si>
  <si>
    <t>WS1007RWT</t>
  </si>
  <si>
    <t>WS1007RWS</t>
  </si>
  <si>
    <t>WS1007WT</t>
  </si>
  <si>
    <t>WS1007TWD</t>
  </si>
  <si>
    <t>WS1007CAW</t>
  </si>
  <si>
    <t>WS1008AL</t>
  </si>
  <si>
    <t>WS1008RWA</t>
  </si>
  <si>
    <t>WS1008RWT</t>
  </si>
  <si>
    <t>WS1008RWS</t>
  </si>
  <si>
    <t>WS1008WT</t>
  </si>
  <si>
    <t>WS1008TWD</t>
  </si>
  <si>
    <t>WS1008CAW</t>
  </si>
  <si>
    <t>WS1009AL</t>
  </si>
  <si>
    <t>WS1009RWA</t>
  </si>
  <si>
    <t>WS1009RWT</t>
  </si>
  <si>
    <t>WS1009RWS</t>
  </si>
  <si>
    <t>WS1009WT</t>
  </si>
  <si>
    <t>WS1009TWD</t>
  </si>
  <si>
    <t>WS1009CAW</t>
  </si>
  <si>
    <t>WS1010AL</t>
  </si>
  <si>
    <t>WS1010RWA</t>
  </si>
  <si>
    <t>WS1010RWT</t>
  </si>
  <si>
    <t>WS1010RWS</t>
  </si>
  <si>
    <t>WS1010WT</t>
  </si>
  <si>
    <t>WS1010TWD</t>
  </si>
  <si>
    <t>WS1010CAW</t>
  </si>
  <si>
    <t>WS1011AL</t>
  </si>
  <si>
    <t>WS1011RWA</t>
  </si>
  <si>
    <t>WS1011RWT</t>
  </si>
  <si>
    <t>WS1011RWS</t>
  </si>
  <si>
    <t>WS1011WT</t>
  </si>
  <si>
    <t>WS1011TWD</t>
  </si>
  <si>
    <t>WS1011CAW</t>
  </si>
  <si>
    <t>WS1012AL</t>
  </si>
  <si>
    <t>WS1012RWA</t>
  </si>
  <si>
    <t>WS1012RWT</t>
  </si>
  <si>
    <t>WS1012RWS</t>
  </si>
  <si>
    <t>WS1012WT</t>
  </si>
  <si>
    <t>WS1012TWD</t>
  </si>
  <si>
    <t>WS1012CAW</t>
  </si>
  <si>
    <t>WS1013AL</t>
  </si>
  <si>
    <t>WS1013RWA</t>
  </si>
  <si>
    <t>WS1013RWT</t>
  </si>
  <si>
    <t>WS1013RWS</t>
  </si>
  <si>
    <t>WS1013WT</t>
  </si>
  <si>
    <t>WS1013TWD</t>
  </si>
  <si>
    <t>WS1013CAW</t>
  </si>
  <si>
    <t>WS1014AL</t>
  </si>
  <si>
    <t>WS1014RWA</t>
  </si>
  <si>
    <t>WS1014RWT</t>
  </si>
  <si>
    <t>WS1014RWS</t>
  </si>
  <si>
    <t>WS1014WT</t>
  </si>
  <si>
    <t>WS1014TWD</t>
  </si>
  <si>
    <t>WS1014CAW</t>
  </si>
  <si>
    <t>WS1015AL</t>
  </si>
  <si>
    <t>WS1015RWA</t>
  </si>
  <si>
    <t>WS1015RWT</t>
  </si>
  <si>
    <t>WS1015RWS</t>
  </si>
  <si>
    <t>WS1015WT</t>
  </si>
  <si>
    <t>WS1015TWD</t>
  </si>
  <si>
    <t>WS1015CAW</t>
  </si>
  <si>
    <t>WS1016AL</t>
  </si>
  <si>
    <t>WS1016RWA</t>
  </si>
  <si>
    <t>WS1016RWT</t>
  </si>
  <si>
    <t>WS1016RWS</t>
  </si>
  <si>
    <t>WS1016WT</t>
  </si>
  <si>
    <t>WS1016TWD</t>
  </si>
  <si>
    <t>WS1016CAW</t>
  </si>
  <si>
    <t>WS1017AL</t>
  </si>
  <si>
    <t>WS1017RWA</t>
  </si>
  <si>
    <t>WS1017RWT</t>
  </si>
  <si>
    <t>WS1017RWS</t>
  </si>
  <si>
    <t>WS1017WT</t>
  </si>
  <si>
    <t>WS1017TWD</t>
  </si>
  <si>
    <t>WS1017CAW</t>
  </si>
  <si>
    <t>WS1018AL</t>
  </si>
  <si>
    <t>WS1018RWA</t>
  </si>
  <si>
    <t>WS1018RWT</t>
  </si>
  <si>
    <t>WS1018RWS</t>
  </si>
  <si>
    <t>WS1018WT</t>
  </si>
  <si>
    <t>WS1018TWD</t>
  </si>
  <si>
    <t>WS1018CAW</t>
  </si>
  <si>
    <t>WS1019AL</t>
  </si>
  <si>
    <t>WS1019RWA</t>
  </si>
  <si>
    <t>WS1019RWT</t>
  </si>
  <si>
    <t>WS1019RWS</t>
  </si>
  <si>
    <t>WS1019WT</t>
  </si>
  <si>
    <t>WS1019TWD</t>
  </si>
  <si>
    <t>WS1019CAW</t>
  </si>
  <si>
    <t>WS1020AL</t>
  </si>
  <si>
    <t>WS1020RWA</t>
  </si>
  <si>
    <t>WS1020RWT</t>
  </si>
  <si>
    <t>WS1020RWS</t>
  </si>
  <si>
    <t>WS1020WT</t>
  </si>
  <si>
    <t>WS1020TWD</t>
  </si>
  <si>
    <t>WS1020CAW</t>
  </si>
  <si>
    <t>WS1021AL</t>
  </si>
  <si>
    <t>WS1021RWA</t>
  </si>
  <si>
    <t>WS1021RWT</t>
  </si>
  <si>
    <t>WS1021RWS</t>
  </si>
  <si>
    <t>WS1021WT</t>
  </si>
  <si>
    <t>WS1021TWD</t>
  </si>
  <si>
    <t>WS1021CAW</t>
  </si>
  <si>
    <t>WS1022AL</t>
  </si>
  <si>
    <t>WS1022RWA</t>
  </si>
  <si>
    <t>WS1022RWT</t>
  </si>
  <si>
    <t>WS1022RWS</t>
  </si>
  <si>
    <t>WS1022WT</t>
  </si>
  <si>
    <t>WS1022TWD</t>
  </si>
  <si>
    <t>WS1022CAW</t>
  </si>
  <si>
    <t>WS1023AL</t>
  </si>
  <si>
    <t>WS1023RWA</t>
  </si>
  <si>
    <t>WS1023RWT</t>
  </si>
  <si>
    <t>WS1023RWS</t>
  </si>
  <si>
    <t>WS1023WT</t>
  </si>
  <si>
    <t>WS1023TWD</t>
  </si>
  <si>
    <t>WS1023CAW</t>
  </si>
  <si>
    <t>WS1024AL</t>
  </si>
  <si>
    <t>WS1024RWA</t>
  </si>
  <si>
    <t>WS1024RWT</t>
  </si>
  <si>
    <t>WS1024RWS</t>
  </si>
  <si>
    <t>WS1024WT</t>
  </si>
  <si>
    <t>WS1024TWD</t>
  </si>
  <si>
    <t>WS1024CAW</t>
  </si>
  <si>
    <t>BP3357001AL</t>
  </si>
  <si>
    <t>BP3357001RWA</t>
  </si>
  <si>
    <t>BP3357001RWT</t>
  </si>
  <si>
    <t>BP3357001RWS</t>
  </si>
  <si>
    <t>BP3357001WT</t>
  </si>
  <si>
    <t>BP3357001TWD</t>
  </si>
  <si>
    <t>BP3357001CAW</t>
  </si>
  <si>
    <t>BP3357002AL</t>
  </si>
  <si>
    <t>BP3357002RWA</t>
  </si>
  <si>
    <t>BP3357002RWT</t>
  </si>
  <si>
    <t>BP3357002RWS</t>
  </si>
  <si>
    <t>BP3357002WT</t>
  </si>
  <si>
    <t>BP3357002TWD</t>
  </si>
  <si>
    <t>BP3357002CAW</t>
  </si>
  <si>
    <t>BP3357003AL</t>
  </si>
  <si>
    <t>BP3357003RWA</t>
  </si>
  <si>
    <t>BP3357003RWT</t>
  </si>
  <si>
    <t>BP3357003RWS</t>
  </si>
  <si>
    <t>BP3357003WT</t>
  </si>
  <si>
    <t>BP3357003TWD</t>
  </si>
  <si>
    <t>BP3357003CAW</t>
  </si>
  <si>
    <t>BP3357004AL</t>
  </si>
  <si>
    <t>BP3357004RWA</t>
  </si>
  <si>
    <t>BP3357004RWT</t>
  </si>
  <si>
    <t>BP3357004RWS</t>
  </si>
  <si>
    <t>BP3357004WT</t>
  </si>
  <si>
    <t>BP3357004TWD</t>
  </si>
  <si>
    <t>BP3357004CAW</t>
  </si>
  <si>
    <t>BP3357005AL</t>
  </si>
  <si>
    <t>BP3357005RWA</t>
  </si>
  <si>
    <t>BP3357005RWT</t>
  </si>
  <si>
    <t>BP3357005RWS</t>
  </si>
  <si>
    <t>BP3357005WT</t>
  </si>
  <si>
    <t>BP3357005TWD</t>
  </si>
  <si>
    <t>BP3357005CAW</t>
  </si>
  <si>
    <t>BP3357006AL</t>
  </si>
  <si>
    <t>BP3357006RWA</t>
  </si>
  <si>
    <t>BP3357006RWT</t>
  </si>
  <si>
    <t>BP3357006RWS</t>
  </si>
  <si>
    <t>BP3357006WT</t>
  </si>
  <si>
    <t>BP3357006TWD</t>
  </si>
  <si>
    <t>BP3357006CAW</t>
  </si>
  <si>
    <t>BP3357007AL</t>
  </si>
  <si>
    <t>BP3357007RWA</t>
  </si>
  <si>
    <t>BP3357007RWT</t>
  </si>
  <si>
    <t>BP3357007RWS</t>
  </si>
  <si>
    <t>BP3357007WT</t>
  </si>
  <si>
    <t>BP3357007TWD</t>
  </si>
  <si>
    <t>BP3357007CAW</t>
  </si>
  <si>
    <t>BP3357008AL</t>
  </si>
  <si>
    <t>BP3357008RWA</t>
  </si>
  <si>
    <t>BP3357008RWT</t>
  </si>
  <si>
    <t>BP3357008RWS</t>
  </si>
  <si>
    <t>BP3357008WT</t>
  </si>
  <si>
    <t>BP3357008TWD</t>
  </si>
  <si>
    <t>BP3357008CAW</t>
  </si>
  <si>
    <t>BP3357009AL</t>
  </si>
  <si>
    <t>BP3357009RWA</t>
  </si>
  <si>
    <t>BP3357009RWT</t>
  </si>
  <si>
    <t>BP3357009RWS</t>
  </si>
  <si>
    <t>BP3357009WT</t>
  </si>
  <si>
    <t>BP3357009TWD</t>
  </si>
  <si>
    <t>BP3357009CAW</t>
  </si>
  <si>
    <t>BP3357010AL</t>
  </si>
  <si>
    <t>BP3357010RWA</t>
  </si>
  <si>
    <t>BP3357010RWT</t>
  </si>
  <si>
    <t>BP3357010RWS</t>
  </si>
  <si>
    <t>BP3357010WT</t>
  </si>
  <si>
    <t>BP3357010TWD</t>
  </si>
  <si>
    <t>BP3357010CAW</t>
  </si>
  <si>
    <t>BP3357020AL</t>
  </si>
  <si>
    <t>BP3357020RWA</t>
  </si>
  <si>
    <t>BP3357020RWT</t>
  </si>
  <si>
    <t>BP3357020RWS</t>
  </si>
  <si>
    <t>BP3357020WT</t>
  </si>
  <si>
    <t>BP3357020TWD</t>
  </si>
  <si>
    <t>BP3357020CAW</t>
  </si>
  <si>
    <t>W3026TEAL</t>
  </si>
  <si>
    <t>W3026TERWA</t>
  </si>
  <si>
    <t>W3026TERWT</t>
  </si>
  <si>
    <t>W3026TERWS</t>
  </si>
  <si>
    <t>W3026TEWT</t>
  </si>
  <si>
    <t>W3026TETWD</t>
  </si>
  <si>
    <t>W3026TECAW</t>
  </si>
  <si>
    <t>WWS1001FL</t>
  </si>
  <si>
    <t>WWS1001SWD</t>
  </si>
  <si>
    <t>WWS1001HD</t>
  </si>
  <si>
    <t>WWS1001STD</t>
  </si>
  <si>
    <t>WWS1001SLT</t>
  </si>
  <si>
    <t>WWS1001STP</t>
  </si>
  <si>
    <t>WWS1001SDT</t>
  </si>
  <si>
    <t>WWS1001SDD</t>
  </si>
  <si>
    <t>WWS1001CAS</t>
  </si>
  <si>
    <t>WWS1002FL</t>
  </si>
  <si>
    <t>WWS1002SWD</t>
  </si>
  <si>
    <t>WWS1002HD</t>
  </si>
  <si>
    <t>WWS1002STD</t>
  </si>
  <si>
    <t>WWS1002SLT</t>
  </si>
  <si>
    <t>WWS1002STP</t>
  </si>
  <si>
    <t>WWS1002SDT</t>
  </si>
  <si>
    <t>WWS1002SDD</t>
  </si>
  <si>
    <t>WWS1002CAS</t>
  </si>
  <si>
    <t>WWS1003FL</t>
  </si>
  <si>
    <t>WWS1003SWD</t>
  </si>
  <si>
    <t>WWS1003HD</t>
  </si>
  <si>
    <t>WWS1003STD</t>
  </si>
  <si>
    <t>WWS1003SLT</t>
  </si>
  <si>
    <t>WWS1003STP</t>
  </si>
  <si>
    <t>WWS1003SDT</t>
  </si>
  <si>
    <t>WWS1003SDD</t>
  </si>
  <si>
    <t>WWS1003CAS</t>
  </si>
  <si>
    <t>WWS1004FL</t>
  </si>
  <si>
    <t>WWS1004SWD</t>
  </si>
  <si>
    <t>WWS1004HD</t>
  </si>
  <si>
    <t>WWS1004STD</t>
  </si>
  <si>
    <t>WWS1004SLT</t>
  </si>
  <si>
    <t>WWS1004STP</t>
  </si>
  <si>
    <t>WWS1004SDT</t>
  </si>
  <si>
    <t>WWS1004SDD</t>
  </si>
  <si>
    <t>WWS1004CAS</t>
  </si>
  <si>
    <t>WWS1005FL</t>
  </si>
  <si>
    <t>WWS1005SWD</t>
  </si>
  <si>
    <t>WWS1005HD</t>
  </si>
  <si>
    <t>WWS1005STD</t>
  </si>
  <si>
    <t>WWS1005SLT</t>
  </si>
  <si>
    <t>WWS1005STP</t>
  </si>
  <si>
    <t>WWS1005SDT</t>
  </si>
  <si>
    <t>WWS1005SDD</t>
  </si>
  <si>
    <t>WWS1005CAS</t>
  </si>
  <si>
    <t>WWS1006FL</t>
  </si>
  <si>
    <t>WWS1006SWD</t>
  </si>
  <si>
    <t>WWS1006HD</t>
  </si>
  <si>
    <t>WWS1006STD</t>
  </si>
  <si>
    <t>WWS1006SLT</t>
  </si>
  <si>
    <t>WWS1006STP</t>
  </si>
  <si>
    <t>WWS1006SDT</t>
  </si>
  <si>
    <t>WWS1006SDD</t>
  </si>
  <si>
    <t>WWS1006CAS</t>
  </si>
  <si>
    <t>WWS1007FL</t>
  </si>
  <si>
    <t>WWS1007SWD</t>
  </si>
  <si>
    <t>WWS1007HD</t>
  </si>
  <si>
    <t>WWS1007STD</t>
  </si>
  <si>
    <t>WWS1007SLT</t>
  </si>
  <si>
    <t>WWS1007STP</t>
  </si>
  <si>
    <t>WWS1007SDT</t>
  </si>
  <si>
    <t>WWS1007SDD</t>
  </si>
  <si>
    <t>WWS1007CAS</t>
  </si>
  <si>
    <t>WWS1008FL</t>
  </si>
  <si>
    <t>WWS1008SWD</t>
  </si>
  <si>
    <t>WWS1008HD</t>
  </si>
  <si>
    <t>WWS1008STD</t>
  </si>
  <si>
    <t>WWS1008SLT</t>
  </si>
  <si>
    <t>WWS1008STP</t>
  </si>
  <si>
    <t>WWS1008SDT</t>
  </si>
  <si>
    <t>WWS1008SDD</t>
  </si>
  <si>
    <t>WWS1008CAS</t>
  </si>
  <si>
    <t>WWS1009FL</t>
  </si>
  <si>
    <t>WWS1009SWD</t>
  </si>
  <si>
    <t>WWS1009HD</t>
  </si>
  <si>
    <t>WWS1009STD</t>
  </si>
  <si>
    <t>WWS1009SLT</t>
  </si>
  <si>
    <t>WWS1009STP</t>
  </si>
  <si>
    <t>WWS1009SDT</t>
  </si>
  <si>
    <t>WWS1009SDD</t>
  </si>
  <si>
    <t>WWS1009CAS</t>
  </si>
  <si>
    <t>WWS1010FL</t>
  </si>
  <si>
    <t>WWS1010SWD</t>
  </si>
  <si>
    <t>WWS1010HD</t>
  </si>
  <si>
    <t>WWS1010STD</t>
  </si>
  <si>
    <t>WWS1010SLT</t>
  </si>
  <si>
    <t>WWS1010STP</t>
  </si>
  <si>
    <t>WWS1010SDT</t>
  </si>
  <si>
    <t>WWS1010SDD</t>
  </si>
  <si>
    <t>WWS1010CAS</t>
  </si>
  <si>
    <t>WWS1011FL</t>
  </si>
  <si>
    <t>WWS1011SWD</t>
  </si>
  <si>
    <t>WWS1011HD</t>
  </si>
  <si>
    <t>WWS1011STD</t>
  </si>
  <si>
    <t>WWS1011SLT</t>
  </si>
  <si>
    <t>WWS1011STP</t>
  </si>
  <si>
    <t>WWS1011SDT</t>
  </si>
  <si>
    <t>WWS1011SDD</t>
  </si>
  <si>
    <t>WWS1011CAS</t>
  </si>
  <si>
    <t>WWS1012FL</t>
  </si>
  <si>
    <t>WWS1012SWD</t>
  </si>
  <si>
    <t>WWS1012HD</t>
  </si>
  <si>
    <t>WWS1012STD</t>
  </si>
  <si>
    <t>WWS1012SLT</t>
  </si>
  <si>
    <t>WWS1012STP</t>
  </si>
  <si>
    <t>WWS1012SDT</t>
  </si>
  <si>
    <t>WWS1012SDD</t>
  </si>
  <si>
    <t>WWS1012CAS</t>
  </si>
  <si>
    <t>WWS1013FL</t>
  </si>
  <si>
    <t>WWS1013SWD</t>
  </si>
  <si>
    <t>WWS1013HD</t>
  </si>
  <si>
    <t>WWS1013STD</t>
  </si>
  <si>
    <t>WWS1013SLT</t>
  </si>
  <si>
    <t>WWS1013STP</t>
  </si>
  <si>
    <t>WWS1013SDT</t>
  </si>
  <si>
    <t>WWS1013SDD</t>
  </si>
  <si>
    <t>WWS1013CAS</t>
  </si>
  <si>
    <t>WWS1014FL</t>
  </si>
  <si>
    <t>WWS1014SWD</t>
  </si>
  <si>
    <t>WWS1014HD</t>
  </si>
  <si>
    <t>WWS1014STD</t>
  </si>
  <si>
    <t>WWS1014SLT</t>
  </si>
  <si>
    <t>WWS1014STP</t>
  </si>
  <si>
    <t>WWS1014SDT</t>
  </si>
  <si>
    <t>WWS1014SDD</t>
  </si>
  <si>
    <t>WWS1014CAS</t>
  </si>
  <si>
    <t>WWS1015FL</t>
  </si>
  <si>
    <t>WWS1015SWD</t>
  </si>
  <si>
    <t>WWS1015HD</t>
  </si>
  <si>
    <t>WWS1015STD</t>
  </si>
  <si>
    <t>WWS1015SLT</t>
  </si>
  <si>
    <t>WWS1015STP</t>
  </si>
  <si>
    <t>WWS1015SDT</t>
  </si>
  <si>
    <t>WWS1015SDD</t>
  </si>
  <si>
    <t>WWS1015CAS</t>
  </si>
  <si>
    <t>WWS1016FL</t>
  </si>
  <si>
    <t>WWS1016SWD</t>
  </si>
  <si>
    <t>WWS1016HD</t>
  </si>
  <si>
    <t>WWS1016STD</t>
  </si>
  <si>
    <t>WWS1016SLT</t>
  </si>
  <si>
    <t>WWS1016STP</t>
  </si>
  <si>
    <t>WWS1016SDT</t>
  </si>
  <si>
    <t>WWS1016SDD</t>
  </si>
  <si>
    <t>WWS1016CAS</t>
  </si>
  <si>
    <t>WWS1017FL</t>
  </si>
  <si>
    <t>WWS1017SWD</t>
  </si>
  <si>
    <t>WWS1017HD</t>
  </si>
  <si>
    <t>WWS1017STD</t>
  </si>
  <si>
    <t>WWS1017SLT</t>
  </si>
  <si>
    <t>WWS1017STP</t>
  </si>
  <si>
    <t>WWS1017SDT</t>
  </si>
  <si>
    <t>WWS1017SDD</t>
  </si>
  <si>
    <t>WWS1017CAS</t>
  </si>
  <si>
    <t>WWS1018FL</t>
  </si>
  <si>
    <t>WWS1018SWD</t>
  </si>
  <si>
    <t>WWS1018HD</t>
  </si>
  <si>
    <t>WWS1018STD</t>
  </si>
  <si>
    <t>WWS1018SLT</t>
  </si>
  <si>
    <t>WWS1018STP</t>
  </si>
  <si>
    <t>WWS1018SDT</t>
  </si>
  <si>
    <t>WWS1018SDD</t>
  </si>
  <si>
    <t>WWS1018CAS</t>
  </si>
  <si>
    <t>WWS1019FL</t>
  </si>
  <si>
    <t>WWS1019SWD</t>
  </si>
  <si>
    <t>WWS1019HD</t>
  </si>
  <si>
    <t>WWS1019STD</t>
  </si>
  <si>
    <t>WWS1019SLT</t>
  </si>
  <si>
    <t>WWS1019STP</t>
  </si>
  <si>
    <t>WWS1019SDT</t>
  </si>
  <si>
    <t>WWS1019SDD</t>
  </si>
  <si>
    <t>WWS1019CAS</t>
  </si>
  <si>
    <t>If table 4K does not equal table 2B, please provide reasoning and reconciliation in your commentary</t>
  </si>
  <si>
    <t>WWS1020FL</t>
  </si>
  <si>
    <t>WWS1020SWD</t>
  </si>
  <si>
    <t>WWS1020HD</t>
  </si>
  <si>
    <t>WWS1020STD</t>
  </si>
  <si>
    <t>WWS1020SLT</t>
  </si>
  <si>
    <t>WWS1020STP</t>
  </si>
  <si>
    <t>WWS1020SDT</t>
  </si>
  <si>
    <t>WWS1020SDD</t>
  </si>
  <si>
    <t>WWS1020CAS</t>
  </si>
  <si>
    <t>WWS1021FL</t>
  </si>
  <si>
    <t>WWS1021SWD</t>
  </si>
  <si>
    <t>WWS1021HD</t>
  </si>
  <si>
    <t>WWS1021STD</t>
  </si>
  <si>
    <t>WWS1021SLT</t>
  </si>
  <si>
    <t>WWS1021STP</t>
  </si>
  <si>
    <t>WWS1021SDT</t>
  </si>
  <si>
    <t>WWS1021SDD</t>
  </si>
  <si>
    <t>WWS1021CAS</t>
  </si>
  <si>
    <t>WWS1022FL</t>
  </si>
  <si>
    <t>WWS1022SWD</t>
  </si>
  <si>
    <t>WWS1022HD</t>
  </si>
  <si>
    <t>WWS1022STD</t>
  </si>
  <si>
    <t>WWS1022SLT</t>
  </si>
  <si>
    <t>WWS1022STP</t>
  </si>
  <si>
    <t>WWS1022SDT</t>
  </si>
  <si>
    <t>WWS1022SDD</t>
  </si>
  <si>
    <t>WWS1022CAS</t>
  </si>
  <si>
    <t>WWS1023FL</t>
  </si>
  <si>
    <t>WWS1023SWD</t>
  </si>
  <si>
    <t>WWS1023HD</t>
  </si>
  <si>
    <t>WWS1023STD</t>
  </si>
  <si>
    <t>WWS1023SLT</t>
  </si>
  <si>
    <t>WWS1023STP</t>
  </si>
  <si>
    <t>WWS1023SDT</t>
  </si>
  <si>
    <t>WWS1023SDD</t>
  </si>
  <si>
    <t>WWS1023CAS</t>
  </si>
  <si>
    <t>WWS1024FL</t>
  </si>
  <si>
    <t>WWS1024SWD</t>
  </si>
  <si>
    <t>WWS1024HD</t>
  </si>
  <si>
    <t>WWS1024STD</t>
  </si>
  <si>
    <t>WWS1024SLT</t>
  </si>
  <si>
    <t>WWS1024STP</t>
  </si>
  <si>
    <t>WWS1024SDT</t>
  </si>
  <si>
    <t>WWS1024SDD</t>
  </si>
  <si>
    <t>WWS1024CAS</t>
  </si>
  <si>
    <t>BP3357001FL</t>
  </si>
  <si>
    <t>BP3357001SWD</t>
  </si>
  <si>
    <t>BP3357001HD</t>
  </si>
  <si>
    <t>BP3357001STD</t>
  </si>
  <si>
    <t>BP3357001SLT</t>
  </si>
  <si>
    <t>BP3357001STP</t>
  </si>
  <si>
    <t>BP3357001SDT</t>
  </si>
  <si>
    <t>BP3357001SDD</t>
  </si>
  <si>
    <t>BP3357001CAS</t>
  </si>
  <si>
    <t>BP3357002FL</t>
  </si>
  <si>
    <t>BP3357002SWD</t>
  </si>
  <si>
    <t>BP3357002HD</t>
  </si>
  <si>
    <t>BP3357002STD</t>
  </si>
  <si>
    <t>BP3357002SLT</t>
  </si>
  <si>
    <t>BP3357002STP</t>
  </si>
  <si>
    <t>BP3357002SDT</t>
  </si>
  <si>
    <t>BP3357002SDD</t>
  </si>
  <si>
    <t>BP3357002CAS</t>
  </si>
  <si>
    <t>BP3357003FL</t>
  </si>
  <si>
    <t>BP3357003SWD</t>
  </si>
  <si>
    <t>BP3357003HD</t>
  </si>
  <si>
    <t>BP3357003STD</t>
  </si>
  <si>
    <t>BP3357003SLT</t>
  </si>
  <si>
    <t>BP3357003STP</t>
  </si>
  <si>
    <t>BP3357003SDT</t>
  </si>
  <si>
    <t>BP3357003SDD</t>
  </si>
  <si>
    <t>BP3357003CAS</t>
  </si>
  <si>
    <t>BP3357004FL</t>
  </si>
  <si>
    <t>BP3357004SWD</t>
  </si>
  <si>
    <t>BP3357004HD</t>
  </si>
  <si>
    <t>BP3357004STD</t>
  </si>
  <si>
    <t>BP3357004SLT</t>
  </si>
  <si>
    <t>BP3357004STP</t>
  </si>
  <si>
    <t>BP3357004SDT</t>
  </si>
  <si>
    <t>BP3357004SDD</t>
  </si>
  <si>
    <t>BP3357004CAS</t>
  </si>
  <si>
    <t>BP3357005FL</t>
  </si>
  <si>
    <t>BP3357005SWD</t>
  </si>
  <si>
    <t>BP3357005HD</t>
  </si>
  <si>
    <t>BP3357005STD</t>
  </si>
  <si>
    <t>BP3357005SLT</t>
  </si>
  <si>
    <t>BP3357005STP</t>
  </si>
  <si>
    <t>BP3357005SDT</t>
  </si>
  <si>
    <t>BP3357005SDD</t>
  </si>
  <si>
    <t>BP3357005CAS</t>
  </si>
  <si>
    <t>BP3357006FL</t>
  </si>
  <si>
    <t>BP3357006SWD</t>
  </si>
  <si>
    <t>BP3357006HD</t>
  </si>
  <si>
    <t>BP3357006STD</t>
  </si>
  <si>
    <t>BP3357006SLT</t>
  </si>
  <si>
    <t>BP3357006STP</t>
  </si>
  <si>
    <t>BP3357006SDT</t>
  </si>
  <si>
    <t>BP3357006SDD</t>
  </si>
  <si>
    <t>BP3357006CAS</t>
  </si>
  <si>
    <t>BP3357007FL</t>
  </si>
  <si>
    <t>BP3357007SWD</t>
  </si>
  <si>
    <t>BP3357007HD</t>
  </si>
  <si>
    <t>BP3357007STD</t>
  </si>
  <si>
    <t>BP3357007SLT</t>
  </si>
  <si>
    <t>BP3357007STP</t>
  </si>
  <si>
    <t>BP3357007SDT</t>
  </si>
  <si>
    <t>BP3357007SDD</t>
  </si>
  <si>
    <t>BP3357007CAS</t>
  </si>
  <si>
    <t>BP3357008FL</t>
  </si>
  <si>
    <t>BP3357008SWD</t>
  </si>
  <si>
    <t>BP3357008HD</t>
  </si>
  <si>
    <t>BP3357008STD</t>
  </si>
  <si>
    <t>BP3357008SLT</t>
  </si>
  <si>
    <t>BP3357008STP</t>
  </si>
  <si>
    <t>BP3357008SDT</t>
  </si>
  <si>
    <t>BP3357008SDD</t>
  </si>
  <si>
    <t>BP3357008CAS</t>
  </si>
  <si>
    <t>BP3357009FL</t>
  </si>
  <si>
    <t>BP3357009SWD</t>
  </si>
  <si>
    <t>BP3357009HD</t>
  </si>
  <si>
    <t>BP3357009STD</t>
  </si>
  <si>
    <t>BP3357009SLT</t>
  </si>
  <si>
    <t>BP3357009STP</t>
  </si>
  <si>
    <t>BP3357009SDT</t>
  </si>
  <si>
    <t>BP3357009SDD</t>
  </si>
  <si>
    <t>BP3357009CAS</t>
  </si>
  <si>
    <t>BP3357010FL</t>
  </si>
  <si>
    <t>BP3357010SWD</t>
  </si>
  <si>
    <t>BP3357010HD</t>
  </si>
  <si>
    <t>BP3357010STD</t>
  </si>
  <si>
    <t>BP3357010SLT</t>
  </si>
  <si>
    <t>BP3357010STP</t>
  </si>
  <si>
    <t>BP3357010SDT</t>
  </si>
  <si>
    <t>BP3357010SDD</t>
  </si>
  <si>
    <t>BP3357010CAS</t>
  </si>
  <si>
    <t>BP3357020FL</t>
  </si>
  <si>
    <t>BP3357020SWD</t>
  </si>
  <si>
    <t>BP3357020HD</t>
  </si>
  <si>
    <t>BP3357020STD</t>
  </si>
  <si>
    <t>BP3357020SLT</t>
  </si>
  <si>
    <t>BP3357020STP</t>
  </si>
  <si>
    <t>BP3357020SDT</t>
  </si>
  <si>
    <t>BP3357020SDD</t>
  </si>
  <si>
    <t>BP3357020CAS</t>
  </si>
  <si>
    <t>If table 4K does not equal 4E, please provide reasoning and reconciliation in your commentary</t>
  </si>
  <si>
    <t>S3040TCAFL</t>
  </si>
  <si>
    <t>S3040TCASWD</t>
  </si>
  <si>
    <t>S3040TCAHD</t>
  </si>
  <si>
    <t>S3040TCASTD</t>
  </si>
  <si>
    <t>S3040TCASLT</t>
  </si>
  <si>
    <t>S3040TCASTP</t>
  </si>
  <si>
    <t>S3040TCASDT</t>
  </si>
  <si>
    <t>S3040TCASDD</t>
  </si>
  <si>
    <t>S3040TCACAS</t>
  </si>
  <si>
    <t>W3001AL</t>
  </si>
  <si>
    <t>W3001RWA</t>
  </si>
  <si>
    <t>W3001RWT</t>
  </si>
  <si>
    <t>W3001RWS</t>
  </si>
  <si>
    <t>W3001WT</t>
  </si>
  <si>
    <t>W3001TWD</t>
  </si>
  <si>
    <t>W3001CAW</t>
  </si>
  <si>
    <t>W3001ALCUM</t>
  </si>
  <si>
    <t>W3001RWACUM</t>
  </si>
  <si>
    <t>W3001RWTCUM</t>
  </si>
  <si>
    <t>W3001RWSCUM</t>
  </si>
  <si>
    <t>W3001WTCUM</t>
  </si>
  <si>
    <t>W3001TWDCUM</t>
  </si>
  <si>
    <t>W3001CAWCUM</t>
  </si>
  <si>
    <t>WS2002AL</t>
  </si>
  <si>
    <t>WS2002RWA</t>
  </si>
  <si>
    <t>WS2002RWT</t>
  </si>
  <si>
    <t>WS2002RWS</t>
  </si>
  <si>
    <t>WS2002WT</t>
  </si>
  <si>
    <t>WS2002TWD</t>
  </si>
  <si>
    <t>WS2002CAW</t>
  </si>
  <si>
    <t>WS2002ALCUM</t>
  </si>
  <si>
    <t>WS2002RWACUM</t>
  </si>
  <si>
    <t>WS2002RWTCUM</t>
  </si>
  <si>
    <t>WS2002RWSCUM</t>
  </si>
  <si>
    <t>WS2002WTCUM</t>
  </si>
  <si>
    <t>WS2002TWDCUM</t>
  </si>
  <si>
    <t>WS2002CAWCUM</t>
  </si>
  <si>
    <t>WS2003AL</t>
  </si>
  <si>
    <t>WS2003RWA</t>
  </si>
  <si>
    <t>WS2003RWT</t>
  </si>
  <si>
    <t>WS2003RWS</t>
  </si>
  <si>
    <t>WS2003WT</t>
  </si>
  <si>
    <t>WS2003TWD</t>
  </si>
  <si>
    <t>WS2003CAW</t>
  </si>
  <si>
    <t>WS2003ALCUM</t>
  </si>
  <si>
    <t>WS2003RWACUM</t>
  </si>
  <si>
    <t>WS2003RWTCUM</t>
  </si>
  <si>
    <t>WS2003RWSCUM</t>
  </si>
  <si>
    <t>WS2003WTCUM</t>
  </si>
  <si>
    <t>WS2003TWDCUM</t>
  </si>
  <si>
    <t>WS2003CAWCUM</t>
  </si>
  <si>
    <t>W3002AL</t>
  </si>
  <si>
    <t>W3002RWA</t>
  </si>
  <si>
    <t>W3002RWT</t>
  </si>
  <si>
    <t>W3002RWS</t>
  </si>
  <si>
    <t>W3002WT</t>
  </si>
  <si>
    <t>W3002TWD</t>
  </si>
  <si>
    <t>W3002CAW</t>
  </si>
  <si>
    <t>W3002ALCUM</t>
  </si>
  <si>
    <t>W3002RWACUM</t>
  </si>
  <si>
    <t>W3002RWTCUM</t>
  </si>
  <si>
    <t>W3002RWSCUM</t>
  </si>
  <si>
    <t>W3002WTCUM</t>
  </si>
  <si>
    <t>W3002TWDCUM</t>
  </si>
  <si>
    <t>W3002CAWCUM</t>
  </si>
  <si>
    <t>W3003AL</t>
  </si>
  <si>
    <t>W3003RWA</t>
  </si>
  <si>
    <t>W3003RWT</t>
  </si>
  <si>
    <t>W3003RWS</t>
  </si>
  <si>
    <t>W3003WT</t>
  </si>
  <si>
    <t>W3003TWD</t>
  </si>
  <si>
    <t>W3003CAW</t>
  </si>
  <si>
    <t>W3003ALCUM</t>
  </si>
  <si>
    <t>W3003RWACUM</t>
  </si>
  <si>
    <t>W3003RWTCUM</t>
  </si>
  <si>
    <t>W3003RWSCUM</t>
  </si>
  <si>
    <t>W3003WTCUM</t>
  </si>
  <si>
    <t>W3003TWDCUM</t>
  </si>
  <si>
    <t>W3003CAWCUM</t>
  </si>
  <si>
    <t>W3006AL</t>
  </si>
  <si>
    <t>W3006RWA</t>
  </si>
  <si>
    <t>W3006RWT</t>
  </si>
  <si>
    <t>W3006RWS</t>
  </si>
  <si>
    <t>W3006WT</t>
  </si>
  <si>
    <t>W3006TWD</t>
  </si>
  <si>
    <t>W3006CAW</t>
  </si>
  <si>
    <t>W3006ALCUM</t>
  </si>
  <si>
    <t>W3006RWACUM</t>
  </si>
  <si>
    <t>W3006RWTCUM</t>
  </si>
  <si>
    <t>W3006RWSCUM</t>
  </si>
  <si>
    <t>W3006WTCUM</t>
  </si>
  <si>
    <t>W3006TWDCUM</t>
  </si>
  <si>
    <t>W3006CAWCUM</t>
  </si>
  <si>
    <t>W3007SAL</t>
  </si>
  <si>
    <t>W3007SRWA</t>
  </si>
  <si>
    <t>W3007SRWT</t>
  </si>
  <si>
    <t>W3007SRWS</t>
  </si>
  <si>
    <t>W3007SWT</t>
  </si>
  <si>
    <t>W3007STWD</t>
  </si>
  <si>
    <t>W3007SCAW</t>
  </si>
  <si>
    <t>W3007SALCUM</t>
  </si>
  <si>
    <t>W3007SRWACUM</t>
  </si>
  <si>
    <t>W3007SRWTCUM</t>
  </si>
  <si>
    <t>W3007SRWSCUM</t>
  </si>
  <si>
    <t>W3007SWTCUM</t>
  </si>
  <si>
    <t>W3007STWDCUM</t>
  </si>
  <si>
    <t>W3007SCAWCUM</t>
  </si>
  <si>
    <t>W3008SAL</t>
  </si>
  <si>
    <t>W3008SRWA</t>
  </si>
  <si>
    <t>W3008SRWT</t>
  </si>
  <si>
    <t>W3008SRWS</t>
  </si>
  <si>
    <t>W3008SWT</t>
  </si>
  <si>
    <t>W3008STWD</t>
  </si>
  <si>
    <t>W3008SCAW</t>
  </si>
  <si>
    <t>W3008SALCUM</t>
  </si>
  <si>
    <t>W3008SRWACUM</t>
  </si>
  <si>
    <t>W3008SRWTCUM</t>
  </si>
  <si>
    <t>W3008SRWSCUM</t>
  </si>
  <si>
    <t>W3008SWTCUM</t>
  </si>
  <si>
    <t>W3008STWDCUM</t>
  </si>
  <si>
    <t>W3008SCAWCUM</t>
  </si>
  <si>
    <t>W3007DAL</t>
  </si>
  <si>
    <t>W3007DRWA</t>
  </si>
  <si>
    <t>W3007DRWT</t>
  </si>
  <si>
    <t>W3007DRWS</t>
  </si>
  <si>
    <t>W3007DWT</t>
  </si>
  <si>
    <t>W3007DTWD</t>
  </si>
  <si>
    <t>W3007DCAW</t>
  </si>
  <si>
    <t>W3007DALCUM</t>
  </si>
  <si>
    <t>W3007DRWACUM</t>
  </si>
  <si>
    <t>W3007DRWTCUM</t>
  </si>
  <si>
    <t>W3007DRWSCUM</t>
  </si>
  <si>
    <t>W3007DWTCUM</t>
  </si>
  <si>
    <t>W3007DTWDCUM</t>
  </si>
  <si>
    <t>W3007DCAWCUM</t>
  </si>
  <si>
    <t>W3008DAL</t>
  </si>
  <si>
    <t>W3008DRWA</t>
  </si>
  <si>
    <t>W3008DRWT</t>
  </si>
  <si>
    <t>W3008DRWS</t>
  </si>
  <si>
    <t>W3008DWT</t>
  </si>
  <si>
    <t>W3008DTWD</t>
  </si>
  <si>
    <t>W3008DCAW</t>
  </si>
  <si>
    <t>W3008DALCUM</t>
  </si>
  <si>
    <t>W3008DRWACUM</t>
  </si>
  <si>
    <t>W3008DRWTCUM</t>
  </si>
  <si>
    <t>W3008DRWSCUM</t>
  </si>
  <si>
    <t>W3008DWTCUM</t>
  </si>
  <si>
    <t>W3008DTWDCUM</t>
  </si>
  <si>
    <t>W3008DCAWCUM</t>
  </si>
  <si>
    <t>W3009AL</t>
  </si>
  <si>
    <t>W3009RWA</t>
  </si>
  <si>
    <t>W3009RWT</t>
  </si>
  <si>
    <t>W3009RWS</t>
  </si>
  <si>
    <t>W3009WT</t>
  </si>
  <si>
    <t>W3009TWD</t>
  </si>
  <si>
    <t>W3009CAW</t>
  </si>
  <si>
    <t>W3009ALCUM</t>
  </si>
  <si>
    <t>W3009RWACUM</t>
  </si>
  <si>
    <t>W3009RWTCUM</t>
  </si>
  <si>
    <t>W3009RWSCUM</t>
  </si>
  <si>
    <t>W3009WTCUM</t>
  </si>
  <si>
    <t>W3009TWDCUM</t>
  </si>
  <si>
    <t>W3009CAWCUM</t>
  </si>
  <si>
    <t>WS2004AL</t>
  </si>
  <si>
    <t>WS2004RWA</t>
  </si>
  <si>
    <t>WS2004RWT</t>
  </si>
  <si>
    <t>WS2004RWS</t>
  </si>
  <si>
    <t>WS2004WT</t>
  </si>
  <si>
    <t>WS2004TWD</t>
  </si>
  <si>
    <t>WS2004CAW</t>
  </si>
  <si>
    <t>WS2004ALCUM</t>
  </si>
  <si>
    <t>WS2004RWACUM</t>
  </si>
  <si>
    <t>WS2004RWTCUM</t>
  </si>
  <si>
    <t>WS2004RWSCUM</t>
  </si>
  <si>
    <t>WS2004WTCUM</t>
  </si>
  <si>
    <t>WS2004TWDCUM</t>
  </si>
  <si>
    <t>WS2004CAWCUM</t>
  </si>
  <si>
    <t>W3010AL</t>
  </si>
  <si>
    <t>W3010RWA</t>
  </si>
  <si>
    <t>W3010RWT</t>
  </si>
  <si>
    <t>W3010RWS</t>
  </si>
  <si>
    <t>W3010WT</t>
  </si>
  <si>
    <t>W3010TWD</t>
  </si>
  <si>
    <t>W3010CAW</t>
  </si>
  <si>
    <t>W3010ALCUM</t>
  </si>
  <si>
    <t>W3010RWACUM</t>
  </si>
  <si>
    <t>W3010RWTCUM</t>
  </si>
  <si>
    <t>W3010RWSCUM</t>
  </si>
  <si>
    <t>W3010WTCUM</t>
  </si>
  <si>
    <t>W3010TWDCUM</t>
  </si>
  <si>
    <t>W3010CAWCUM</t>
  </si>
  <si>
    <t>W3011AL</t>
  </si>
  <si>
    <t>W3011RWA</t>
  </si>
  <si>
    <t>W3011RWT</t>
  </si>
  <si>
    <t>W3011RWS</t>
  </si>
  <si>
    <t>W3011WT</t>
  </si>
  <si>
    <t>W3011TWD</t>
  </si>
  <si>
    <t>W3011CAW</t>
  </si>
  <si>
    <t>W3011ALCUM</t>
  </si>
  <si>
    <t>W3011RWACUM</t>
  </si>
  <si>
    <t>W3011RWTCUM</t>
  </si>
  <si>
    <t>W3011RWSCUM</t>
  </si>
  <si>
    <t>W3011WTCUM</t>
  </si>
  <si>
    <t>W3011TWDCUM</t>
  </si>
  <si>
    <t>W3011CAWCUM</t>
  </si>
  <si>
    <t>W3012AL</t>
  </si>
  <si>
    <t>W3012RWA</t>
  </si>
  <si>
    <t>W3012RWT</t>
  </si>
  <si>
    <t>W3012RWS</t>
  </si>
  <si>
    <t>W3012WT</t>
  </si>
  <si>
    <t>W3012TWD</t>
  </si>
  <si>
    <t>W3012CAW</t>
  </si>
  <si>
    <t>W3012ALCUM</t>
  </si>
  <si>
    <t>W3012RWACUM</t>
  </si>
  <si>
    <t>W3012RWTCUM</t>
  </si>
  <si>
    <t>W3012RWSCUM</t>
  </si>
  <si>
    <t>W3012WTCUM</t>
  </si>
  <si>
    <t>W3012TWDCUM</t>
  </si>
  <si>
    <t>W3012CAWCUM</t>
  </si>
  <si>
    <t>WS2006AL</t>
  </si>
  <si>
    <t>WS2006RWA</t>
  </si>
  <si>
    <t>WS2006RWT</t>
  </si>
  <si>
    <t>WS2006RWS</t>
  </si>
  <si>
    <t>WS2006WT</t>
  </si>
  <si>
    <t>WS2006TWD</t>
  </si>
  <si>
    <t>WS2006CAW</t>
  </si>
  <si>
    <t>WS2006ALCUM</t>
  </si>
  <si>
    <t>WS2006RWACUM</t>
  </si>
  <si>
    <t>WS2006RWTCUM</t>
  </si>
  <si>
    <t>WS2006RWSCUM</t>
  </si>
  <si>
    <t>WS2006WTCUM</t>
  </si>
  <si>
    <t>WS2006TWDCUM</t>
  </si>
  <si>
    <t>WS2006CAWCUM</t>
  </si>
  <si>
    <t>WS2007AL</t>
  </si>
  <si>
    <t>WS2007RWA</t>
  </si>
  <si>
    <t>WS2007RWT</t>
  </si>
  <si>
    <t>WS2007RWS</t>
  </si>
  <si>
    <t>WS2007WT</t>
  </si>
  <si>
    <t>WS2007TWD</t>
  </si>
  <si>
    <t>WS2007CAW</t>
  </si>
  <si>
    <t>WS2007ALCUM</t>
  </si>
  <si>
    <t>WS2007RWACUM</t>
  </si>
  <si>
    <t>WS2007RWTCUM</t>
  </si>
  <si>
    <t>WS2007RWSCUM</t>
  </si>
  <si>
    <t>WS2007WTCUM</t>
  </si>
  <si>
    <t>WS2007TWDCUM</t>
  </si>
  <si>
    <t>WS2007CAWCUM</t>
  </si>
  <si>
    <t>WS2008AL</t>
  </si>
  <si>
    <t>WS2008RWA</t>
  </si>
  <si>
    <t>WS2008RWT</t>
  </si>
  <si>
    <t>WS2008RWS</t>
  </si>
  <si>
    <t>WS2008WT</t>
  </si>
  <si>
    <t>WS2008TWD</t>
  </si>
  <si>
    <t>WS2008CAW</t>
  </si>
  <si>
    <t>WS2008ALCUM</t>
  </si>
  <si>
    <t>WS2008RWACUM</t>
  </si>
  <si>
    <t>WS2008RWTCUM</t>
  </si>
  <si>
    <t>WS2008RWSCUM</t>
  </si>
  <si>
    <t>WS2008WTCUM</t>
  </si>
  <si>
    <t>WS2008TWDCUM</t>
  </si>
  <si>
    <t>WS2008CAWCUM</t>
  </si>
  <si>
    <t>W3027AL</t>
  </si>
  <si>
    <t>W3027RWA</t>
  </si>
  <si>
    <t>W3027RWT</t>
  </si>
  <si>
    <t>W3027RWS</t>
  </si>
  <si>
    <t>W3027WT</t>
  </si>
  <si>
    <t>W3027TWD</t>
  </si>
  <si>
    <t>W3027CAW</t>
  </si>
  <si>
    <t>W3027ALCUM</t>
  </si>
  <si>
    <t>W3027RWACUM</t>
  </si>
  <si>
    <t>W3027RWTCUM</t>
  </si>
  <si>
    <t>W3027RWSCUM</t>
  </si>
  <si>
    <t>W3027WTCUM</t>
  </si>
  <si>
    <t>W3027TWDCUM</t>
  </si>
  <si>
    <t>W3027CAWCUM</t>
  </si>
  <si>
    <t>W3028OPTAL</t>
  </si>
  <si>
    <t>W3028OPTRWA</t>
  </si>
  <si>
    <t>W3028OPTRWT</t>
  </si>
  <si>
    <t>W3028OPTRWS</t>
  </si>
  <si>
    <t>W3028OPTWT</t>
  </si>
  <si>
    <t>W3028OPTTWD</t>
  </si>
  <si>
    <t>W3028OPTCAW</t>
  </si>
  <si>
    <t>W3028OPTALCUM</t>
  </si>
  <si>
    <t>W3028OPTRWACUM</t>
  </si>
  <si>
    <t>W3028OPTRWTCUM</t>
  </si>
  <si>
    <t>W3028OPTRWSCUM</t>
  </si>
  <si>
    <t>W3028OPTWTCUM</t>
  </si>
  <si>
    <t>W3028OPTTWDCUM</t>
  </si>
  <si>
    <t>W3028OPTCAWCUM</t>
  </si>
  <si>
    <t>W3028COMAL</t>
  </si>
  <si>
    <t>W3028COMRWA</t>
  </si>
  <si>
    <t>W3028COMRWT</t>
  </si>
  <si>
    <t>W3028COMRWS</t>
  </si>
  <si>
    <t>W3028COMWT</t>
  </si>
  <si>
    <t>W3028COMTWD</t>
  </si>
  <si>
    <t>W3028COMCAW</t>
  </si>
  <si>
    <t>W3028COMALCUM</t>
  </si>
  <si>
    <t>W3028COMRWACUM</t>
  </si>
  <si>
    <t>W3028COMRWTCUM</t>
  </si>
  <si>
    <t>W3028COMRWSCUM</t>
  </si>
  <si>
    <t>W3028COMWTCUM</t>
  </si>
  <si>
    <t>W3028COMTWDCUM</t>
  </si>
  <si>
    <t>W3028COMCAWCUM</t>
  </si>
  <si>
    <t>W3028NHOAL</t>
  </si>
  <si>
    <t>W3028NHORWA</t>
  </si>
  <si>
    <t>W3028NHORWT</t>
  </si>
  <si>
    <t>W3028NHORWS</t>
  </si>
  <si>
    <t>W3028NHOWT</t>
  </si>
  <si>
    <t>W3028NHOTWD</t>
  </si>
  <si>
    <t>W3028NHOCAW</t>
  </si>
  <si>
    <t>W3028NHOALCUM</t>
  </si>
  <si>
    <t>W3028NHORWACUM</t>
  </si>
  <si>
    <t>W3028NHORWTCUM</t>
  </si>
  <si>
    <t>W3028NHORWSCUM</t>
  </si>
  <si>
    <t>W3028NHOWTCUM</t>
  </si>
  <si>
    <t>W3028NHOTWDCUM</t>
  </si>
  <si>
    <t>W3028NHOCAWCUM</t>
  </si>
  <si>
    <t>W3A00001AL</t>
  </si>
  <si>
    <t>W3A00001RWA</t>
  </si>
  <si>
    <t>W3A00001RWT</t>
  </si>
  <si>
    <t>W3A00001RWS</t>
  </si>
  <si>
    <t>W3A00001WT</t>
  </si>
  <si>
    <t>W3A00001TWD</t>
  </si>
  <si>
    <t>W3A00001CAW</t>
  </si>
  <si>
    <t>W3A00001ALCUM</t>
  </si>
  <si>
    <t>W3A00001RWACUM</t>
  </si>
  <si>
    <t>W3A00001RWTCUM</t>
  </si>
  <si>
    <t>W3A00001RWSCUM</t>
  </si>
  <si>
    <t>W3A00001WTCUM</t>
  </si>
  <si>
    <t>W3A00001TWDCUM</t>
  </si>
  <si>
    <t>W3A00001CAWCUM</t>
  </si>
  <si>
    <t>W3A00002AL</t>
  </si>
  <si>
    <t>W3A00002RWA</t>
  </si>
  <si>
    <t>W3A00002RWT</t>
  </si>
  <si>
    <t>W3A00002RWS</t>
  </si>
  <si>
    <t>W3A00002WT</t>
  </si>
  <si>
    <t>W3A00002TWD</t>
  </si>
  <si>
    <t>W3A00002CAW</t>
  </si>
  <si>
    <t>W3A00002ALCUM</t>
  </si>
  <si>
    <t>W3A00002RWACUM</t>
  </si>
  <si>
    <t>W3A00002RWTCUM</t>
  </si>
  <si>
    <t>W3A00002RWSCUM</t>
  </si>
  <si>
    <t>W3A00002WTCUM</t>
  </si>
  <si>
    <t>W3A00002TWDCUM</t>
  </si>
  <si>
    <t>W3A00002CAWCUM</t>
  </si>
  <si>
    <t>W3A00003AL</t>
  </si>
  <si>
    <t>W3A00003RWA</t>
  </si>
  <si>
    <t>W3A00003RWT</t>
  </si>
  <si>
    <t>W3A00003RWS</t>
  </si>
  <si>
    <t>W3A00003WT</t>
  </si>
  <si>
    <t>W3A00003TWD</t>
  </si>
  <si>
    <t>W3A00003CAW</t>
  </si>
  <si>
    <t>W3A00003ALCUM</t>
  </si>
  <si>
    <t>W3A00003RWACUM</t>
  </si>
  <si>
    <t>W3A00003RWTCUM</t>
  </si>
  <si>
    <t>W3A00003RWSCUM</t>
  </si>
  <si>
    <t>W3A00003WTCUM</t>
  </si>
  <si>
    <t>W3A00003TWDCUM</t>
  </si>
  <si>
    <t>W3A00003CAWCUM</t>
  </si>
  <si>
    <t>W3A00004AL</t>
  </si>
  <si>
    <t>W3A00004RWA</t>
  </si>
  <si>
    <t>W3A00004RWT</t>
  </si>
  <si>
    <t>W3A00004RWS</t>
  </si>
  <si>
    <t>W3A00004WT</t>
  </si>
  <si>
    <t>W3A00004TWD</t>
  </si>
  <si>
    <t>W3A00004CAW</t>
  </si>
  <si>
    <t>W3A00004ALCUM</t>
  </si>
  <si>
    <t>W3A00004RWACUM</t>
  </si>
  <si>
    <t>W3A00004RWTCUM</t>
  </si>
  <si>
    <t>W3A00004RWSCUM</t>
  </si>
  <si>
    <t>W3A00004WTCUM</t>
  </si>
  <si>
    <t>W3A00004TWDCUM</t>
  </si>
  <si>
    <t>W3A00004CAWCUM</t>
  </si>
  <si>
    <t>W3A00005AL</t>
  </si>
  <si>
    <t>W3A00005RWA</t>
  </si>
  <si>
    <t>W3A00005RWT</t>
  </si>
  <si>
    <t>W3A00005RWS</t>
  </si>
  <si>
    <t>W3A00005WT</t>
  </si>
  <si>
    <t>W3A00005TWD</t>
  </si>
  <si>
    <t>W3A00005CAW</t>
  </si>
  <si>
    <t>W3A00005ALCUM</t>
  </si>
  <si>
    <t>W3A00005RWACUM</t>
  </si>
  <si>
    <t>W3A00005RWTCUM</t>
  </si>
  <si>
    <t>W3A00005RWSCUM</t>
  </si>
  <si>
    <t>W3A00005WTCUM</t>
  </si>
  <si>
    <t>W3A00005TWDCUM</t>
  </si>
  <si>
    <t>W3A00005CAWCUM</t>
  </si>
  <si>
    <t>W3A00006AL</t>
  </si>
  <si>
    <t>W3A00006RWA</t>
  </si>
  <si>
    <t>W3A00006RWT</t>
  </si>
  <si>
    <t>W3A00006RWS</t>
  </si>
  <si>
    <t>W3A00006WT</t>
  </si>
  <si>
    <t>W3A00006TWD</t>
  </si>
  <si>
    <t>W3A00006CAW</t>
  </si>
  <si>
    <t>W3A00006ALCUM</t>
  </si>
  <si>
    <t>W3A00006RWACUM</t>
  </si>
  <si>
    <t>W3A00006RWTCUM</t>
  </si>
  <si>
    <t>W3A00006RWSCUM</t>
  </si>
  <si>
    <t>W3A00006WTCUM</t>
  </si>
  <si>
    <t>W3A00006TWDCUM</t>
  </si>
  <si>
    <t>W3A00006CAWCUM</t>
  </si>
  <si>
    <t>W3A00007AL</t>
  </si>
  <si>
    <t>W3A00007RWA</t>
  </si>
  <si>
    <t>W3A00007RWT</t>
  </si>
  <si>
    <t>W3A00007RWS</t>
  </si>
  <si>
    <t>W3A00007WT</t>
  </si>
  <si>
    <t>W3A00007TWD</t>
  </si>
  <si>
    <t>W3A00007CAW</t>
  </si>
  <si>
    <t>W3A00007ALCUM</t>
  </si>
  <si>
    <t>W3A00007RWACUM</t>
  </si>
  <si>
    <t>W3A00007RWTCUM</t>
  </si>
  <si>
    <t>W3A00007RWSCUM</t>
  </si>
  <si>
    <t>W3A00007WTCUM</t>
  </si>
  <si>
    <t>W3A00007TWDCUM</t>
  </si>
  <si>
    <t>W3A00007CAWCUM</t>
  </si>
  <si>
    <t>W3A00008AL</t>
  </si>
  <si>
    <t>W3A00008RWA</t>
  </si>
  <si>
    <t>W3A00008RWT</t>
  </si>
  <si>
    <t>W3A00008RWS</t>
  </si>
  <si>
    <t>W3A00008WT</t>
  </si>
  <si>
    <t>W3A00008TWD</t>
  </si>
  <si>
    <t>W3A00008CAW</t>
  </si>
  <si>
    <t>W3A00008ALCUM</t>
  </si>
  <si>
    <t>W3A00008RWACUM</t>
  </si>
  <si>
    <t>W3A00008RWTCUM</t>
  </si>
  <si>
    <t>W3A00008RWSCUM</t>
  </si>
  <si>
    <t>W3A00008WTCUM</t>
  </si>
  <si>
    <t>W3A00008TWDCUM</t>
  </si>
  <si>
    <t>W3A00008CAWCUM</t>
  </si>
  <si>
    <t>W3A00009AL</t>
  </si>
  <si>
    <t>W3A00009RWA</t>
  </si>
  <si>
    <t>W3A00009RWT</t>
  </si>
  <si>
    <t>W3A00009RWS</t>
  </si>
  <si>
    <t>W3A00009WT</t>
  </si>
  <si>
    <t>W3A00009TWD</t>
  </si>
  <si>
    <t>W3A00009CAW</t>
  </si>
  <si>
    <t>W3A00009ALCUM</t>
  </si>
  <si>
    <t>W3A00009RWACUM</t>
  </si>
  <si>
    <t>W3A00009RWTCUM</t>
  </si>
  <si>
    <t>W3A00009RWSCUM</t>
  </si>
  <si>
    <t>W3A00009WTCUM</t>
  </si>
  <si>
    <t>W3A00009TWDCUM</t>
  </si>
  <si>
    <t>W3A00009CAWCUM</t>
  </si>
  <si>
    <t>W3A00010AL</t>
  </si>
  <si>
    <t>W3A00010RWA</t>
  </si>
  <si>
    <t>W3A00010RWT</t>
  </si>
  <si>
    <t>W3A00010RWS</t>
  </si>
  <si>
    <t>W3A00010WT</t>
  </si>
  <si>
    <t>W3A00010TWD</t>
  </si>
  <si>
    <t>W3A00010CAW</t>
  </si>
  <si>
    <t>W3A00010ALCUM</t>
  </si>
  <si>
    <t>W3A00010RWACUM</t>
  </si>
  <si>
    <t>W3A00010RWTCUM</t>
  </si>
  <si>
    <t>W3A00010RWSCUM</t>
  </si>
  <si>
    <t>W3A00010WTCUM</t>
  </si>
  <si>
    <t>W3A00010TWDCUM</t>
  </si>
  <si>
    <t>W3A00010CAWCUM</t>
  </si>
  <si>
    <t>W3A00011AL</t>
  </si>
  <si>
    <t>W3A00011RWA</t>
  </si>
  <si>
    <t>W3A00011RWT</t>
  </si>
  <si>
    <t>W3A00011RWS</t>
  </si>
  <si>
    <t>W3A00011WT</t>
  </si>
  <si>
    <t>W3A00011TWD</t>
  </si>
  <si>
    <t>W3A00011CAW</t>
  </si>
  <si>
    <t>W3A00011ALCUM</t>
  </si>
  <si>
    <t>W3A00011RWACUM</t>
  </si>
  <si>
    <t>W3A00011RWTCUM</t>
  </si>
  <si>
    <t>W3A00011RWSCUM</t>
  </si>
  <si>
    <t>W3A00011WTCUM</t>
  </si>
  <si>
    <t>W3A00011TWDCUM</t>
  </si>
  <si>
    <t>W3A00011CAWCUM</t>
  </si>
  <si>
    <t>W3A00012AL</t>
  </si>
  <si>
    <t>W3A00012RWA</t>
  </si>
  <si>
    <t>W3A00012RWT</t>
  </si>
  <si>
    <t>W3A00012RWS</t>
  </si>
  <si>
    <t>W3A00012WT</t>
  </si>
  <si>
    <t>W3A00012TWD</t>
  </si>
  <si>
    <t>W3A00012CAW</t>
  </si>
  <si>
    <t>W3A00012ALCUM</t>
  </si>
  <si>
    <t>W3A00012RWACUM</t>
  </si>
  <si>
    <t>W3A00012RWTCUM</t>
  </si>
  <si>
    <t>W3A00012RWSCUM</t>
  </si>
  <si>
    <t>W3A00012WTCUM</t>
  </si>
  <si>
    <t>W3A00012TWDCUM</t>
  </si>
  <si>
    <t>W3A00012CAWCUM</t>
  </si>
  <si>
    <t>W3A00013AL</t>
  </si>
  <si>
    <t>W3A00013RWA</t>
  </si>
  <si>
    <t>W3A00013RWT</t>
  </si>
  <si>
    <t>W3A00013RWS</t>
  </si>
  <si>
    <t>W3A00013WT</t>
  </si>
  <si>
    <t>W3A00013TWD</t>
  </si>
  <si>
    <t>W3A00013CAW</t>
  </si>
  <si>
    <t>W3A00013ALCUM</t>
  </si>
  <si>
    <t>W3A00013RWACUM</t>
  </si>
  <si>
    <t>W3A00013RWTCUM</t>
  </si>
  <si>
    <t>W3A00013RWSCUM</t>
  </si>
  <si>
    <t>W3A00013WTCUM</t>
  </si>
  <si>
    <t>W3A00013TWDCUM</t>
  </si>
  <si>
    <t>W3A00013CAWCUM</t>
  </si>
  <si>
    <t>W3A00014AL</t>
  </si>
  <si>
    <t>W3A00014RWA</t>
  </si>
  <si>
    <t>W3A00014RWT</t>
  </si>
  <si>
    <t>W3A00014RWS</t>
  </si>
  <si>
    <t>W3A00014WT</t>
  </si>
  <si>
    <t>W3A00014TWD</t>
  </si>
  <si>
    <t>W3A00014CAW</t>
  </si>
  <si>
    <t>W3A00014ALCUM</t>
  </si>
  <si>
    <t>W3A00014RWACUM</t>
  </si>
  <si>
    <t>W3A00014RWTCUM</t>
  </si>
  <si>
    <t>W3A00014RWSCUM</t>
  </si>
  <si>
    <t>W3A00014WTCUM</t>
  </si>
  <si>
    <t>W3A00014TWDCUM</t>
  </si>
  <si>
    <t>W3A00014CAWCUM</t>
  </si>
  <si>
    <t>W3A00015AL</t>
  </si>
  <si>
    <t>W3A00015RWA</t>
  </si>
  <si>
    <t>W3A00015RWT</t>
  </si>
  <si>
    <t>W3A00015RWS</t>
  </si>
  <si>
    <t>W3A00015WT</t>
  </si>
  <si>
    <t>W3A00015TWD</t>
  </si>
  <si>
    <t>W3A00015CAW</t>
  </si>
  <si>
    <t>W3A00015ALCUM</t>
  </si>
  <si>
    <t>W3A00015RWACUM</t>
  </si>
  <si>
    <t>W3A00015RWTCUM</t>
  </si>
  <si>
    <t>W3A00015RWSCUM</t>
  </si>
  <si>
    <t>W3A00015WTCUM</t>
  </si>
  <si>
    <t>W3A00015TWDCUM</t>
  </si>
  <si>
    <t>W3A00015CAWCUM</t>
  </si>
  <si>
    <t>Table 4L does not equal table 4D, please provide reasoning and reconciliation in your commentary</t>
  </si>
  <si>
    <t>BA2070AL</t>
  </si>
  <si>
    <t>BA2070RWA</t>
  </si>
  <si>
    <t>BA2070RWT</t>
  </si>
  <si>
    <t>BA2070RWS</t>
  </si>
  <si>
    <t>BA2070WT</t>
  </si>
  <si>
    <t>BA2070TWD</t>
  </si>
  <si>
    <t>BA2070CAW</t>
  </si>
  <si>
    <t>BA2070ALCUM</t>
  </si>
  <si>
    <t>BA2070RWACUM</t>
  </si>
  <si>
    <t>BA2070RWTCUM</t>
  </si>
  <si>
    <t>BA2070RWSCUM</t>
  </si>
  <si>
    <t>BA2070WTCUM</t>
  </si>
  <si>
    <t>BA2070TWDCUM</t>
  </si>
  <si>
    <t>BA2070CAWCUM</t>
  </si>
  <si>
    <t>Table 4L does not equal table 4J, please provide reasoning and reconciliation in your commentary</t>
  </si>
  <si>
    <t>BC31379FL</t>
  </si>
  <si>
    <t>BC31379SWD</t>
  </si>
  <si>
    <t>BC31379HD</t>
  </si>
  <si>
    <t>BC31379STD</t>
  </si>
  <si>
    <t>BC31379SLT</t>
  </si>
  <si>
    <t>BC31379STP</t>
  </si>
  <si>
    <t>BC31379SDT</t>
  </si>
  <si>
    <t>BC31379SDD</t>
  </si>
  <si>
    <t>BC31379CAS</t>
  </si>
  <si>
    <t>BC31379FLCUM</t>
  </si>
  <si>
    <t>BC31379SWDCUM</t>
  </si>
  <si>
    <t>BC31379HDCUM</t>
  </si>
  <si>
    <t>BC31379STDCUM</t>
  </si>
  <si>
    <t>BC31379SLTCUM</t>
  </si>
  <si>
    <t>BC31379STPCUM</t>
  </si>
  <si>
    <t>BC31379SDTCUM</t>
  </si>
  <si>
    <t>BC31379SDDCUM</t>
  </si>
  <si>
    <t>BC31379CASCUM</t>
  </si>
  <si>
    <t>S3035QFL</t>
  </si>
  <si>
    <t>S3035QSWD</t>
  </si>
  <si>
    <t>S3035QHD</t>
  </si>
  <si>
    <t>S3035QSTD</t>
  </si>
  <si>
    <t>S3035QSLT</t>
  </si>
  <si>
    <t>S3035QSTP</t>
  </si>
  <si>
    <t>S3035QSDT</t>
  </si>
  <si>
    <t>S3035QSDD</t>
  </si>
  <si>
    <t>S3035QCAS</t>
  </si>
  <si>
    <t>S3035QFLCUM</t>
  </si>
  <si>
    <t>S3035QSWDCUM</t>
  </si>
  <si>
    <t>S3035QHDCUM</t>
  </si>
  <si>
    <t>S3035QSTDCUM</t>
  </si>
  <si>
    <t>S3035QSLTCUM</t>
  </si>
  <si>
    <t>S3035QSTPCUM</t>
  </si>
  <si>
    <t>S3035QSDTCUM</t>
  </si>
  <si>
    <t>S3035QSDDCUM</t>
  </si>
  <si>
    <t>S3035QCASCUM</t>
  </si>
  <si>
    <t>S3036GFL</t>
  </si>
  <si>
    <t>S3036GSWD</t>
  </si>
  <si>
    <t>S3036GHD</t>
  </si>
  <si>
    <t>S3036GSTD</t>
  </si>
  <si>
    <t>S3036GSLT</t>
  </si>
  <si>
    <t>S3036GSTP</t>
  </si>
  <si>
    <t>S3036GSDT</t>
  </si>
  <si>
    <t>S3036GSDD</t>
  </si>
  <si>
    <t>S3036GCAS</t>
  </si>
  <si>
    <t>S3036GFLCUM</t>
  </si>
  <si>
    <t>S3036GSWDCUM</t>
  </si>
  <si>
    <t>S3036GHDCUM</t>
  </si>
  <si>
    <t>S3036GSTDCUM</t>
  </si>
  <si>
    <t>S3036GSLTCUM</t>
  </si>
  <si>
    <t>S3036GSTPCUM</t>
  </si>
  <si>
    <t>S3036GSDTCUM</t>
  </si>
  <si>
    <t>S3036GSDDCUM</t>
  </si>
  <si>
    <t>S3036GCASCUM</t>
  </si>
  <si>
    <t>S3004FL</t>
  </si>
  <si>
    <t>S3004SWD</t>
  </si>
  <si>
    <t>S3004HD</t>
  </si>
  <si>
    <t>S3004STD</t>
  </si>
  <si>
    <t>S3004SLT</t>
  </si>
  <si>
    <t>S3004STP</t>
  </si>
  <si>
    <t>S3004SDT</t>
  </si>
  <si>
    <t>S3004SDD</t>
  </si>
  <si>
    <t>S3004CAS</t>
  </si>
  <si>
    <t>S3004FLCUM</t>
  </si>
  <si>
    <t>S3004SWDCUM</t>
  </si>
  <si>
    <t>S3004HDCUM</t>
  </si>
  <si>
    <t>S3004STDCUM</t>
  </si>
  <si>
    <t>S3004SLTCUM</t>
  </si>
  <si>
    <t>S3004STPCUM</t>
  </si>
  <si>
    <t>S3004SDTCUM</t>
  </si>
  <si>
    <t>S3004SDDCUM</t>
  </si>
  <si>
    <t>S3004CASCUM</t>
  </si>
  <si>
    <t>WWS2001FL</t>
  </si>
  <si>
    <t>WWS2001SWD</t>
  </si>
  <si>
    <t>WWS2001HD</t>
  </si>
  <si>
    <t>WWS2001STD</t>
  </si>
  <si>
    <t>WWS2001SLT</t>
  </si>
  <si>
    <t>WWS2001STP</t>
  </si>
  <si>
    <t>WWS2001SDT</t>
  </si>
  <si>
    <t>WWS2001SDD</t>
  </si>
  <si>
    <t>WWS2001CAS</t>
  </si>
  <si>
    <t>WWS2001FLCUM</t>
  </si>
  <si>
    <t>WWS2001SWDCUM</t>
  </si>
  <si>
    <t>WWS2001HDCUM</t>
  </si>
  <si>
    <t>WWS2001STDCUM</t>
  </si>
  <si>
    <t>WWS2001SLTCUM</t>
  </si>
  <si>
    <t>WWS2001STPCUM</t>
  </si>
  <si>
    <t>WWS2001SDTCUM</t>
  </si>
  <si>
    <t>WWS2001SDDCUM</t>
  </si>
  <si>
    <t>WWS2001CASCUM</t>
  </si>
  <si>
    <t>S3005FL</t>
  </si>
  <si>
    <t>S3005SWD</t>
  </si>
  <si>
    <t>S3005HD</t>
  </si>
  <si>
    <t>S3005STD</t>
  </si>
  <si>
    <t>S3005SLT</t>
  </si>
  <si>
    <t>S3005STP</t>
  </si>
  <si>
    <t>S3005SDT</t>
  </si>
  <si>
    <t>S3005SDD</t>
  </si>
  <si>
    <t>S3005CAS</t>
  </si>
  <si>
    <t>S3005FLCUM</t>
  </si>
  <si>
    <t>S3005SWDCUM</t>
  </si>
  <si>
    <t>S3005HDCUM</t>
  </si>
  <si>
    <t>S3005STDCUM</t>
  </si>
  <si>
    <t>S3005SLTCUM</t>
  </si>
  <si>
    <t>S3005STPCUM</t>
  </si>
  <si>
    <t>S3005SDTCUM</t>
  </si>
  <si>
    <t>S3005SDDCUM</t>
  </si>
  <si>
    <t>S3005CASCUM</t>
  </si>
  <si>
    <t>S3006FL</t>
  </si>
  <si>
    <t>S3006SWD</t>
  </si>
  <si>
    <t>S3006HD</t>
  </si>
  <si>
    <t>S3006STD</t>
  </si>
  <si>
    <t>S3006SLT</t>
  </si>
  <si>
    <t>S3006STP</t>
  </si>
  <si>
    <t>S3006SDT</t>
  </si>
  <si>
    <t>S3006SDD</t>
  </si>
  <si>
    <t>S3006CAS</t>
  </si>
  <si>
    <t>S3006FLCUM</t>
  </si>
  <si>
    <t>S3006SWDCUM</t>
  </si>
  <si>
    <t>S3006HDCUM</t>
  </si>
  <si>
    <t>S3006STDCUM</t>
  </si>
  <si>
    <t>S3006SLTCUM</t>
  </si>
  <si>
    <t>S3006STPCUM</t>
  </si>
  <si>
    <t>S3006SDTCUM</t>
  </si>
  <si>
    <t>S3006SDDCUM</t>
  </si>
  <si>
    <t>S3006CASCUM</t>
  </si>
  <si>
    <t>S3007FL</t>
  </si>
  <si>
    <t>S3007SWD</t>
  </si>
  <si>
    <t>S3007HD</t>
  </si>
  <si>
    <t>S3007STD</t>
  </si>
  <si>
    <t>S3007SLT</t>
  </si>
  <si>
    <t>S3007STP</t>
  </si>
  <si>
    <t>S3007SDT</t>
  </si>
  <si>
    <t>S3007SDD</t>
  </si>
  <si>
    <t>S3007CAS</t>
  </si>
  <si>
    <t>S3007FLCUM</t>
  </si>
  <si>
    <t>S3007SWDCUM</t>
  </si>
  <si>
    <t>S3007HDCUM</t>
  </si>
  <si>
    <t>S3007STDCUM</t>
  </si>
  <si>
    <t>S3007SLTCUM</t>
  </si>
  <si>
    <t>S3007STPCUM</t>
  </si>
  <si>
    <t>S3007SDTCUM</t>
  </si>
  <si>
    <t>S3007SDDCUM</t>
  </si>
  <si>
    <t>S3007CASCUM</t>
  </si>
  <si>
    <t>WWS2002FL</t>
  </si>
  <si>
    <t>WWS2002SWD</t>
  </si>
  <si>
    <t>WWS2002HD</t>
  </si>
  <si>
    <t>WWS2002STD</t>
  </si>
  <si>
    <t>WWS2002SLT</t>
  </si>
  <si>
    <t>WWS2002STP</t>
  </si>
  <si>
    <t>WWS2002SDT</t>
  </si>
  <si>
    <t>WWS2002SDD</t>
  </si>
  <si>
    <t>WWS2002CAS</t>
  </si>
  <si>
    <t>WWS2002FLCUM</t>
  </si>
  <si>
    <t>WWS2002SWDCUM</t>
  </si>
  <si>
    <t>WWS2002HDCUM</t>
  </si>
  <si>
    <t>WWS2002STDCUM</t>
  </si>
  <si>
    <t>WWS2002SLTCUM</t>
  </si>
  <si>
    <t>WWS2002STPCUM</t>
  </si>
  <si>
    <t>WWS2002SDTCUM</t>
  </si>
  <si>
    <t>WWS2002SDDCUM</t>
  </si>
  <si>
    <t>WWS2002CASCUM</t>
  </si>
  <si>
    <t>WWS2003FL</t>
  </si>
  <si>
    <t>WWS2003SWD</t>
  </si>
  <si>
    <t>WWS2003HD</t>
  </si>
  <si>
    <t>WWS2003STD</t>
  </si>
  <si>
    <t>WWS2003SLT</t>
  </si>
  <si>
    <t>WWS2003STP</t>
  </si>
  <si>
    <t>WWS2003SDT</t>
  </si>
  <si>
    <t>WWS2003SDD</t>
  </si>
  <si>
    <t>WWS2003CAS</t>
  </si>
  <si>
    <t>WWS2003FLCUM</t>
  </si>
  <si>
    <t>WWS2003SWDCUM</t>
  </si>
  <si>
    <t>WWS2003HDCUM</t>
  </si>
  <si>
    <t>WWS2003STDCUM</t>
  </si>
  <si>
    <t>WWS2003SLTCUM</t>
  </si>
  <si>
    <t>WWS2003STPCUM</t>
  </si>
  <si>
    <t>WWS2003SDTCUM</t>
  </si>
  <si>
    <t>WWS2003SDDCUM</t>
  </si>
  <si>
    <t>WWS2003CASCUM</t>
  </si>
  <si>
    <t>S3008FL</t>
  </si>
  <si>
    <t>S3008SWD</t>
  </si>
  <si>
    <t>S3008HD</t>
  </si>
  <si>
    <t>S3008STD</t>
  </si>
  <si>
    <t>S3008SLT</t>
  </si>
  <si>
    <t>S3008STP</t>
  </si>
  <si>
    <t>S3008SDT</t>
  </si>
  <si>
    <t>S3008SDD</t>
  </si>
  <si>
    <t>S3008CAS</t>
  </si>
  <si>
    <t>S3008FLCUM</t>
  </si>
  <si>
    <t>S3008SWDCUM</t>
  </si>
  <si>
    <t>S3008HDCUM</t>
  </si>
  <si>
    <t>S3008STDCUM</t>
  </si>
  <si>
    <t>S3008SLTCUM</t>
  </si>
  <si>
    <t>S3008STPCUM</t>
  </si>
  <si>
    <t>S3008SDTCUM</t>
  </si>
  <si>
    <t>S3008SDDCUM</t>
  </si>
  <si>
    <t>S3008CASCUM</t>
  </si>
  <si>
    <t>S3009FL</t>
  </si>
  <si>
    <t>S3009SWD</t>
  </si>
  <si>
    <t>S3009HD</t>
  </si>
  <si>
    <t>S3009STD</t>
  </si>
  <si>
    <t>S3009SLT</t>
  </si>
  <si>
    <t>S3009STP</t>
  </si>
  <si>
    <t>S3009SDT</t>
  </si>
  <si>
    <t>S3009SDD</t>
  </si>
  <si>
    <t>S3009CAS</t>
  </si>
  <si>
    <t>S3009FLCUM</t>
  </si>
  <si>
    <t>S3009SWDCUM</t>
  </si>
  <si>
    <t>S3009HDCUM</t>
  </si>
  <si>
    <t>S3009STDCUM</t>
  </si>
  <si>
    <t>S3009SLTCUM</t>
  </si>
  <si>
    <t>S3009STPCUM</t>
  </si>
  <si>
    <t>S3009SDTCUM</t>
  </si>
  <si>
    <t>S3009SDDCUM</t>
  </si>
  <si>
    <t>S3009CASCUM</t>
  </si>
  <si>
    <t>WWS2007FL</t>
  </si>
  <si>
    <t>WWS2007SWD</t>
  </si>
  <si>
    <t>WWS2007HD</t>
  </si>
  <si>
    <t>WWS2007STD</t>
  </si>
  <si>
    <t>WWS2007SLT</t>
  </si>
  <si>
    <t>WWS2007STP</t>
  </si>
  <si>
    <t>WWS2007SDT</t>
  </si>
  <si>
    <t>WWS2007SDD</t>
  </si>
  <si>
    <t>WWS2007CAS</t>
  </si>
  <si>
    <t>WWS2007FLCUM</t>
  </si>
  <si>
    <t>WWS2007SWDCUM</t>
  </si>
  <si>
    <t>WWS2007HDCUM</t>
  </si>
  <si>
    <t>WWS2007STDCUM</t>
  </si>
  <si>
    <t>WWS2007SLTCUM</t>
  </si>
  <si>
    <t>WWS2007STPCUM</t>
  </si>
  <si>
    <t>WWS2007SDTCUM</t>
  </si>
  <si>
    <t>WWS2007SDDCUM</t>
  </si>
  <si>
    <t>WWS2007CASCUM</t>
  </si>
  <si>
    <t>S3010FL</t>
  </si>
  <si>
    <t>S3010SWD</t>
  </si>
  <si>
    <t>S3010HD</t>
  </si>
  <si>
    <t>S3010STD</t>
  </si>
  <si>
    <t>S3010SLT</t>
  </si>
  <si>
    <t>S3010STP</t>
  </si>
  <si>
    <t>S3010SDT</t>
  </si>
  <si>
    <t>S3010SDD</t>
  </si>
  <si>
    <t>S3010CAS</t>
  </si>
  <si>
    <t>S3010FLCUM</t>
  </si>
  <si>
    <t>S3010SWDCUM</t>
  </si>
  <si>
    <t>S3010HDCUM</t>
  </si>
  <si>
    <t>S3010STDCUM</t>
  </si>
  <si>
    <t>S3010SLTCUM</t>
  </si>
  <si>
    <t>S3010STPCUM</t>
  </si>
  <si>
    <t>S3010SDTCUM</t>
  </si>
  <si>
    <t>S3010SDDCUM</t>
  </si>
  <si>
    <t>S3010CASCUM</t>
  </si>
  <si>
    <t>S3011FL</t>
  </si>
  <si>
    <t>S3011SWD</t>
  </si>
  <si>
    <t>S3011HD</t>
  </si>
  <si>
    <t>S3011STD</t>
  </si>
  <si>
    <t>S3011SLT</t>
  </si>
  <si>
    <t>S3011STP</t>
  </si>
  <si>
    <t>S3011SDT</t>
  </si>
  <si>
    <t>S3011SDD</t>
  </si>
  <si>
    <t>S3011CAS</t>
  </si>
  <si>
    <t>S3011FLCUM</t>
  </si>
  <si>
    <t>S3011SWDCUM</t>
  </si>
  <si>
    <t>S3011HDCUM</t>
  </si>
  <si>
    <t>S3011STDCUM</t>
  </si>
  <si>
    <t>S3011SLTCUM</t>
  </si>
  <si>
    <t>S3011STPCUM</t>
  </si>
  <si>
    <t>S3011SDTCUM</t>
  </si>
  <si>
    <t>S3011SDDCUM</t>
  </si>
  <si>
    <t>S3011CASCUM</t>
  </si>
  <si>
    <t>S3012FL</t>
  </si>
  <si>
    <t>S3012SWD</t>
  </si>
  <si>
    <t>S3012HD</t>
  </si>
  <si>
    <t>S3012STD</t>
  </si>
  <si>
    <t>S3012SLT</t>
  </si>
  <si>
    <t>S3012STP</t>
  </si>
  <si>
    <t>S3012SDT</t>
  </si>
  <si>
    <t>S3012SDD</t>
  </si>
  <si>
    <t>S3012CAS</t>
  </si>
  <si>
    <t>S3012FLCUM</t>
  </si>
  <si>
    <t>S3012SWDCUM</t>
  </si>
  <si>
    <t>S3012HDCUM</t>
  </si>
  <si>
    <t>S3012STDCUM</t>
  </si>
  <si>
    <t>S3012SLTCUM</t>
  </si>
  <si>
    <t>S3012STPCUM</t>
  </si>
  <si>
    <t>S3012SDTCUM</t>
  </si>
  <si>
    <t>S3012SDDCUM</t>
  </si>
  <si>
    <t>S3012CASCUM</t>
  </si>
  <si>
    <t>S3013FL</t>
  </si>
  <si>
    <t>S3013SWD</t>
  </si>
  <si>
    <t>S3013HD</t>
  </si>
  <si>
    <t>S3013STD</t>
  </si>
  <si>
    <t>S3013SLT</t>
  </si>
  <si>
    <t>S3013STP</t>
  </si>
  <si>
    <t>S3013SDT</t>
  </si>
  <si>
    <t>S3013SDD</t>
  </si>
  <si>
    <t>S3013CAS</t>
  </si>
  <si>
    <t>S3013FLCUM</t>
  </si>
  <si>
    <t>S3013SWDCUM</t>
  </si>
  <si>
    <t>S3013HDCUM</t>
  </si>
  <si>
    <t>S3013STDCUM</t>
  </si>
  <si>
    <t>S3013SLTCUM</t>
  </si>
  <si>
    <t>S3013STPCUM</t>
  </si>
  <si>
    <t>S3013SDTCUM</t>
  </si>
  <si>
    <t>S3013SDDCUM</t>
  </si>
  <si>
    <t>S3013CASCUM</t>
  </si>
  <si>
    <t>S3014FL</t>
  </si>
  <si>
    <t>S3014SWD</t>
  </si>
  <si>
    <t>S3014HD</t>
  </si>
  <si>
    <t>S3014STD</t>
  </si>
  <si>
    <t>S3014SLT</t>
  </si>
  <si>
    <t>S3014STP</t>
  </si>
  <si>
    <t>S3014SDT</t>
  </si>
  <si>
    <t>S3014SDD</t>
  </si>
  <si>
    <t>S3014CAS</t>
  </si>
  <si>
    <t>S3014FLCUM</t>
  </si>
  <si>
    <t>S3014SWDCUM</t>
  </si>
  <si>
    <t>S3014HDCUM</t>
  </si>
  <si>
    <t>S3014STDCUM</t>
  </si>
  <si>
    <t>S3014SLTCUM</t>
  </si>
  <si>
    <t>S3014STPCUM</t>
  </si>
  <si>
    <t>S3014SDTCUM</t>
  </si>
  <si>
    <t>S3014SDDCUM</t>
  </si>
  <si>
    <t>S3014CASCUM</t>
  </si>
  <si>
    <t>S3015FL</t>
  </si>
  <si>
    <t>S3015SWD</t>
  </si>
  <si>
    <t>S3015HD</t>
  </si>
  <si>
    <t>S3015STD</t>
  </si>
  <si>
    <t>S3015SLT</t>
  </si>
  <si>
    <t>S3015STP</t>
  </si>
  <si>
    <t>S3015SDT</t>
  </si>
  <si>
    <t>S3015SDD</t>
  </si>
  <si>
    <t>S3015CAS</t>
  </si>
  <si>
    <t>S3015FLCUM</t>
  </si>
  <si>
    <t>S3015SWDCUM</t>
  </si>
  <si>
    <t>S3015HDCUM</t>
  </si>
  <si>
    <t>S3015STDCUM</t>
  </si>
  <si>
    <t>S3015SLTCUM</t>
  </si>
  <si>
    <t>S3015STPCUM</t>
  </si>
  <si>
    <t>S3015SDTCUM</t>
  </si>
  <si>
    <t>S3015SDDCUM</t>
  </si>
  <si>
    <t>S3015CASCUM</t>
  </si>
  <si>
    <t>S3016FL</t>
  </si>
  <si>
    <t>S3016SWD</t>
  </si>
  <si>
    <t>S3016HD</t>
  </si>
  <si>
    <t>S3016STD</t>
  </si>
  <si>
    <t>S3016SLT</t>
  </si>
  <si>
    <t>S3016STP</t>
  </si>
  <si>
    <t>S3016SDT</t>
  </si>
  <si>
    <t>S3016SDD</t>
  </si>
  <si>
    <t>S3016CAS</t>
  </si>
  <si>
    <t>S3016FLCUM</t>
  </si>
  <si>
    <t>S3016SWDCUM</t>
  </si>
  <si>
    <t>S3016HDCUM</t>
  </si>
  <si>
    <t>S3016STDCUM</t>
  </si>
  <si>
    <t>S3016SLTCUM</t>
  </si>
  <si>
    <t>S3016STPCUM</t>
  </si>
  <si>
    <t>S3016SDTCUM</t>
  </si>
  <si>
    <t>S3016SDDCUM</t>
  </si>
  <si>
    <t>S3016CASCUM</t>
  </si>
  <si>
    <t>S3017FL</t>
  </si>
  <si>
    <t>S3017SWD</t>
  </si>
  <si>
    <t>S3017HD</t>
  </si>
  <si>
    <t>S3017STD</t>
  </si>
  <si>
    <t>S3017SLT</t>
  </si>
  <si>
    <t>S3017STP</t>
  </si>
  <si>
    <t>S3017SDT</t>
  </si>
  <si>
    <t>S3017SDD</t>
  </si>
  <si>
    <t>S3017CAS</t>
  </si>
  <si>
    <t>S3017FLCUM</t>
  </si>
  <si>
    <t>S3017SWDCUM</t>
  </si>
  <si>
    <t>S3017HDCUM</t>
  </si>
  <si>
    <t>S3017STDCUM</t>
  </si>
  <si>
    <t>S3017SLTCUM</t>
  </si>
  <si>
    <t>S3017STPCUM</t>
  </si>
  <si>
    <t>S3017SDTCUM</t>
  </si>
  <si>
    <t>S3017SDDCUM</t>
  </si>
  <si>
    <t>S3017CASCUM</t>
  </si>
  <si>
    <t>S3018FL</t>
  </si>
  <si>
    <t>S3018SWD</t>
  </si>
  <si>
    <t>S3018HD</t>
  </si>
  <si>
    <t>S3018STD</t>
  </si>
  <si>
    <t>S3018SLT</t>
  </si>
  <si>
    <t>S3018STP</t>
  </si>
  <si>
    <t>S3018SDT</t>
  </si>
  <si>
    <t>S3018SDD</t>
  </si>
  <si>
    <t>S3018CAS</t>
  </si>
  <si>
    <t>S3018FLCUM</t>
  </si>
  <si>
    <t>S3018SWDCUM</t>
  </si>
  <si>
    <t>S3018HDCUM</t>
  </si>
  <si>
    <t>S3018STDCUM</t>
  </si>
  <si>
    <t>S3018SLTCUM</t>
  </si>
  <si>
    <t>S3018STPCUM</t>
  </si>
  <si>
    <t>S3018SDTCUM</t>
  </si>
  <si>
    <t>S3018SDDCUM</t>
  </si>
  <si>
    <t>S3018CASCUM</t>
  </si>
  <si>
    <t>S3019FL</t>
  </si>
  <si>
    <t>S3019SWD</t>
  </si>
  <si>
    <t>S3019HD</t>
  </si>
  <si>
    <t>S3019STD</t>
  </si>
  <si>
    <t>S3019SLT</t>
  </si>
  <si>
    <t>S3019STP</t>
  </si>
  <si>
    <t>S3019SDT</t>
  </si>
  <si>
    <t>S3019SDD</t>
  </si>
  <si>
    <t>S3019CAS</t>
  </si>
  <si>
    <t>S3019FLCUM</t>
  </si>
  <si>
    <t>S3019SWDCUM</t>
  </si>
  <si>
    <t>S3019HDCUM</t>
  </si>
  <si>
    <t>S3019STDCUM</t>
  </si>
  <si>
    <t>S3019SLTCUM</t>
  </si>
  <si>
    <t>S3019STPCUM</t>
  </si>
  <si>
    <t>S3019SDTCUM</t>
  </si>
  <si>
    <t>S3019SDDCUM</t>
  </si>
  <si>
    <t>S3019CASCUM</t>
  </si>
  <si>
    <t>S3020FL</t>
  </si>
  <si>
    <t>S3020SWD</t>
  </si>
  <si>
    <t>S3020HD</t>
  </si>
  <si>
    <t>S3020STD</t>
  </si>
  <si>
    <t>S3020SLT</t>
  </si>
  <si>
    <t>S3020STP</t>
  </si>
  <si>
    <t>S3020SDT</t>
  </si>
  <si>
    <t>S3020SDD</t>
  </si>
  <si>
    <t>S3020CAS</t>
  </si>
  <si>
    <t>S3020FLCUM</t>
  </si>
  <si>
    <t>S3020SWDCUM</t>
  </si>
  <si>
    <t>S3020HDCUM</t>
  </si>
  <si>
    <t>S3020STDCUM</t>
  </si>
  <si>
    <t>S3020SLTCUM</t>
  </si>
  <si>
    <t>S3020STPCUM</t>
  </si>
  <si>
    <t>S3020SDTCUM</t>
  </si>
  <si>
    <t>S3020SDDCUM</t>
  </si>
  <si>
    <t>S3020CASCUM</t>
  </si>
  <si>
    <t>S3021FL</t>
  </si>
  <si>
    <t>S3021SWD</t>
  </si>
  <si>
    <t>S3021HD</t>
  </si>
  <si>
    <t>S3021STD</t>
  </si>
  <si>
    <t>S3021SLT</t>
  </si>
  <si>
    <t>S3021STP</t>
  </si>
  <si>
    <t>S3021SDT</t>
  </si>
  <si>
    <t>S3021SDD</t>
  </si>
  <si>
    <t>S3021CAS</t>
  </si>
  <si>
    <t>S3021FLCUM</t>
  </si>
  <si>
    <t>S3021SWDCUM</t>
  </si>
  <si>
    <t>S3021HDCUM</t>
  </si>
  <si>
    <t>S3021STDCUM</t>
  </si>
  <si>
    <t>S3021SLTCUM</t>
  </si>
  <si>
    <t>S3021STPCUM</t>
  </si>
  <si>
    <t>S3021SDTCUM</t>
  </si>
  <si>
    <t>S3021SDDCUM</t>
  </si>
  <si>
    <t>S3021CASCUM</t>
  </si>
  <si>
    <t>S3022FL</t>
  </si>
  <si>
    <t>S3022SWD</t>
  </si>
  <si>
    <t>S3022HD</t>
  </si>
  <si>
    <t>S3022STD</t>
  </si>
  <si>
    <t>S3022SLT</t>
  </si>
  <si>
    <t>S3022STP</t>
  </si>
  <si>
    <t>S3022SDT</t>
  </si>
  <si>
    <t>S3022SDD</t>
  </si>
  <si>
    <t>S3022CAS</t>
  </si>
  <si>
    <t>S3022FLCUM</t>
  </si>
  <si>
    <t>S3022SWDCUM</t>
  </si>
  <si>
    <t>S3022HDCUM</t>
  </si>
  <si>
    <t>S3022STDCUM</t>
  </si>
  <si>
    <t>S3022SLTCUM</t>
  </si>
  <si>
    <t>S3022STPCUM</t>
  </si>
  <si>
    <t>S3022SDTCUM</t>
  </si>
  <si>
    <t>S3022SDDCUM</t>
  </si>
  <si>
    <t>S3022CASCUM</t>
  </si>
  <si>
    <t>BC31785FL</t>
  </si>
  <si>
    <t>BC31785SWD</t>
  </si>
  <si>
    <t>BC31785HD</t>
  </si>
  <si>
    <t>BC31785STD</t>
  </si>
  <si>
    <t>BC31785SLT</t>
  </si>
  <si>
    <t>BC31785STP</t>
  </si>
  <si>
    <t>BC31785SDT</t>
  </si>
  <si>
    <t>BC31785SDD</t>
  </si>
  <si>
    <t>BC31785CAS</t>
  </si>
  <si>
    <t>BC31785FLCUM</t>
  </si>
  <si>
    <t>BC31785SWDCUM</t>
  </si>
  <si>
    <t>BC31785HDCUM</t>
  </si>
  <si>
    <t>BC31785STDCUM</t>
  </si>
  <si>
    <t>BC31785SLTCUM</t>
  </si>
  <si>
    <t>BC31785STPCUM</t>
  </si>
  <si>
    <t>BC31785SDTCUM</t>
  </si>
  <si>
    <t>BC31785SDDCUM</t>
  </si>
  <si>
    <t>BC31785CASCUM</t>
  </si>
  <si>
    <t>S3023FL</t>
  </si>
  <si>
    <t>S3023SWD</t>
  </si>
  <si>
    <t>S3023HD</t>
  </si>
  <si>
    <t>S3023STD</t>
  </si>
  <si>
    <t>S3023SLT</t>
  </si>
  <si>
    <t>S3023STP</t>
  </si>
  <si>
    <t>S3023SDT</t>
  </si>
  <si>
    <t>S3023SDD</t>
  </si>
  <si>
    <t>S3023CAS</t>
  </si>
  <si>
    <t>S3023FLCUM</t>
  </si>
  <si>
    <t>S3023SWDCUM</t>
  </si>
  <si>
    <t>S3023HDCUM</t>
  </si>
  <si>
    <t>S3023STDCUM</t>
  </si>
  <si>
    <t>S3023SLTCUM</t>
  </si>
  <si>
    <t>S3023STPCUM</t>
  </si>
  <si>
    <t>S3023SDTCUM</t>
  </si>
  <si>
    <t>S3023SDDCUM</t>
  </si>
  <si>
    <t>S3023CASCUM</t>
  </si>
  <si>
    <t>S3024FL</t>
  </si>
  <si>
    <t>S3024SWD</t>
  </si>
  <si>
    <t>S3024HD</t>
  </si>
  <si>
    <t>S3024STD</t>
  </si>
  <si>
    <t>S3024SLT</t>
  </si>
  <si>
    <t>S3024STP</t>
  </si>
  <si>
    <t>S3024SDT</t>
  </si>
  <si>
    <t>S3024SDD</t>
  </si>
  <si>
    <t>S3024CAS</t>
  </si>
  <si>
    <t>S3024FLCUM</t>
  </si>
  <si>
    <t>S3024SWDCUM</t>
  </si>
  <si>
    <t>S3024HDCUM</t>
  </si>
  <si>
    <t>S3024STDCUM</t>
  </si>
  <si>
    <t>S3024SLTCUM</t>
  </si>
  <si>
    <t>S3024STPCUM</t>
  </si>
  <si>
    <t>S3024SDTCUM</t>
  </si>
  <si>
    <t>S3024SDDCUM</t>
  </si>
  <si>
    <t>S3024CASCUM</t>
  </si>
  <si>
    <t>S3A00001FL</t>
  </si>
  <si>
    <t>S3A00001SWD</t>
  </si>
  <si>
    <t>S3A00001HD</t>
  </si>
  <si>
    <t>S3A00001STD</t>
  </si>
  <si>
    <t>S3A00001SLT</t>
  </si>
  <si>
    <t>S3A00001STP</t>
  </si>
  <si>
    <t>S3A00001SDT</t>
  </si>
  <si>
    <t>S3A00001SDD</t>
  </si>
  <si>
    <t>S3A00001CAS</t>
  </si>
  <si>
    <t>S3A00001FLCUM</t>
  </si>
  <si>
    <t>S3A00001SWDCUM</t>
  </si>
  <si>
    <t>S3A00001HDCUM</t>
  </si>
  <si>
    <t>S3A00001STDCUM</t>
  </si>
  <si>
    <t>S3A00001SLTCUM</t>
  </si>
  <si>
    <t>S3A00001STPCUM</t>
  </si>
  <si>
    <t>S3A00001SDTCUM</t>
  </si>
  <si>
    <t>S3A00001SDDCUM</t>
  </si>
  <si>
    <t>S3A00001CASCUM</t>
  </si>
  <si>
    <t>S3A00002FL</t>
  </si>
  <si>
    <t>S3A00002SWD</t>
  </si>
  <si>
    <t>S3A00002HD</t>
  </si>
  <si>
    <t>S3A00002STD</t>
  </si>
  <si>
    <t>S3A00002SLT</t>
  </si>
  <si>
    <t>S3A00002STP</t>
  </si>
  <si>
    <t>S3A00002SDT</t>
  </si>
  <si>
    <t>S3A00002SDD</t>
  </si>
  <si>
    <t>S3A00002CAS</t>
  </si>
  <si>
    <t>S3A00002FLCUM</t>
  </si>
  <si>
    <t>S3A00002SWDCUM</t>
  </si>
  <si>
    <t>S3A00002HDCUM</t>
  </si>
  <si>
    <t>S3A00002STDCUM</t>
  </si>
  <si>
    <t>S3A00002SLTCUM</t>
  </si>
  <si>
    <t>S3A00002STPCUM</t>
  </si>
  <si>
    <t>S3A00002SDTCUM</t>
  </si>
  <si>
    <t>S3A00002SDDCUM</t>
  </si>
  <si>
    <t>S3A00002CASCUM</t>
  </si>
  <si>
    <t>S3A00003FL</t>
  </si>
  <si>
    <t>S3A00003SWD</t>
  </si>
  <si>
    <t>S3A00003HD</t>
  </si>
  <si>
    <t>S3A00003STD</t>
  </si>
  <si>
    <t>S3A00003SLT</t>
  </si>
  <si>
    <t>S3A00003STP</t>
  </si>
  <si>
    <t>S3A00003SDT</t>
  </si>
  <si>
    <t>S3A00003SDD</t>
  </si>
  <si>
    <t>S3A00003CAS</t>
  </si>
  <si>
    <t>S3A00003FLCUM</t>
  </si>
  <si>
    <t>S3A00003SWDCUM</t>
  </si>
  <si>
    <t>S3A00003HDCUM</t>
  </si>
  <si>
    <t>S3A00003STDCUM</t>
  </si>
  <si>
    <t>S3A00003SLTCUM</t>
  </si>
  <si>
    <t>S3A00003STPCUM</t>
  </si>
  <si>
    <t>S3A00003SDTCUM</t>
  </si>
  <si>
    <t>S3A00003SDDCUM</t>
  </si>
  <si>
    <t>S3A00003CASCUM</t>
  </si>
  <si>
    <t>S3A00004FL</t>
  </si>
  <si>
    <t>S3A00004SWD</t>
  </si>
  <si>
    <t>S3A00004HD</t>
  </si>
  <si>
    <t>S3A00004STD</t>
  </si>
  <si>
    <t>S3A00004SLT</t>
  </si>
  <si>
    <t>S3A00004STP</t>
  </si>
  <si>
    <t>S3A00004SDT</t>
  </si>
  <si>
    <t>S3A00004SDD</t>
  </si>
  <si>
    <t>S3A00004CAS</t>
  </si>
  <si>
    <t>S3A00004FLCUM</t>
  </si>
  <si>
    <t>S3A00004SWDCUM</t>
  </si>
  <si>
    <t>S3A00004HDCUM</t>
  </si>
  <si>
    <t>S3A00004STDCUM</t>
  </si>
  <si>
    <t>S3A00004SLTCUM</t>
  </si>
  <si>
    <t>S3A00004STPCUM</t>
  </si>
  <si>
    <t>S3A00004SDTCUM</t>
  </si>
  <si>
    <t>S3A00004SDDCUM</t>
  </si>
  <si>
    <t>S3A00004CASCUM</t>
  </si>
  <si>
    <t>S3A00005FL</t>
  </si>
  <si>
    <t>S3A00005SWD</t>
  </si>
  <si>
    <t>S3A00005HD</t>
  </si>
  <si>
    <t>S3A00005STD</t>
  </si>
  <si>
    <t>S3A00005SLT</t>
  </si>
  <si>
    <t>S3A00005STP</t>
  </si>
  <si>
    <t>S3A00005SDT</t>
  </si>
  <si>
    <t>S3A00005SDD</t>
  </si>
  <si>
    <t>S3A00005CAS</t>
  </si>
  <si>
    <t>S3A00005FLCUM</t>
  </si>
  <si>
    <t>S3A00005SWDCUM</t>
  </si>
  <si>
    <t>S3A00005HDCUM</t>
  </si>
  <si>
    <t>S3A00005STDCUM</t>
  </si>
  <si>
    <t>S3A00005SLTCUM</t>
  </si>
  <si>
    <t>S3A00005STPCUM</t>
  </si>
  <si>
    <t>S3A00005SDTCUM</t>
  </si>
  <si>
    <t>S3A00005SDDCUM</t>
  </si>
  <si>
    <t>S3A00005CASCUM</t>
  </si>
  <si>
    <t>S3A00006FL</t>
  </si>
  <si>
    <t>S3A00006SWD</t>
  </si>
  <si>
    <t>S3A00006HD</t>
  </si>
  <si>
    <t>S3A00006STD</t>
  </si>
  <si>
    <t>S3A00006SLT</t>
  </si>
  <si>
    <t>S3A00006STP</t>
  </si>
  <si>
    <t>S3A00006SDT</t>
  </si>
  <si>
    <t>S3A00006SDD</t>
  </si>
  <si>
    <t>S3A00006CAS</t>
  </si>
  <si>
    <t>S3A00006FLCUM</t>
  </si>
  <si>
    <t>S3A00006SWDCUM</t>
  </si>
  <si>
    <t>S3A00006HDCUM</t>
  </si>
  <si>
    <t>S3A00006STDCUM</t>
  </si>
  <si>
    <t>S3A00006SLTCUM</t>
  </si>
  <si>
    <t>S3A00006STPCUM</t>
  </si>
  <si>
    <t>S3A00006SDTCUM</t>
  </si>
  <si>
    <t>S3A00006SDDCUM</t>
  </si>
  <si>
    <t>S3A00006CASCUM</t>
  </si>
  <si>
    <t>S3A00007FL</t>
  </si>
  <si>
    <t>S3A00007SWD</t>
  </si>
  <si>
    <t>S3A00007HD</t>
  </si>
  <si>
    <t>S3A00007STD</t>
  </si>
  <si>
    <t>S3A00007SLT</t>
  </si>
  <si>
    <t>S3A00007STP</t>
  </si>
  <si>
    <t>S3A00007SDT</t>
  </si>
  <si>
    <t>S3A00007SDD</t>
  </si>
  <si>
    <t>S3A00007CAS</t>
  </si>
  <si>
    <t>S3A00007FLCUM</t>
  </si>
  <si>
    <t>S3A00007SWDCUM</t>
  </si>
  <si>
    <t>S3A00007HDCUM</t>
  </si>
  <si>
    <t>S3A00007STDCUM</t>
  </si>
  <si>
    <t>S3A00007SLTCUM</t>
  </si>
  <si>
    <t>S3A00007STPCUM</t>
  </si>
  <si>
    <t>S3A00007SDTCUM</t>
  </si>
  <si>
    <t>S3A00007SDDCUM</t>
  </si>
  <si>
    <t>S3A00007CASCUM</t>
  </si>
  <si>
    <t>S3A00008FL</t>
  </si>
  <si>
    <t>S3A00008SWD</t>
  </si>
  <si>
    <t>S3A00008HD</t>
  </si>
  <si>
    <t>S3A00008STD</t>
  </si>
  <si>
    <t>S3A00008SLT</t>
  </si>
  <si>
    <t>S3A00008STP</t>
  </si>
  <si>
    <t>S3A00008SDT</t>
  </si>
  <si>
    <t>S3A00008SDD</t>
  </si>
  <si>
    <t>S3A00008CAS</t>
  </si>
  <si>
    <t>S3A00008FLCUM</t>
  </si>
  <si>
    <t>S3A00008SWDCUM</t>
  </si>
  <si>
    <t>S3A00008HDCUM</t>
  </si>
  <si>
    <t>S3A00008STDCUM</t>
  </si>
  <si>
    <t>S3A00008SLTCUM</t>
  </si>
  <si>
    <t>S3A00008STPCUM</t>
  </si>
  <si>
    <t>S3A00008SDTCUM</t>
  </si>
  <si>
    <t>S3A00008SDDCUM</t>
  </si>
  <si>
    <t>S3A00008CASCUM</t>
  </si>
  <si>
    <t>S3A00009FL</t>
  </si>
  <si>
    <t>S3A00009SWD</t>
  </si>
  <si>
    <t>S3A00009HD</t>
  </si>
  <si>
    <t>S3A00009STD</t>
  </si>
  <si>
    <t>S3A00009SLT</t>
  </si>
  <si>
    <t>S3A00009STP</t>
  </si>
  <si>
    <t>S3A00009SDT</t>
  </si>
  <si>
    <t>S3A00009SDD</t>
  </si>
  <si>
    <t>S3A00009CAS</t>
  </si>
  <si>
    <t>S3A00009FLCUM</t>
  </si>
  <si>
    <t>S3A00009SWDCUM</t>
  </si>
  <si>
    <t>S3A00009HDCUM</t>
  </si>
  <si>
    <t>S3A00009STDCUM</t>
  </si>
  <si>
    <t>S3A00009SLTCUM</t>
  </si>
  <si>
    <t>S3A00009STPCUM</t>
  </si>
  <si>
    <t>S3A00009SDTCUM</t>
  </si>
  <si>
    <t>S3A00009SDDCUM</t>
  </si>
  <si>
    <t>S3A00009CASCUM</t>
  </si>
  <si>
    <t>S3A00010FL</t>
  </si>
  <si>
    <t>S3A00010SWD</t>
  </si>
  <si>
    <t>S3A00010HD</t>
  </si>
  <si>
    <t>S3A00010STD</t>
  </si>
  <si>
    <t>S3A00010SLT</t>
  </si>
  <si>
    <t>S3A00010STP</t>
  </si>
  <si>
    <t>S3A00010SDT</t>
  </si>
  <si>
    <t>S3A00010SDD</t>
  </si>
  <si>
    <t>S3A00010CAS</t>
  </si>
  <si>
    <t>S3A00010FLCUM</t>
  </si>
  <si>
    <t>S3A00010SWDCUM</t>
  </si>
  <si>
    <t>S3A00010HDCUM</t>
  </si>
  <si>
    <t>S3A00010STDCUM</t>
  </si>
  <si>
    <t>S3A00010SLTCUM</t>
  </si>
  <si>
    <t>S3A00010STPCUM</t>
  </si>
  <si>
    <t>S3A00010SDTCUM</t>
  </si>
  <si>
    <t>S3A00010SDDCUM</t>
  </si>
  <si>
    <t>S3A00010CASCUM</t>
  </si>
  <si>
    <t>S3A00011FL</t>
  </si>
  <si>
    <t>S3A00011SWD</t>
  </si>
  <si>
    <t>S3A00011HD</t>
  </si>
  <si>
    <t>S3A00011STD</t>
  </si>
  <si>
    <t>S3A00011SLT</t>
  </si>
  <si>
    <t>S3A00011STP</t>
  </si>
  <si>
    <t>S3A00011SDT</t>
  </si>
  <si>
    <t>S3A00011SDD</t>
  </si>
  <si>
    <t>S3A00011CAS</t>
  </si>
  <si>
    <t>S3A00011FLCUM</t>
  </si>
  <si>
    <t>S3A00011SWDCUM</t>
  </si>
  <si>
    <t>S3A00011HDCUM</t>
  </si>
  <si>
    <t>S3A00011STDCUM</t>
  </si>
  <si>
    <t>S3A00011SLTCUM</t>
  </si>
  <si>
    <t>S3A00011STPCUM</t>
  </si>
  <si>
    <t>S3A00011SDTCUM</t>
  </si>
  <si>
    <t>S3A00011SDDCUM</t>
  </si>
  <si>
    <t>S3A00011CASCUM</t>
  </si>
  <si>
    <t>S3A00012FL</t>
  </si>
  <si>
    <t>S3A00012SWD</t>
  </si>
  <si>
    <t>S3A00012HD</t>
  </si>
  <si>
    <t>S3A00012STD</t>
  </si>
  <si>
    <t>S3A00012SLT</t>
  </si>
  <si>
    <t>S3A00012STP</t>
  </si>
  <si>
    <t>S3A00012SDT</t>
  </si>
  <si>
    <t>S3A00012SDD</t>
  </si>
  <si>
    <t>S3A00012CAS</t>
  </si>
  <si>
    <t>S3A00012FLCUM</t>
  </si>
  <si>
    <t>S3A00012SWDCUM</t>
  </si>
  <si>
    <t>S3A00012HDCUM</t>
  </si>
  <si>
    <t>S3A00012STDCUM</t>
  </si>
  <si>
    <t>S3A00012SLTCUM</t>
  </si>
  <si>
    <t>S3A00012STPCUM</t>
  </si>
  <si>
    <t>S3A00012SDTCUM</t>
  </si>
  <si>
    <t>S3A00012SDDCUM</t>
  </si>
  <si>
    <t>S3A00012CASCUM</t>
  </si>
  <si>
    <t>S3A00013FL</t>
  </si>
  <si>
    <t>S3A00013SWD</t>
  </si>
  <si>
    <t>S3A00013HD</t>
  </si>
  <si>
    <t>S3A00013STD</t>
  </si>
  <si>
    <t>S3A00013SLT</t>
  </si>
  <si>
    <t>S3A00013STP</t>
  </si>
  <si>
    <t>S3A00013SDT</t>
  </si>
  <si>
    <t>S3A00013SDD</t>
  </si>
  <si>
    <t>S3A00013CAS</t>
  </si>
  <si>
    <t>S3A00013FLCUM</t>
  </si>
  <si>
    <t>S3A00013SWDCUM</t>
  </si>
  <si>
    <t>S3A00013HDCUM</t>
  </si>
  <si>
    <t>S3A00013STDCUM</t>
  </si>
  <si>
    <t>S3A00013SLTCUM</t>
  </si>
  <si>
    <t>S3A00013STPCUM</t>
  </si>
  <si>
    <t>S3A00013SDTCUM</t>
  </si>
  <si>
    <t>S3A00013SDDCUM</t>
  </si>
  <si>
    <t>S3A00013CASCUM</t>
  </si>
  <si>
    <t>S3A00014FL</t>
  </si>
  <si>
    <t>S3A00014SWD</t>
  </si>
  <si>
    <t>S3A00014HD</t>
  </si>
  <si>
    <t>S3A00014STD</t>
  </si>
  <si>
    <t>S3A00014SLT</t>
  </si>
  <si>
    <t>S3A00014STP</t>
  </si>
  <si>
    <t>S3A00014SDT</t>
  </si>
  <si>
    <t>S3A00014SDD</t>
  </si>
  <si>
    <t>S3A00014CAS</t>
  </si>
  <si>
    <t>S3A00014FLCUM</t>
  </si>
  <si>
    <t>S3A00014SWDCUM</t>
  </si>
  <si>
    <t>S3A00014HDCUM</t>
  </si>
  <si>
    <t>S3A00014STDCUM</t>
  </si>
  <si>
    <t>S3A00014SLTCUM</t>
  </si>
  <si>
    <t>S3A00014STPCUM</t>
  </si>
  <si>
    <t>S3A00014SDTCUM</t>
  </si>
  <si>
    <t>S3A00014SDDCUM</t>
  </si>
  <si>
    <t>S3A00014CASCUM</t>
  </si>
  <si>
    <t>S3A00015FL</t>
  </si>
  <si>
    <t>S3A00015SWD</t>
  </si>
  <si>
    <t>S3A00015HD</t>
  </si>
  <si>
    <t>S3A00015STD</t>
  </si>
  <si>
    <t>S3A00015SLT</t>
  </si>
  <si>
    <t>S3A00015STP</t>
  </si>
  <si>
    <t>S3A00015SDT</t>
  </si>
  <si>
    <t>S3A00015SDD</t>
  </si>
  <si>
    <t>S3A00015CAS</t>
  </si>
  <si>
    <t>S3A00015FLCUM</t>
  </si>
  <si>
    <t>S3A00015SWDCUM</t>
  </si>
  <si>
    <t>S3A00015HDCUM</t>
  </si>
  <si>
    <t>S3A00015STDCUM</t>
  </si>
  <si>
    <t>S3A00015SLTCUM</t>
  </si>
  <si>
    <t>S3A00015STPCUM</t>
  </si>
  <si>
    <t>S3A00015SDTCUM</t>
  </si>
  <si>
    <t>S3A00015SDDCUM</t>
  </si>
  <si>
    <t>S3A00015CASCUM</t>
  </si>
  <si>
    <t>Table 4M does not equal table 4E, please provide reasoning and reconciliation in your commentary</t>
  </si>
  <si>
    <t>S3025ENHFL</t>
  </si>
  <si>
    <t>S3025ENHSWD</t>
  </si>
  <si>
    <t>S3025ENHHD</t>
  </si>
  <si>
    <t>S3025ENHSTD</t>
  </si>
  <si>
    <t>S3025ENHSLT</t>
  </si>
  <si>
    <t>S3025ENHSTP</t>
  </si>
  <si>
    <t>S3025ENHSDT</t>
  </si>
  <si>
    <t>S3025ENHSDD</t>
  </si>
  <si>
    <t>S3025ENHCAS</t>
  </si>
  <si>
    <t>S3025ENHFLCUM</t>
  </si>
  <si>
    <t>S3025ENHSWDCUM</t>
  </si>
  <si>
    <t>S3025ENHHDCUM</t>
  </si>
  <si>
    <t>S3025ENHSTDCUM</t>
  </si>
  <si>
    <t>S3025ENHSLTCUM</t>
  </si>
  <si>
    <t>S3025ENHSTPCUM</t>
  </si>
  <si>
    <t>S3025ENHSDTCUM</t>
  </si>
  <si>
    <t>S3025ENHSDDCUM</t>
  </si>
  <si>
    <t>S3025ENHCASCUM</t>
  </si>
  <si>
    <t>Table 4M does not equal table 4K, please provide reasoning and reconciliation in your commentary</t>
  </si>
  <si>
    <t>Please complete cell in column G</t>
  </si>
  <si>
    <t>STWF011</t>
  </si>
  <si>
    <t>STWF025</t>
  </si>
  <si>
    <t>STWF039</t>
  </si>
  <si>
    <t>STWF053</t>
  </si>
  <si>
    <t>STWF067</t>
  </si>
  <si>
    <t>S3026</t>
  </si>
  <si>
    <t>STWF012</t>
  </si>
  <si>
    <t>STWB040TOT</t>
  </si>
  <si>
    <t>STWB038TOT</t>
  </si>
  <si>
    <t>STWB041TOT</t>
  </si>
  <si>
    <t>STWB033TOT</t>
  </si>
  <si>
    <t>STWB036TOT</t>
  </si>
  <si>
    <t>STWB042TOT</t>
  </si>
  <si>
    <t>STWB043TOT</t>
  </si>
  <si>
    <t>Total of lines 4P.1 to 4P.8 do not equal 1.</t>
  </si>
  <si>
    <t>1
2
3
4</t>
  </si>
  <si>
    <t>1
2
3
4
5
6
7
8</t>
  </si>
  <si>
    <t>Check para lettering in RAG 4.08</t>
  </si>
  <si>
    <t>RAG 4.08 description appears incomplete</t>
  </si>
  <si>
    <t>Load received at sewage treatment works in 2017-18</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</si>
  <si>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</si>
  <si>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</si>
  <si>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</si>
  <si>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</si>
  <si>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</si>
  <si>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</si>
  <si>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</si>
  <si>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</si>
  <si>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</si>
  <si>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</si>
  <si>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</si>
  <si>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</si>
  <si>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</si>
  <si>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</si>
  <si>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</si>
  <si>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</si>
  <si>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</si>
  <si>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</si>
  <si>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</si>
  <si>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</si>
  <si>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</si>
  <si>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</si>
  <si>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</si>
  <si>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</si>
  <si>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</si>
  <si>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</si>
  <si>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</si>
  <si>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</si>
  <si>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</si>
  <si>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</si>
  <si>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</si>
  <si>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</si>
  <si>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</si>
  <si>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</si>
  <si>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</si>
  <si>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</si>
  <si>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</si>
  <si>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</si>
  <si>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</si>
  <si>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</si>
  <si>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</si>
  <si>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</si>
  <si>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</si>
  <si>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</si>
  <si>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</si>
  <si>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</si>
  <si>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</si>
  <si>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</si>
  <si>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</si>
  <si>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</si>
  <si>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</si>
  <si>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</si>
  <si>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</si>
  <si>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</si>
  <si>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</si>
  <si>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</si>
  <si>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</si>
  <si>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</si>
  <si>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</si>
  <si>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</si>
  <si>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</si>
  <si>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</si>
  <si>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</si>
  <si>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</si>
  <si>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</si>
  <si>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</si>
  <si>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</si>
  <si>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</si>
  <si>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</si>
  <si>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</si>
  <si>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</si>
  <si>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</si>
  <si>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</si>
  <si>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</si>
  <si>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</si>
  <si>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</si>
  <si>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</si>
  <si>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</si>
  <si>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</si>
  <si>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</si>
  <si>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</si>
  <si>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</si>
  <si>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</si>
  <si>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</si>
  <si>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</si>
  <si>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</si>
  <si>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</si>
  <si>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</si>
  <si>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</si>
  <si>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</si>
  <si>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</si>
  <si>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</si>
  <si>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</si>
  <si>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</si>
  <si>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</si>
  <si>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</si>
  <si>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</si>
  <si>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</si>
  <si>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</si>
  <si>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</si>
  <si>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</si>
  <si>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</si>
  <si>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</si>
  <si>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</si>
  <si>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</si>
  <si>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</si>
  <si>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</si>
  <si>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</si>
  <si>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</si>
  <si>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</si>
  <si>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</si>
  <si>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</si>
  <si>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</si>
  <si>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</si>
  <si>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</si>
  <si>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</si>
  <si>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</si>
  <si>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</si>
  <si>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</si>
  <si>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</si>
  <si>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</si>
  <si>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</si>
  <si>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</si>
  <si>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</si>
  <si>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</si>
  <si>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</si>
  <si>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</si>
  <si>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</si>
  <si>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</si>
  <si>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</si>
  <si>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</si>
  <si>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</si>
  <si>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</si>
  <si>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</si>
  <si>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</si>
  <si>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</si>
  <si>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</si>
  <si>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</si>
  <si>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</si>
  <si>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</si>
  <si>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</si>
  <si>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</si>
  <si>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</si>
  <si>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</si>
  <si>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</si>
  <si>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</si>
  <si>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</si>
  <si>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</si>
  <si>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</si>
  <si>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</si>
  <si>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</si>
  <si>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</si>
  <si>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</si>
  <si>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</si>
  <si>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</si>
  <si>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</si>
  <si>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</si>
  <si>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</si>
  <si>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</si>
  <si>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</si>
  <si>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</si>
  <si>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</si>
  <si>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</si>
  <si>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</si>
  <si>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</si>
  <si>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</si>
  <si>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</si>
  <si>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</si>
  <si>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</si>
  <si>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</si>
  <si>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</si>
  <si>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</si>
  <si>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</si>
  <si>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</si>
  <si>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</si>
  <si>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STWD130</t>
  </si>
  <si>
    <t>Number of sewage treatment works at 31 March 2018</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</si>
  <si>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</si>
  <si>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</si>
  <si>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</si>
  <si>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</si>
  <si>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</si>
  <si>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</si>
  <si>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</si>
  <si>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</si>
  <si>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</si>
  <si>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</si>
  <si>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</si>
  <si>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</si>
  <si>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</si>
  <si>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</si>
  <si>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</si>
  <si>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</si>
  <si>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</si>
  <si>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</si>
  <si>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</si>
  <si>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</si>
  <si>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</si>
  <si>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</si>
  <si>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</si>
  <si>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</si>
  <si>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</si>
  <si>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</si>
  <si>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</si>
  <si>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</si>
  <si>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</si>
  <si>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</si>
  <si>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</si>
  <si>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</si>
  <si>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</si>
  <si>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</si>
  <si>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</si>
  <si>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</si>
  <si>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</si>
  <si>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</si>
  <si>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</si>
  <si>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</si>
  <si>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</si>
  <si>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</si>
  <si>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</si>
  <si>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</si>
  <si>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</si>
  <si>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</si>
  <si>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</si>
  <si>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</si>
  <si>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</si>
  <si>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</si>
  <si>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</si>
  <si>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</si>
  <si>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</si>
  <si>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</si>
  <si>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</si>
  <si>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</si>
  <si>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</si>
  <si>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</si>
  <si>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</si>
  <si>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</si>
  <si>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</si>
  <si>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</si>
  <si>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</si>
  <si>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</si>
  <si>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</si>
  <si>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</si>
  <si>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</si>
  <si>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</si>
  <si>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</si>
  <si>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</si>
  <si>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</si>
  <si>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</si>
  <si>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</si>
  <si>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</si>
  <si>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</si>
  <si>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</si>
  <si>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</si>
  <si>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</si>
  <si>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</si>
  <si>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</si>
  <si>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</si>
  <si>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</si>
  <si>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</si>
  <si>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</si>
  <si>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</si>
  <si>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</si>
  <si>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</si>
  <si>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</si>
  <si>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</si>
  <si>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</si>
  <si>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</si>
  <si>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</si>
  <si>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</si>
  <si>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</si>
  <si>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</si>
  <si>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</si>
  <si>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</si>
  <si>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</si>
  <si>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</si>
  <si>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</si>
  <si>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</si>
  <si>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</si>
  <si>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</si>
  <si>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</si>
  <si>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</si>
  <si>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</si>
  <si>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</si>
  <si>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</si>
  <si>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</si>
  <si>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</si>
  <si>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</si>
  <si>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</si>
  <si>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</si>
  <si>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</si>
  <si>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</si>
  <si>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</si>
  <si>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</si>
  <si>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</si>
  <si>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</si>
  <si>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</si>
  <si>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</si>
  <si>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</si>
  <si>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</si>
  <si>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</si>
  <si>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</si>
  <si>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</si>
  <si>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</si>
  <si>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</si>
  <si>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</si>
  <si>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</si>
  <si>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</si>
  <si>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</si>
  <si>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</si>
  <si>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</si>
  <si>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</si>
  <si>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</si>
  <si>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</si>
  <si>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</si>
  <si>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</si>
  <si>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</si>
  <si>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</si>
  <si>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</si>
  <si>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</si>
  <si>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</si>
  <si>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</si>
  <si>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</si>
  <si>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</si>
  <si>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</si>
  <si>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</si>
  <si>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</si>
  <si>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</si>
  <si>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</si>
  <si>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</si>
  <si>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</si>
  <si>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</si>
  <si>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</si>
  <si>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</si>
  <si>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</si>
  <si>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</si>
  <si>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</si>
  <si>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</si>
  <si>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</si>
  <si>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</si>
  <si>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</si>
  <si>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</si>
  <si>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</si>
  <si>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</si>
  <si>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</si>
  <si>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</si>
  <si>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</si>
  <si>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</si>
  <si>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</si>
  <si>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</si>
  <si>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</si>
  <si>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</si>
  <si>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BN1603</t>
  </si>
  <si>
    <t>S4019</t>
  </si>
  <si>
    <t>S4020</t>
  </si>
  <si>
    <t>S4018</t>
  </si>
  <si>
    <t>S4021</t>
  </si>
  <si>
    <t>S4022</t>
  </si>
  <si>
    <t>S4023</t>
  </si>
  <si>
    <t>S4024</t>
  </si>
  <si>
    <t>S4025</t>
  </si>
  <si>
    <t>S4027</t>
  </si>
  <si>
    <t>INC</t>
  </si>
  <si>
    <t>TPS</t>
  </si>
  <si>
    <t>Total of lines 4T.1 to 4T.8 do not equal 100%.</t>
  </si>
  <si>
    <t>Total of lines 4T.10 to 4T.14 do not equal 100%.</t>
  </si>
  <si>
    <t>IR</t>
  </si>
  <si>
    <t>PS</t>
  </si>
  <si>
    <t>RS</t>
  </si>
  <si>
    <t>BO</t>
  </si>
  <si>
    <t>AR</t>
  </si>
  <si>
    <t>ASR</t>
  </si>
  <si>
    <t>WROT</t>
  </si>
  <si>
    <t>WRTOT</t>
  </si>
  <si>
    <t>WS1004</t>
  </si>
  <si>
    <t>Line 4V.11 does not equal line 4D.9 for water resources, please provide reasoning and reconciliation in your commentary</t>
  </si>
  <si>
    <t>WR</t>
  </si>
  <si>
    <t>RWD</t>
  </si>
  <si>
    <t>WT</t>
  </si>
  <si>
    <t>TWD</t>
  </si>
  <si>
    <t>CAW</t>
  </si>
  <si>
    <t>Number FTEs consistent with 4V.9 above</t>
  </si>
  <si>
    <t>Number FTEs consistent with 4V.10 above</t>
  </si>
  <si>
    <t>Lines 4V.19 to 4V.21 do not equal Table 4D.3 for Service charges, please provide reasoning and reconciliation in your commentary</t>
  </si>
  <si>
    <t>4W - Operating cost analysis - sludge treatment</t>
  </si>
  <si>
    <t>STPPP</t>
  </si>
  <si>
    <t>STPTK</t>
  </si>
  <si>
    <t>STPTR</t>
  </si>
  <si>
    <t>STPTOT</t>
  </si>
  <si>
    <t>WWS1001</t>
  </si>
  <si>
    <t>WWS1002</t>
  </si>
  <si>
    <t>WWS1003</t>
  </si>
  <si>
    <t>WWS1004</t>
  </si>
  <si>
    <t>WWS1005</t>
  </si>
  <si>
    <t>WWS1006</t>
  </si>
  <si>
    <t>WWS1007DI</t>
  </si>
  <si>
    <t>WWS1007IN</t>
  </si>
  <si>
    <t>WWS1008</t>
  </si>
  <si>
    <t>Line 4W.11 does not equal line 4E.9 for sludge transport, please provide reasoning and reconciliation in your commentary</t>
  </si>
  <si>
    <t>WWS1009</t>
  </si>
  <si>
    <t>STUTS</t>
  </si>
  <si>
    <t>STRSL</t>
  </si>
  <si>
    <t>STCAD</t>
  </si>
  <si>
    <t>STAD</t>
  </si>
  <si>
    <t>STIRS</t>
  </si>
  <si>
    <t>STIDS</t>
  </si>
  <si>
    <t>STPCC</t>
  </si>
  <si>
    <t>STSLOT</t>
  </si>
  <si>
    <t>STTOT</t>
  </si>
  <si>
    <t>BM402</t>
  </si>
  <si>
    <t>BM402STUTS</t>
  </si>
  <si>
    <t>BM402STRSL</t>
  </si>
  <si>
    <t>BM402STCAD</t>
  </si>
  <si>
    <t>BM402STAD</t>
  </si>
  <si>
    <t>BM402STIRS</t>
  </si>
  <si>
    <t>BM402STIDS</t>
  </si>
  <si>
    <t>BM402STPCC</t>
  </si>
  <si>
    <t>BM402STSLOT</t>
  </si>
  <si>
    <t>BM402STTOT</t>
  </si>
  <si>
    <t>BM836STUTS</t>
  </si>
  <si>
    <t>BM836STRSL</t>
  </si>
  <si>
    <t>BM836STCAD</t>
  </si>
  <si>
    <t>BM836STAD</t>
  </si>
  <si>
    <t>BM836STIRS</t>
  </si>
  <si>
    <t>BM836STIDS</t>
  </si>
  <si>
    <t>BM836STPCC</t>
  </si>
  <si>
    <t>BM836STSLOT</t>
  </si>
  <si>
    <t>BM836STTOT</t>
  </si>
  <si>
    <t>Other direct operating expenditure</t>
  </si>
  <si>
    <t>BM408</t>
  </si>
  <si>
    <t>BM408STUTS</t>
  </si>
  <si>
    <t>BM408STRSL</t>
  </si>
  <si>
    <t>BM408STCAD</t>
  </si>
  <si>
    <t>BM408STAD</t>
  </si>
  <si>
    <t>BM408STIRS</t>
  </si>
  <si>
    <t>BM408STIDS</t>
  </si>
  <si>
    <t>BM408STPCC</t>
  </si>
  <si>
    <t>BM408STSLOT</t>
  </si>
  <si>
    <t>BM408STTOT</t>
  </si>
  <si>
    <t>Other indirect operating expenditure</t>
  </si>
  <si>
    <t>BM410</t>
  </si>
  <si>
    <t>BM410STUTS</t>
  </si>
  <si>
    <t>BM410STRSL</t>
  </si>
  <si>
    <t>BM410STCAD</t>
  </si>
  <si>
    <t>BM410STAD</t>
  </si>
  <si>
    <t>BM410STIRS</t>
  </si>
  <si>
    <t>BM410STIDS</t>
  </si>
  <si>
    <t>BM410STPCC</t>
  </si>
  <si>
    <t>BM410STSLOT</t>
  </si>
  <si>
    <t>BM410STTOT</t>
  </si>
  <si>
    <t>BM817STUTS</t>
  </si>
  <si>
    <t>BM817STRSL</t>
  </si>
  <si>
    <t>BM817STCAD</t>
  </si>
  <si>
    <t>BM817STAD</t>
  </si>
  <si>
    <t>BM817STIRS</t>
  </si>
  <si>
    <t>BM817STIDS</t>
  </si>
  <si>
    <t>BM817STPCC</t>
  </si>
  <si>
    <t>BM817STSLOT</t>
  </si>
  <si>
    <t>BM817STTOT</t>
  </si>
  <si>
    <t>Line 4W.24 does not equal line 4E.9 for sludge treatment, please provide reasoning and reconciliation in your commentary</t>
  </si>
  <si>
    <t>BM8390</t>
  </si>
  <si>
    <t>BM8390STUTS</t>
  </si>
  <si>
    <t>BM8390STRSL</t>
  </si>
  <si>
    <t>BM8390STCAD</t>
  </si>
  <si>
    <t>BM8390STAD</t>
  </si>
  <si>
    <t>BM8390STIRS</t>
  </si>
  <si>
    <t>BM8390STIDS</t>
  </si>
  <si>
    <t>BM8390STPCC</t>
  </si>
  <si>
    <t>BM8390STSLOT</t>
  </si>
  <si>
    <t>BM8390STTOT</t>
  </si>
  <si>
    <t>FT00865STUTS</t>
  </si>
  <si>
    <t>FT00865STRSL</t>
  </si>
  <si>
    <t>FT00865STCAD</t>
  </si>
  <si>
    <t>FT00865STAD</t>
  </si>
  <si>
    <t>FT00865STIRS</t>
  </si>
  <si>
    <t>FT00865STIDS</t>
  </si>
  <si>
    <t>FT00865STPCC</t>
  </si>
  <si>
    <t>FT00865STSLOT</t>
  </si>
  <si>
    <t>FT00865STTOT</t>
  </si>
  <si>
    <t>BM319STUTS</t>
  </si>
  <si>
    <t>BM319STRSL</t>
  </si>
  <si>
    <t>BM319STCAD</t>
  </si>
  <si>
    <t>BM319STAD</t>
  </si>
  <si>
    <t>BM319STIRS</t>
  </si>
  <si>
    <t>BM319STIDS</t>
  </si>
  <si>
    <t>BM319STPCC</t>
  </si>
  <si>
    <t>BM319STSLOT</t>
  </si>
  <si>
    <t>BM319STTOT</t>
  </si>
  <si>
    <t>SDLFR</t>
  </si>
  <si>
    <t>SDLFP</t>
  </si>
  <si>
    <t>SDLRR</t>
  </si>
  <si>
    <t>SDRTF</t>
  </si>
  <si>
    <t>SDSOT</t>
  </si>
  <si>
    <t>SDTOT</t>
  </si>
  <si>
    <t>Line 4W.37 does not equal line 4E.9 for sludge disposal, please provide reasoning and reconciliation in your commentary</t>
  </si>
  <si>
    <t>BM3010NPSC</t>
  </si>
  <si>
    <t>BM3010NPST</t>
  </si>
  <si>
    <t>BM3010SL</t>
  </si>
  <si>
    <t>BM3010OTHTOT</t>
  </si>
  <si>
    <t>BM3011NPSC</t>
  </si>
  <si>
    <t>BM3011NPST</t>
  </si>
  <si>
    <t>BM3011SL</t>
  </si>
  <si>
    <t>BM3011OTHTOT</t>
  </si>
  <si>
    <t>W3030NPSC</t>
  </si>
  <si>
    <t>W3030NPST</t>
  </si>
  <si>
    <t>W3030SL</t>
  </si>
  <si>
    <t>W3030OTHTOT</t>
  </si>
  <si>
    <t>W3031NPSC</t>
  </si>
  <si>
    <t>W3031NPST</t>
  </si>
  <si>
    <t>W3031SL</t>
  </si>
  <si>
    <t>W3031OTHTOT</t>
  </si>
  <si>
    <t>W3032NPSC</t>
  </si>
  <si>
    <t>W3032NPST</t>
  </si>
  <si>
    <t>W3032SL</t>
  </si>
  <si>
    <t>W3032OTHTOT</t>
  </si>
  <si>
    <t>W3036NPSC</t>
  </si>
  <si>
    <t>W3036NPST</t>
  </si>
  <si>
    <t>W3036SL</t>
  </si>
  <si>
    <t>W3036OTHTOT</t>
  </si>
  <si>
    <t>W3033NPSC</t>
  </si>
  <si>
    <t>W3033NPST</t>
  </si>
  <si>
    <t>W3033SL</t>
  </si>
  <si>
    <t>W3033OTHTOT</t>
  </si>
  <si>
    <t>W3034NPSC</t>
  </si>
  <si>
    <t>W3034NPST</t>
  </si>
  <si>
    <t>W3034SL</t>
  </si>
  <si>
    <t>W3034OTHTOT</t>
  </si>
  <si>
    <t>Lines 4W.23 to 4W.25 do not equal line 4E.3 please provide reasoning and reconciliation in your commentary</t>
  </si>
  <si>
    <t>W3035NPSC</t>
  </si>
  <si>
    <t>W3035NPST</t>
  </si>
  <si>
    <t>W3035SL</t>
  </si>
  <si>
    <t>W3035OTHTOT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</si>
</sst>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00"/>
    <numFmt numFmtId="165" formatCode="#,##0.0;\(#,##0.0\)\,\-"/>
    <numFmt numFmtId="166" formatCode="&quot;£&quot;#,##0.00"/>
    <numFmt numFmtId="167" formatCode="0.000%"/>
    <numFmt numFmtId="168" formatCode="0.0"/>
    <numFmt numFmtId="169" formatCode="0.0%"/>
  </numFmts>
  <fonts count="112">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8.5"/>
      <color rgb="FF002664"/>
      <name val="Arial"/>
      <family val="2"/>
    </font>
    <font>
      <sz val="8.5"/>
      <color theme="1"/>
      <name val="Arial"/>
      <family val="2"/>
    </font>
    <font>
      <b/>
      <sz val="8.5"/>
      <name val="Arial"/>
      <family val="2"/>
    </font>
    <font>
      <sz val="8.5"/>
      <name val="Arial"/>
      <family val="2"/>
    </font>
    <font>
      <b/>
      <sz val="11"/>
      <name val="Arial"/>
      <family val="2"/>
    </font>
    <font>
      <sz val="10"/>
      <name val="Arial"/>
      <family val="2"/>
    </font>
    <font>
      <b/>
      <sz val="15"/>
      <color theme="3"/>
      <name val="Arial"/>
      <family val="2"/>
    </font>
    <font>
      <sz val="11"/>
      <name val="Arial"/>
      <family val="2"/>
    </font>
    <font>
      <sz val="9"/>
      <color theme="1"/>
      <name val="arial"/>
      <family val="2"/>
    </font>
    <font>
      <u/>
      <sz val="11"/>
      <color theme="10"/>
      <name val="Arial"/>
      <family val="2"/>
    </font>
    <font>
      <sz val="10"/>
      <name val="Arial"/>
      <family val="2"/>
    </font>
    <font>
      <u/>
      <sz val="10"/>
      <color indexed="12"/>
      <name val="Arial"/>
      <family val="2"/>
    </font>
    <font>
      <sz val="15"/>
      <color theme="0"/>
      <name val="Franklin Gothic Demi"/>
      <family val="2"/>
    </font>
    <font>
      <sz val="10"/>
      <color rgb="FF0078C9"/>
      <name val="Franklin Gothic Demi"/>
      <family val="2"/>
    </font>
    <font>
      <sz val="11"/>
      <color theme="1"/>
      <name val="Verdana"/>
      <family val="2"/>
    </font>
    <font>
      <sz val="12"/>
      <name val="Arial MT"/>
    </font>
    <font>
      <u/>
      <sz val="8.5"/>
      <color theme="10"/>
      <name val="Arial"/>
      <family val="2"/>
    </font>
    <font>
      <sz val="11"/>
      <color theme="0"/>
      <name val="Franklin Gothic Demi"/>
      <family val="2"/>
    </font>
    <font>
      <sz val="10"/>
      <color theme="1"/>
      <name val="Arial"/>
      <family val="2"/>
    </font>
    <font>
      <sz val="8"/>
      <color theme="1"/>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sz val="8"/>
      <name val="Arial"/>
      <family val="2"/>
    </font>
    <font>
      <sz val="9"/>
      <name val="Arial"/>
      <family val="2"/>
    </font>
    <font>
      <u/>
      <sz val="10"/>
      <color rgb="FF000000"/>
      <name val="Arial"/>
      <family val="2"/>
    </font>
    <font>
      <sz val="10"/>
      <name val="Gill Sans MT"/>
      <family val="2"/>
    </font>
    <font>
      <sz val="10"/>
      <name val="Franklin Gothic Demi"/>
      <family val="2"/>
    </font>
    <font>
      <sz val="11"/>
      <color rgb="FF000000"/>
      <name val="Arial"/>
      <family val="2"/>
    </font>
    <font>
      <sz val="10"/>
      <color rgb="FFFF0000"/>
      <name val="Arial"/>
      <family val="2"/>
    </font>
    <font>
      <sz val="11"/>
      <name val="Franklin Gothic Demi"/>
      <family val="2"/>
    </font>
    <font>
      <sz val="10"/>
      <color rgb="FF0078C9"/>
      <name val="Arial"/>
      <family val="2"/>
    </font>
    <font>
      <sz val="11"/>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1"/>
      <name val="Calibri Light"/>
      <family val="2"/>
      <scheme val="major"/>
    </font>
    <font>
      <sz val="11"/>
      <color theme="1"/>
      <name val="Gill Sans MT"/>
      <family val="2"/>
    </font>
    <font>
      <sz val="8"/>
      <color theme="0"/>
      <name val="Arial"/>
      <family val="2"/>
    </font>
    <font>
      <sz val="11"/>
      <name val="Verdana"/>
      <family val="2"/>
    </font>
    <font>
      <sz val="10"/>
      <color rgb="FF000000"/>
      <name val="Franklin Gothic Demi"/>
      <family val="2"/>
    </font>
    <font>
      <sz val="10"/>
      <color theme="1"/>
      <name val="Franklin Gothic Demi"/>
      <family val="2"/>
    </font>
    <font>
      <sz val="15"/>
      <color theme="1"/>
      <name val="Franklin Gothic Demi"/>
      <family val="2"/>
    </font>
    <font>
      <sz val="10"/>
      <color theme="1"/>
      <name val="Gill Sans MT"/>
      <family val="2"/>
    </font>
    <font>
      <b/>
      <sz val="10"/>
      <color theme="1"/>
      <name val="Gill Sans MT"/>
      <family val="2"/>
    </font>
    <font>
      <b/>
      <sz val="10"/>
      <color rgb="FF0078C9"/>
      <name val="Gill Sans MT"/>
      <family val="2"/>
    </font>
    <font>
      <sz val="10"/>
      <color theme="0"/>
      <name val="Gill Sans MT"/>
      <family val="2"/>
    </font>
    <font>
      <b/>
      <sz val="9"/>
      <name val="Arial"/>
      <family val="2"/>
    </font>
    <font>
      <b/>
      <sz val="11"/>
      <color rgb="FFFF0000"/>
      <name val="Arial"/>
      <family val="2"/>
    </font>
    <font>
      <sz val="10"/>
      <color rgb="FF0078C9"/>
      <name val="Gill Sans MT"/>
      <family val="2"/>
    </font>
    <font>
      <b/>
      <sz val="11"/>
      <color theme="1"/>
      <name val="Arial"/>
      <family val="2"/>
    </font>
    <font>
      <b/>
      <sz val="10"/>
      <name val="Arial"/>
      <family val="2"/>
    </font>
    <font>
      <vertAlign val="subscript"/>
      <sz val="10"/>
      <name val="Arial"/>
      <family val="2"/>
    </font>
    <font>
      <sz val="11"/>
      <color rgb="FFFF0000"/>
      <name val="Arial"/>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vertAlign val="superscript"/>
      <sz val="8"/>
      <name val="Arial"/>
      <family val="2"/>
    </font>
    <font>
      <vertAlign val="subscript"/>
      <sz val="9"/>
      <name val="Arial"/>
      <family val="2"/>
    </font>
    <font>
      <vertAlign val="superscript"/>
      <sz val="9"/>
      <name val="Arial"/>
      <family val="2"/>
    </font>
    <font>
      <sz val="7"/>
      <color indexed="8"/>
      <name val="Times New Roman"/>
      <family val="1"/>
    </font>
    <font>
      <sz val="10"/>
      <color indexed="8"/>
      <name val="Arial"/>
      <family val="2"/>
    </font>
    <font>
      <sz val="10"/>
      <name val="Calibri Light"/>
      <family val="2"/>
      <scheme val="major"/>
    </font>
    <font>
      <sz val="8"/>
      <color indexed="8"/>
      <name val="Arial"/>
      <family val="2"/>
    </font>
    <font>
      <sz val="9.5"/>
      <color theme="1"/>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b/>
      <sz val="9"/>
      <color theme="1"/>
      <name val="Arial"/>
      <family val="2"/>
    </font>
    <font>
      <sz val="11"/>
      <color theme="1"/>
      <name val="Calibri"/>
      <family val="2"/>
    </font>
    <font>
      <sz val="9"/>
      <color theme="1"/>
      <name val="Gill Sans MT"/>
      <family val="2"/>
    </font>
    <font>
      <sz val="9"/>
      <color theme="1"/>
      <name val="Verdana"/>
      <family val="2"/>
    </font>
    <font>
      <vertAlign val="superscript"/>
      <sz val="10"/>
      <color indexed="8"/>
      <name val="Arial"/>
      <family val="2"/>
    </font>
    <font>
      <b/>
      <vertAlign val="subscript"/>
      <sz val="10"/>
      <color indexed="30"/>
      <name val="Gill Sans MT"/>
      <family val="2"/>
    </font>
    <font>
      <b/>
      <sz val="10"/>
      <color rgb="FFFF0000"/>
      <name val="Gill Sans MT"/>
      <family val="2"/>
    </font>
    <font>
      <vertAlign val="subscript"/>
      <sz val="10"/>
      <color indexed="8"/>
      <name val="Arial"/>
      <family val="2"/>
    </font>
    <font>
      <sz val="15"/>
      <color rgb="FF0078C9"/>
      <name val="Franklin Gothic Demi"/>
      <family val="2"/>
    </font>
    <font>
      <sz val="10"/>
      <color theme="1"/>
      <name val="Verdana"/>
      <family val="2"/>
    </font>
    <font>
      <u/>
      <sz val="10"/>
      <name val="Arial"/>
      <family val="2"/>
    </font>
    <font>
      <sz val="15"/>
      <name val="Franklin Gothic Demi"/>
      <family val="2"/>
    </font>
    <font>
      <sz val="9"/>
      <color rgb="FFFF0000"/>
      <name val="Arial"/>
      <family val="2"/>
    </font>
    <font>
      <b/>
      <sz val="10"/>
      <color rgb="FF0078C9"/>
      <name val="Franklin Gothic Demi"/>
      <family val="2"/>
    </font>
    <font>
      <b/>
      <sz val="10"/>
      <color rgb="FFFF0000"/>
      <name val="Arial"/>
      <family val="2"/>
    </font>
    <font>
      <b/>
      <sz val="10"/>
      <color indexed="8"/>
      <name val="Gill Sans MT"/>
      <family val="2"/>
    </font>
    <font>
      <sz val="10"/>
      <color theme="0"/>
      <name val="Arial"/>
      <family val="2"/>
    </font>
    <font>
      <sz val="11"/>
      <color theme="0"/>
      <name val="Verdana"/>
      <family val="2"/>
    </font>
    <font>
      <sz val="11"/>
      <color theme="0"/>
      <name val="Arial"/>
      <family val="2"/>
    </font>
    <font>
      <sz val="8"/>
      <color rgb="FFFF0000"/>
      <name val="Arial"/>
      <family val="2"/>
    </font>
    <font>
      <sz val="11"/>
      <color rgb="FF0078C9"/>
      <name val="Arial"/>
      <family val="2"/>
    </font>
    <font>
      <sz val="11"/>
      <color indexed="8"/>
      <name val="Arial"/>
      <family val="2"/>
    </font>
    <font>
      <sz val="11"/>
      <color indexed="8"/>
      <name val="Verdana"/>
      <family val="2"/>
    </font>
    <font>
      <b/>
      <sz val="10"/>
      <name val="Tahoma"/>
      <family val="2"/>
    </font>
    <font>
      <u/>
      <sz val="10"/>
      <color theme="10"/>
      <name val="Arial"/>
      <family val="2"/>
    </font>
    <font>
      <sz val="18"/>
      <name val="Arial MT"/>
      <family val="2"/>
    </font>
    <font>
      <sz val="11"/>
      <color indexed="8"/>
      <name val="Calibri"/>
      <family val="2"/>
    </font>
    <font>
      <sz val="11"/>
      <color indexed="8"/>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38">
    <fill>
      <patternFill patternType="none"/>
    </fill>
    <fill>
      <patternFill patternType="gray125"/>
    </fill>
    <fill>
      <patternFill patternType="solid">
        <fgColor rgb="FFFE481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CEABF"/>
        <bgColor indexed="64"/>
      </patternFill>
    </fill>
    <fill>
      <patternFill patternType="solid">
        <fgColor rgb="FFBFDDF1"/>
        <bgColor indexed="64"/>
      </patternFill>
    </fill>
    <fill>
      <patternFill patternType="solid">
        <fgColor rgb="FFFF0000"/>
        <bgColor indexed="64"/>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9"/>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
      <patternFill patternType="solid">
        <fgColor rgb="FFD3D3D3"/>
        <bgColor indexed="64"/>
      </patternFill>
    </fill>
  </fills>
  <borders count="279">
    <border>
      <left/>
      <right/>
      <top/>
      <bottom/>
      <diagonal/>
    </border>
    <border>
      <left style="medium">
        <color rgb="FFC6D9F1"/>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CCECFF"/>
      </left>
      <right style="thin">
        <color rgb="FFCCECFF"/>
      </right>
      <top style="thin">
        <color rgb="FFCCECFF"/>
      </top>
      <bottom style="thin">
        <color rgb="FFCCECFF"/>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style="medium">
        <color rgb="FF857362"/>
      </left>
      <right/>
      <top style="medium">
        <color rgb="FF857362"/>
      </top>
      <bottom style="thin">
        <color rgb="FF857362"/>
      </bottom>
      <diagonal/>
    </border>
    <border>
      <left/>
      <right style="medium">
        <color rgb="FF857362"/>
      </right>
      <top style="medium">
        <color rgb="FF857362"/>
      </top>
      <bottom style="thin">
        <color rgb="FF857362"/>
      </bottom>
      <diagonal/>
    </border>
    <border>
      <left/>
      <right/>
      <top style="medium">
        <color rgb="FF857362"/>
      </top>
      <bottom style="thin">
        <color rgb="FF857362"/>
      </bottom>
      <diagonal/>
    </border>
    <border>
      <left style="medium">
        <color rgb="FF857362"/>
      </left>
      <right style="medium">
        <color rgb="FF857362"/>
      </right>
      <top style="medium">
        <color rgb="FF857362"/>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bottom style="medium">
        <color rgb="FF857362"/>
      </bottom>
      <diagonal/>
    </border>
    <border>
      <left style="thin">
        <color rgb="FF857362"/>
      </left>
      <right/>
      <top/>
      <bottom style="medium">
        <color rgb="FF857362"/>
      </bottom>
      <diagonal/>
    </border>
    <border>
      <left style="medium">
        <color rgb="FF857362"/>
      </left>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right style="medium">
        <color rgb="FF857362"/>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style="medium">
        <color rgb="FF757171"/>
      </right>
      <top style="medium">
        <color rgb="FF757171"/>
      </top>
      <bottom style="thin">
        <color rgb="FF757171"/>
      </bottom>
      <diagonal/>
    </border>
    <border>
      <left style="medium">
        <color rgb="FF757171"/>
      </left>
      <right style="medium">
        <color rgb="FF857362"/>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857362"/>
      </right>
      <top/>
      <bottom style="thin">
        <color rgb="FF857362"/>
      </bottom>
      <diagonal/>
    </border>
    <border>
      <left style="medium">
        <color rgb="FF857362"/>
      </left>
      <right style="medium">
        <color rgb="FF757171"/>
      </right>
      <top style="thin">
        <color rgb="FF757171"/>
      </top>
      <bottom style="medium">
        <color rgb="FF757171"/>
      </bottom>
      <diagonal/>
    </border>
    <border>
      <left style="thin">
        <color rgb="FF857362"/>
      </left>
      <right style="thin">
        <color rgb="FF857362"/>
      </right>
      <top/>
      <bottom style="thin">
        <color rgb="FF857362"/>
      </bottom>
      <diagonal/>
    </border>
    <border>
      <left style="medium">
        <color rgb="FF857362"/>
      </left>
      <right style="medium">
        <color rgb="FF757171"/>
      </right>
      <top style="medium">
        <color rgb="FF857362"/>
      </top>
      <bottom style="thin">
        <color rgb="FF857362"/>
      </bottom>
      <diagonal/>
    </border>
    <border>
      <left style="medium">
        <color rgb="FF857362"/>
      </left>
      <right style="medium">
        <color rgb="FF757171"/>
      </right>
      <top style="thin">
        <color rgb="FF857362"/>
      </top>
      <bottom style="thin">
        <color rgb="FF857362"/>
      </bottom>
      <diagonal/>
    </border>
    <border>
      <left style="medium">
        <color rgb="FF757171"/>
      </left>
      <right style="medium">
        <color rgb="FF857362"/>
      </right>
      <top style="thin">
        <color rgb="FF857362"/>
      </top>
      <bottom style="thin">
        <color rgb="FF757171"/>
      </bottom>
      <diagonal/>
    </border>
    <border>
      <left style="medium">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style="medium">
        <color rgb="FF857362"/>
      </right>
      <top style="thin">
        <color rgb="FF857362"/>
      </top>
      <bottom/>
      <diagonal/>
    </border>
    <border>
      <left/>
      <right style="thin">
        <color rgb="FF857362"/>
      </right>
      <top style="thin">
        <color rgb="FF857362"/>
      </top>
      <bottom/>
      <diagonal/>
    </border>
    <border>
      <left style="thin">
        <color rgb="FF857362"/>
      </left>
      <right/>
      <top style="thin">
        <color rgb="FF857362"/>
      </top>
      <bottom/>
      <diagonal/>
    </border>
    <border>
      <left style="medium">
        <color rgb="FF857362"/>
      </left>
      <right style="medium">
        <color rgb="FF757171"/>
      </right>
      <top style="thin">
        <color rgb="FF857362"/>
      </top>
      <bottom style="medium">
        <color rgb="FF857362"/>
      </bottom>
      <diagonal/>
    </border>
    <border>
      <left style="medium">
        <color rgb="FF757171"/>
      </left>
      <right style="medium">
        <color rgb="FF857362"/>
      </right>
      <top style="thin">
        <color rgb="FF757171"/>
      </top>
      <bottom style="medium">
        <color rgb="FF757171"/>
      </bottom>
      <diagonal/>
    </border>
    <border>
      <left style="medium">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medium">
        <color rgb="FF757171"/>
      </left>
      <right style="medium">
        <color rgb="FF757171"/>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theme="2" tint="-0.499984740745262"/>
      </left>
      <right style="thin">
        <color theme="2" tint="-0.499984740745262"/>
      </right>
      <top style="medium">
        <color theme="2" tint="-0.499984740745262"/>
      </top>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857362"/>
      </top>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right/>
      <top/>
      <bottom style="medium">
        <color rgb="FF857362"/>
      </bottom>
      <diagonal/>
    </border>
    <border>
      <left style="thin">
        <color indexed="64"/>
      </left>
      <right style="thin">
        <color indexed="64"/>
      </right>
      <top style="thin">
        <color indexed="64"/>
      </top>
      <bottom style="thin">
        <color indexed="64"/>
      </bottom>
      <diagonal/>
    </border>
    <border>
      <left style="thin">
        <color rgb="FF857362"/>
      </left>
      <right/>
      <top style="medium">
        <color rgb="FF857362"/>
      </top>
      <bottom/>
      <diagonal/>
    </border>
    <border>
      <left style="medium">
        <color rgb="FF857362"/>
      </left>
      <right style="medium">
        <color rgb="FF757171"/>
      </right>
      <top style="thin">
        <color rgb="FF857362"/>
      </top>
      <bottom/>
      <diagonal/>
    </border>
    <border>
      <left style="thin">
        <color rgb="FF857362"/>
      </left>
      <right/>
      <top style="medium">
        <color rgb="FF857362"/>
      </top>
      <bottom style="medium">
        <color rgb="FF857362"/>
      </bottom>
      <diagonal/>
    </border>
    <border>
      <left style="thin">
        <color rgb="FF857362"/>
      </left>
      <right style="medium">
        <color rgb="FF757171"/>
      </right>
      <top style="medium">
        <color rgb="FF857362"/>
      </top>
      <bottom style="medium">
        <color rgb="FF857362"/>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right style="thin">
        <color rgb="FF757171"/>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right style="thin">
        <color rgb="FF757171"/>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right style="thin">
        <color rgb="FF757171"/>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medium">
        <color rgb="FF857362"/>
      </right>
      <top/>
      <bottom/>
      <diagonal/>
    </border>
    <border>
      <left style="medium">
        <color rgb="FF857362"/>
      </left>
      <right style="medium">
        <color rgb="FF857362"/>
      </right>
      <top/>
      <bottom/>
      <diagonal/>
    </border>
    <border>
      <left style="medium">
        <color rgb="FF857362"/>
      </left>
      <right/>
      <top/>
      <bottom style="medium">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right style="thin">
        <color rgb="FF857362"/>
      </right>
      <top/>
      <bottom style="thin">
        <color rgb="FF857362"/>
      </bottom>
      <diagonal/>
    </border>
    <border>
      <left/>
      <right/>
      <top/>
      <bottom style="thin">
        <color rgb="FF857362"/>
      </bottom>
      <diagonal/>
    </border>
    <border>
      <left style="medium">
        <color rgb="FF857362"/>
      </left>
      <right/>
      <top style="thin">
        <color rgb="FF857362"/>
      </top>
      <bottom/>
      <diagonal/>
    </border>
    <border>
      <left style="thin">
        <color rgb="FF857362"/>
      </left>
      <right style="medium">
        <color rgb="FF857362"/>
      </right>
      <top style="thin">
        <color rgb="FF857362"/>
      </top>
      <bottom/>
      <diagonal/>
    </border>
    <border>
      <left/>
      <right/>
      <top style="thin">
        <color rgb="FF857362"/>
      </top>
      <bottom/>
      <diagonal/>
    </border>
    <border>
      <left style="medium">
        <color rgb="FF857362"/>
      </left>
      <right/>
      <top style="thin">
        <color rgb="FF857362"/>
      </top>
      <bottom style="medium">
        <color rgb="FF857362"/>
      </bottom>
      <diagonal/>
    </border>
    <border>
      <left/>
      <right/>
      <top style="thin">
        <color rgb="FF857362"/>
      </top>
      <bottom style="medium">
        <color rgb="FF8573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857362"/>
      </right>
      <top/>
      <bottom style="medium">
        <color rgb="FF857362"/>
      </bottom>
      <diagonal/>
    </border>
    <border>
      <left style="thin">
        <color indexed="64"/>
      </left>
      <right/>
      <top style="thin">
        <color indexed="64"/>
      </top>
      <bottom style="thin">
        <color indexed="64"/>
      </bottom>
      <diagonal/>
    </border>
    <border>
      <left style="thin">
        <color indexed="64"/>
      </left>
      <right style="medium">
        <color rgb="FF857362"/>
      </right>
      <top style="medium">
        <color rgb="FF857362"/>
      </top>
      <bottom/>
      <diagonal/>
    </border>
    <border>
      <left style="thin">
        <color indexed="64"/>
      </left>
      <right style="medium">
        <color rgb="FF857362"/>
      </right>
      <top/>
      <bottom/>
      <diagonal/>
    </border>
    <border>
      <left style="thin">
        <color indexed="64"/>
      </left>
      <right style="medium">
        <color rgb="FF857362"/>
      </right>
      <top/>
      <bottom style="medium">
        <color rgb="FF857362"/>
      </bottom>
      <diagonal/>
    </border>
    <border>
      <left/>
      <right/>
      <top/>
      <bottom style="thin">
        <color indexed="64"/>
      </bottom>
      <diagonal/>
    </border>
    <border>
      <left style="medium">
        <color rgb="FF857362"/>
      </left>
      <right style="medium">
        <color rgb="FF857362"/>
      </right>
      <top style="thin">
        <color rgb="FF857362"/>
      </top>
      <bottom/>
      <diagonal/>
    </border>
    <border>
      <left/>
      <right style="medium">
        <color rgb="FF857362"/>
      </right>
      <top style="medium">
        <color rgb="FF857362"/>
      </top>
      <bottom/>
      <diagonal/>
    </border>
    <border>
      <left style="thin">
        <color indexed="64"/>
      </left>
      <right/>
      <top/>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right style="medium">
        <color theme="2" tint="-0.499984740745262"/>
      </right>
      <top style="thin">
        <color theme="2" tint="-0.499984740745262"/>
      </top>
      <bottom style="medium">
        <color theme="2" tint="-0.499984740745262"/>
      </bottom>
      <diagonal/>
    </border>
    <border>
      <left style="medium">
        <color rgb="FF857362"/>
      </left>
      <right/>
      <top/>
      <bottom/>
      <diagonal/>
    </border>
    <border>
      <left/>
      <right style="medium">
        <color rgb="FF857362"/>
      </right>
      <top/>
      <bottom/>
      <diagonal/>
    </border>
    <border>
      <left style="thin">
        <color rgb="FF857362"/>
      </left>
      <right/>
      <top/>
      <bottom style="thin">
        <color rgb="FF857362"/>
      </bottom>
      <diagonal/>
    </border>
    <border>
      <left style="medium">
        <color rgb="FF857362"/>
      </left>
      <right style="thin">
        <color rgb="FF857362"/>
      </right>
      <top style="thin">
        <color rgb="FF857362"/>
      </top>
      <bottom style="thin">
        <color indexed="64"/>
      </bottom>
      <diagonal/>
    </border>
    <border>
      <left style="medium">
        <color rgb="FF857362"/>
      </left>
      <right style="thin">
        <color rgb="FF857362"/>
      </right>
      <top style="thin">
        <color indexed="64"/>
      </top>
      <bottom style="medium">
        <color rgb="FF857362"/>
      </bottom>
      <diagonal/>
    </border>
    <border>
      <left style="thin">
        <color rgb="FF857362"/>
      </left>
      <right/>
      <top/>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thin">
        <color theme="7" tint="-0.4999847407452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style="thin">
        <color indexed="64"/>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style="thin">
        <color indexed="64"/>
      </left>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right style="medium">
        <color indexed="64"/>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right style="medium">
        <color indexed="64"/>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indexed="64"/>
      </right>
      <top style="thin">
        <color rgb="FF857362"/>
      </top>
      <bottom style="medium">
        <color indexed="64"/>
      </bottom>
      <diagonal/>
    </border>
    <border>
      <left/>
      <right style="medium">
        <color rgb="FF857362"/>
      </right>
      <top/>
      <bottom style="thin">
        <color rgb="FF8573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rgb="FF857362"/>
      </left>
      <right style="medium">
        <color theme="7" tint="-0.499984740745262"/>
      </right>
      <top style="thin">
        <color rgb="FF857362"/>
      </top>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thin">
        <color theme="7" tint="-0.499984740745262"/>
      </right>
      <top style="thin">
        <color rgb="FF857362"/>
      </top>
      <bottom style="thin">
        <color rgb="FF857362"/>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medium">
        <color theme="7" tint="-0.499984740745262"/>
      </right>
      <top/>
      <bottom/>
      <diagonal/>
    </border>
    <border>
      <left style="medium">
        <color rgb="FF857362"/>
      </left>
      <right style="medium">
        <color theme="7" tint="-0.499984740745262"/>
      </right>
      <top/>
      <bottom style="thin">
        <color rgb="FF8573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thin">
        <color theme="7" tint="-0.499984740745262"/>
      </right>
      <top style="thin">
        <color rgb="FF857362"/>
      </top>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theme="7" tint="-0.499984740745262"/>
      </left>
      <right style="thin">
        <color theme="7" tint="-0.499984740745262"/>
      </right>
      <top style="thin">
        <color rgb="FF857362"/>
      </top>
      <bottom style="medium">
        <color rgb="FF8573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rgb="FF857362"/>
      </left>
      <right style="medium">
        <color rgb="FF857362"/>
      </right>
      <top style="thin">
        <color rgb="FF8573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theme="7" tint="-0.499984740745262"/>
      </left>
      <right style="medium">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style="medium">
        <color theme="7" tint="-0.499984740745262"/>
      </right>
      <top style="thin">
        <color rgb="FF857362"/>
      </top>
      <bottom style="thin">
        <color rgb="FF857362"/>
      </bottom>
      <diagonal/>
    </border>
    <border>
      <left style="medium">
        <color theme="7" tint="-0.499984740745262"/>
      </left>
      <right style="medium">
        <color theme="7" tint="-0.499984740745262"/>
      </right>
      <top style="thin">
        <color theme="7" tint="-0.499984740745262"/>
      </top>
      <bottom/>
      <diagonal/>
    </border>
    <border>
      <left style="thin">
        <color theme="7" tint="-0.499984740745262"/>
      </left>
      <right style="medium">
        <color theme="7" tint="-0.499984740745262"/>
      </right>
      <top style="thin">
        <color rgb="FF857362"/>
      </top>
      <bottom style="medium">
        <color theme="7" tint="-0.499984740745262"/>
      </bottom>
      <diagonal/>
    </border>
    <border>
      <left/>
      <right style="thin">
        <color rgb="FF857362"/>
      </right>
      <top/>
      <bottom style="medium">
        <color rgb="FF857362"/>
      </bottom>
      <diagonal/>
    </border>
    <border>
      <left style="medium">
        <color rgb="FF857362"/>
      </left>
      <right/>
      <top style="thin">
        <color indexed="64"/>
      </top>
      <bottom style="thin">
        <color indexed="64"/>
      </bottom>
      <diagonal/>
    </border>
    <border>
      <left style="thin">
        <color indexed="64"/>
      </left>
      <right/>
      <top style="medium">
        <color rgb="FF857362"/>
      </top>
      <bottom style="thin">
        <color indexed="64"/>
      </bottom>
      <diagonal/>
    </border>
    <border>
      <left/>
      <right style="thin">
        <color rgb="FF857362"/>
      </right>
      <top style="medium">
        <color rgb="FF857362"/>
      </top>
      <bottom style="thin">
        <color indexed="64"/>
      </bottom>
      <diagonal/>
    </border>
    <border>
      <left style="thin">
        <color rgb="FF857362"/>
      </left>
      <right/>
      <top style="medium">
        <color rgb="FF857362"/>
      </top>
      <bottom style="thin">
        <color indexed="64"/>
      </bottom>
      <diagonal/>
    </border>
    <border>
      <left/>
      <right/>
      <top style="medium">
        <color rgb="FF857362"/>
      </top>
      <bottom style="thin">
        <color indexed="64"/>
      </bottom>
      <diagonal/>
    </border>
    <border>
      <left/>
      <right style="medium">
        <color rgb="FF857362"/>
      </right>
      <top style="medium">
        <color rgb="FF857362"/>
      </top>
      <bottom style="thin">
        <color indexed="64"/>
      </bottom>
      <diagonal/>
    </border>
    <border>
      <left style="medium">
        <color rgb="FF857362"/>
      </left>
      <right style="thin">
        <color rgb="FF857362"/>
      </right>
      <top style="thin">
        <color indexed="64"/>
      </top>
      <bottom/>
      <diagonal/>
    </border>
    <border>
      <left style="thin">
        <color rgb="FF857362"/>
      </left>
      <right style="thin">
        <color rgb="FF857362"/>
      </right>
      <top style="thin">
        <color indexed="64"/>
      </top>
      <bottom/>
      <diagonal/>
    </border>
    <border>
      <left style="thin">
        <color rgb="FF857362"/>
      </left>
      <right style="thin">
        <color indexed="64"/>
      </right>
      <top style="thin">
        <color indexed="64"/>
      </top>
      <bottom/>
      <diagonal/>
    </border>
    <border>
      <left/>
      <right style="thin">
        <color rgb="FF857362"/>
      </right>
      <top style="medium">
        <color rgb="FF857362"/>
      </top>
      <bottom/>
      <diagonal/>
    </border>
    <border>
      <left style="thin">
        <color indexed="64"/>
      </left>
      <right style="thin">
        <color indexed="64"/>
      </right>
      <top style="thin">
        <color indexed="64"/>
      </top>
      <bottom/>
      <diagonal/>
    </border>
    <border>
      <left style="medium">
        <color rgb="FF857362"/>
      </left>
      <right style="thin">
        <color indexed="64"/>
      </right>
      <top style="thin">
        <color indexed="64"/>
      </top>
      <bottom style="medium">
        <color rgb="FF857362"/>
      </bottom>
      <diagonal/>
    </border>
    <border>
      <left style="thin">
        <color indexed="64"/>
      </left>
      <right style="thin">
        <color indexed="64"/>
      </right>
      <top style="thin">
        <color indexed="64"/>
      </top>
      <bottom style="medium">
        <color rgb="FF857362"/>
      </bottom>
      <diagonal/>
    </border>
    <border>
      <left style="thin">
        <color indexed="64"/>
      </left>
      <right/>
      <top style="thin">
        <color indexed="64"/>
      </top>
      <bottom style="medium">
        <color rgb="FF857362"/>
      </bottom>
      <diagonal/>
    </border>
    <border>
      <left/>
      <right style="thin">
        <color indexed="64"/>
      </right>
      <top style="thin">
        <color indexed="64"/>
      </top>
      <bottom style="medium">
        <color rgb="FF857362"/>
      </bottom>
      <diagonal/>
    </border>
    <border>
      <left style="thin">
        <color indexed="64"/>
      </left>
      <right style="thin">
        <color indexed="64"/>
      </right>
      <top/>
      <bottom style="medium">
        <color rgb="FF857362"/>
      </bottom>
      <diagonal/>
    </border>
    <border>
      <left/>
      <right style="medium">
        <color theme="7" tint="-0.499984740745262"/>
      </right>
      <top/>
      <bottom style="thin">
        <color theme="7" tint="-0.499984740745262"/>
      </bottom>
      <diagonal/>
    </border>
    <border>
      <left/>
      <right style="medium">
        <color theme="7" tint="-0.499984740745262"/>
      </right>
      <top style="thin">
        <color theme="7" tint="-0.499984740745262"/>
      </top>
      <bottom style="thin">
        <color theme="7" tint="-0.499984740745262"/>
      </bottom>
      <diagonal/>
    </border>
    <border>
      <left/>
      <right style="medium">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theme="7" tint="-0.499984740745262"/>
      </left>
      <right/>
      <top style="medium">
        <color theme="7" tint="-0.499984740745262"/>
      </top>
      <bottom style="thin">
        <color theme="7" tint="-0.499984740745262"/>
      </bottom>
      <diagonal/>
    </border>
    <border>
      <left/>
      <right style="medium">
        <color theme="7" tint="-0.499984740745262"/>
      </right>
      <top style="medium">
        <color theme="7" tint="-0.499984740745262"/>
      </top>
      <bottom style="thin">
        <color theme="7" tint="-0.499984740745262"/>
      </bottom>
      <diagonal/>
    </border>
    <border>
      <left style="medium">
        <color rgb="FF857362"/>
      </left>
      <right style="thin">
        <color theme="7" tint="-0.499984740745262"/>
      </right>
      <top style="medium">
        <color theme="7" tint="-0.499984740745262"/>
      </top>
      <bottom style="thin">
        <color rgb="FF857362"/>
      </bottom>
      <diagonal/>
    </border>
    <border>
      <left style="medium">
        <color theme="7" tint="-0.499984740745262"/>
      </left>
      <right/>
      <top style="thin">
        <color theme="7" tint="-0.499984740745262"/>
      </top>
      <bottom style="thin">
        <color theme="7" tint="-0.499984740745262"/>
      </bottom>
      <diagonal/>
    </border>
    <border>
      <left style="thin">
        <color theme="7" tint="-0.499984740745262"/>
      </left>
      <right style="thin">
        <color theme="7" tint="-0.499984740745262"/>
      </right>
      <top style="thin">
        <color rgb="FF857362"/>
      </top>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medium">
        <color theme="7" tint="-0.499984740745262"/>
      </left>
      <right/>
      <top style="thin">
        <color theme="7" tint="-0.499984740745262"/>
      </top>
      <bottom style="medium">
        <color theme="7" tint="-0.499984740745262"/>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medium">
        <color rgb="FF857362"/>
      </right>
      <top style="thin">
        <color rgb="FF857362"/>
      </top>
      <bottom style="medium">
        <color theme="7" tint="-0.499984740745262"/>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thin">
        <color theme="7" tint="-0.499984740745262"/>
      </left>
      <right/>
      <top style="medium">
        <color theme="7" tint="-0.499984740745262"/>
      </top>
      <bottom style="thin">
        <color rgb="FF857362"/>
      </bottom>
      <diagonal/>
    </border>
    <border>
      <left style="thin">
        <color theme="7" tint="-0.499984740745262"/>
      </left>
      <right/>
      <top style="thin">
        <color rgb="FF857362"/>
      </top>
      <bottom style="thin">
        <color rgb="FF857362"/>
      </bottom>
      <diagonal/>
    </border>
    <border>
      <left style="thin">
        <color rgb="FF857362"/>
      </left>
      <right style="medium">
        <color rgb="FF857362"/>
      </right>
      <top style="medium">
        <color rgb="FF857362"/>
      </top>
      <bottom style="thin">
        <color indexed="64"/>
      </bottom>
      <diagonal/>
    </border>
    <border>
      <left style="thin">
        <color theme="7" tint="-0.499984740745262"/>
      </left>
      <right style="medium">
        <color theme="7" tint="-0.499984740745262"/>
      </right>
      <top/>
      <bottom style="thin">
        <color rgb="FF857362"/>
      </bottom>
      <diagonal/>
    </border>
    <border>
      <left style="thin">
        <color theme="7" tint="-0.499984740745262"/>
      </left>
      <right style="thin">
        <color theme="7" tint="-0.499984740745262"/>
      </right>
      <top style="medium">
        <color theme="7" tint="-0.499984740745262"/>
      </top>
      <bottom/>
      <diagonal/>
    </border>
    <border>
      <left/>
      <right style="thin">
        <color indexed="64"/>
      </right>
      <top/>
      <bottom/>
      <diagonal/>
    </border>
  </borders>
  <cellStyleXfs count="12382">
    <xf numFmtId="0" fontId="0" fillId="0" borderId="0"/>
    <xf numFmtId="0" fontId="10" fillId="0" borderId="2" applyNumberFormat="0" applyFill="0" applyAlignment="0" applyProtection="0"/>
    <xf numFmtId="0" fontId="9" fillId="0" borderId="0"/>
    <xf numFmtId="0" fontId="11" fillId="0" borderId="0"/>
    <xf numFmtId="0" fontId="9" fillId="0" borderId="0" applyNumberFormat="0" applyFont="0" applyFill="0" applyBorder="0" applyAlignment="0" applyProtection="0"/>
    <xf numFmtId="0" fontId="12" fillId="2" borderId="0" applyBorder="0"/>
    <xf numFmtId="0" fontId="3" fillId="0" borderId="0"/>
    <xf numFmtId="43" fontId="2" fillId="0" borderId="0" applyFont="0" applyFill="0" applyBorder="0" applyAlignment="0" applyProtection="0"/>
    <xf numFmtId="0" fontId="13" fillId="0" borderId="0" applyNumberFormat="0" applyFill="0" applyBorder="0" applyAlignment="0" applyProtection="0"/>
    <xf numFmtId="0" fontId="14" fillId="0" borderId="0"/>
    <xf numFmtId="43" fontId="9"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9" fillId="0" borderId="0"/>
    <xf numFmtId="0" fontId="2" fillId="0" borderId="0"/>
    <xf numFmtId="0" fontId="9" fillId="0" borderId="0"/>
    <xf numFmtId="0" fontId="9" fillId="0" borderId="0"/>
    <xf numFmtId="0" fontId="9" fillId="0" borderId="0"/>
    <xf numFmtId="0" fontId="2" fillId="3" borderId="3" applyNumberFormat="0" applyFont="0" applyAlignment="0" applyProtection="0"/>
    <xf numFmtId="0" fontId="2" fillId="3" borderId="3" applyNumberFormat="0" applyFont="0" applyAlignment="0" applyProtection="0"/>
    <xf numFmtId="9" fontId="3" fillId="0" borderId="0" applyFont="0" applyFill="0" applyBorder="0" applyAlignment="0" applyProtection="0"/>
    <xf numFmtId="166" fontId="16" fillId="16" borderId="0" applyNumberFormat="0">
      <alignment horizontal="left"/>
    </xf>
    <xf numFmtId="0" fontId="17" fillId="17" borderId="0" applyNumberFormat="0"/>
    <xf numFmtId="0" fontId="3" fillId="0" borderId="0"/>
    <xf numFmtId="0" fontId="9" fillId="0" borderId="0"/>
    <xf numFmtId="43" fontId="3" fillId="0" borderId="0" applyFont="0" applyFill="0" applyBorder="0" applyAlignment="0" applyProtection="0"/>
    <xf numFmtId="43" fontId="9" fillId="0" borderId="0" applyFont="0" applyFill="0" applyBorder="0" applyAlignment="0" applyProtection="0"/>
    <xf numFmtId="0" fontId="3" fillId="0" borderId="0"/>
    <xf numFmtId="0" fontId="9" fillId="0" borderId="0"/>
    <xf numFmtId="0" fontId="3" fillId="0" borderId="0"/>
    <xf numFmtId="0" fontId="18" fillId="0" borderId="0"/>
    <xf numFmtId="0" fontId="3" fillId="0" borderId="0"/>
    <xf numFmtId="9" fontId="18" fillId="0" borderId="0" applyFont="0" applyFill="0" applyBorder="0" applyAlignment="0" applyProtection="0"/>
    <xf numFmtId="0" fontId="3" fillId="0" borderId="0"/>
    <xf numFmtId="0" fontId="19" fillId="0" borderId="0"/>
    <xf numFmtId="0" fontId="18" fillId="0" borderId="0"/>
    <xf numFmtId="43" fontId="1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8"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9" fillId="0" borderId="0"/>
    <xf numFmtId="0" fontId="9"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9" fillId="0" borderId="0"/>
    <xf numFmtId="0" fontId="9"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9" fillId="0" borderId="0"/>
    <xf numFmtId="0" fontId="9"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9" fillId="0" borderId="0"/>
    <xf numFmtId="0" fontId="9" fillId="0" borderId="0"/>
    <xf numFmtId="43" fontId="101" fillId="0" borderId="0" applyFont="0" applyFill="0" applyBorder="0" applyAlignment="0" applyProtection="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43" fontId="10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103" fillId="37"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104" fillId="0" borderId="0" applyNumberFormat="0" applyFill="0" applyBorder="0" applyAlignment="0" applyProtection="0"/>
    <xf numFmtId="0" fontId="9" fillId="0" borderId="0"/>
    <xf numFmtId="0" fontId="9" fillId="0" borderId="0"/>
    <xf numFmtId="0" fontId="9" fillId="0" borderId="0"/>
    <xf numFmtId="0" fontId="10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6" fillId="0" borderId="0"/>
    <xf numFmtId="0" fontId="9" fillId="0" borderId="0"/>
    <xf numFmtId="0" fontId="9" fillId="0" borderId="0"/>
    <xf numFmtId="0" fontId="9" fillId="0" borderId="0"/>
    <xf numFmtId="0" fontId="107" fillId="0" borderId="0"/>
    <xf numFmtId="0" fontId="9" fillId="0" borderId="0"/>
    <xf numFmtId="0" fontId="9" fillId="0" borderId="0"/>
    <xf numFmtId="0" fontId="106"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40" fontId="108" fillId="30" borderId="0">
      <alignment horizontal="right"/>
    </xf>
    <xf numFmtId="0" fontId="9" fillId="0" borderId="0"/>
    <xf numFmtId="0" fontId="9" fillId="0" borderId="0"/>
    <xf numFmtId="0" fontId="9" fillId="0" borderId="0"/>
    <xf numFmtId="0" fontId="109" fillId="30" borderId="0">
      <alignment horizontal="right"/>
    </xf>
    <xf numFmtId="0" fontId="9" fillId="0" borderId="0"/>
    <xf numFmtId="0" fontId="9" fillId="0" borderId="0"/>
    <xf numFmtId="0" fontId="9" fillId="0" borderId="0"/>
    <xf numFmtId="0" fontId="110" fillId="30" borderId="278"/>
    <xf numFmtId="0" fontId="9" fillId="0" borderId="0"/>
    <xf numFmtId="0" fontId="9" fillId="0" borderId="0"/>
    <xf numFmtId="0" fontId="9" fillId="0" borderId="0"/>
    <xf numFmtId="0" fontId="110" fillId="0" borderId="0" applyBorder="0">
      <alignment horizontal="centerContinuous"/>
    </xf>
    <xf numFmtId="0" fontId="9" fillId="0" borderId="0"/>
    <xf numFmtId="0" fontId="9" fillId="0" borderId="0"/>
    <xf numFmtId="0" fontId="9" fillId="0" borderId="0"/>
    <xf numFmtId="0" fontId="111" fillId="0" borderId="0" applyBorder="0">
      <alignment horizontal="centerContinuous"/>
    </xf>
    <xf numFmtId="0" fontId="9" fillId="0" borderId="0"/>
    <xf numFmtId="0" fontId="9" fillId="0" borderId="0"/>
    <xf numFmtId="0" fontId="9" fillId="0" borderId="0"/>
    <xf numFmtId="0" fontId="9" fillId="0" borderId="0"/>
    <xf numFmtId="9" fontId="101" fillId="0" borderId="0" applyFont="0" applyFill="0" applyBorder="0" applyAlignment="0" applyProtection="0"/>
    <xf numFmtId="0" fontId="9" fillId="0" borderId="0"/>
    <xf numFmtId="0" fontId="9" fillId="0" borderId="0"/>
    <xf numFmtId="0" fontId="9" fillId="0" borderId="0"/>
    <xf numFmtId="9" fontId="3" fillId="0" borderId="0" applyFont="0" applyFill="0" applyBorder="0" applyAlignment="0" applyProtection="0"/>
    <xf numFmtId="0" fontId="9" fillId="0" borderId="0"/>
    <xf numFmtId="0" fontId="9" fillId="0" borderId="0"/>
    <xf numFmtId="0" fontId="9" fillId="0" borderId="0"/>
    <xf numFmtId="9" fontId="101" fillId="0" borderId="0" applyFont="0" applyFill="0" applyBorder="0" applyAlignment="0" applyProtection="0"/>
    <xf numFmtId="0" fontId="9" fillId="0" borderId="0"/>
    <xf numFmtId="0" fontId="9" fillId="0" borderId="0"/>
    <xf numFmtId="9" fontId="101" fillId="0" borderId="0" applyFont="0" applyFill="0" applyBorder="0" applyAlignment="0" applyProtection="0"/>
    <xf numFmtId="0" fontId="9" fillId="0" borderId="0"/>
    <xf numFmtId="0" fontId="9" fillId="0" borderId="0"/>
    <xf numFmtId="0" fontId="9" fillId="0" borderId="0"/>
    <xf numFmtId="0" fontId="9" fillId="0" borderId="0"/>
    <xf numFmtId="9" fontId="102" fillId="0" borderId="0" applyFont="0" applyFill="0" applyBorder="0" applyAlignment="0" applyProtection="0"/>
    <xf numFmtId="0" fontId="9" fillId="0" borderId="0"/>
    <xf numFmtId="0" fontId="9" fillId="0" borderId="0"/>
    <xf numFmtId="0" fontId="9" fillId="0" borderId="0"/>
    <xf numFmtId="9" fontId="18" fillId="0" borderId="0" applyFont="0" applyFill="0" applyBorder="0" applyAlignment="0" applyProtection="0"/>
    <xf numFmtId="0" fontId="9" fillId="0" borderId="0"/>
    <xf numFmtId="0" fontId="9" fillId="0" borderId="0"/>
    <xf numFmtId="9" fontId="102" fillId="0" borderId="0" applyFont="0" applyFill="0" applyBorder="0" applyAlignment="0" applyProtection="0"/>
    <xf numFmtId="0" fontId="9" fillId="0" borderId="0"/>
    <xf numFmtId="0" fontId="9" fillId="0" borderId="0"/>
    <xf numFmtId="0" fontId="9" fillId="0" borderId="0"/>
    <xf numFmtId="0" fontId="9" fillId="0" borderId="0"/>
    <xf numFmtId="9" fontId="102" fillId="0" borderId="0" applyFont="0" applyFill="0" applyBorder="0" applyAlignment="0" applyProtection="0"/>
    <xf numFmtId="0" fontId="9" fillId="0" borderId="0"/>
    <xf numFmtId="0" fontId="9" fillId="0" borderId="0"/>
    <xf numFmtId="0" fontId="9" fillId="0" borderId="0"/>
    <xf numFmtId="9" fontId="18" fillId="0" borderId="0" applyFont="0" applyFill="0" applyBorder="0" applyAlignment="0" applyProtection="0"/>
    <xf numFmtId="0" fontId="9" fillId="0" borderId="0"/>
    <xf numFmtId="0" fontId="9" fillId="0" borderId="0"/>
    <xf numFmtId="9" fontId="102" fillId="0" borderId="0" applyFont="0" applyFill="0" applyBorder="0" applyAlignment="0" applyProtection="0"/>
    <xf numFmtId="0" fontId="9" fillId="0" borderId="0"/>
    <xf numFmtId="0" fontId="9" fillId="0" borderId="0"/>
    <xf numFmtId="0" fontId="9" fillId="0" borderId="0"/>
    <xf numFmtId="9" fontId="101" fillId="0" borderId="0" applyFont="0" applyFill="0" applyBorder="0" applyAlignment="0" applyProtection="0"/>
    <xf numFmtId="0" fontId="9" fillId="0" borderId="0"/>
    <xf numFmtId="0" fontId="9" fillId="0" borderId="0"/>
    <xf numFmtId="0" fontId="9" fillId="0" borderId="0"/>
    <xf numFmtId="9" fontId="3" fillId="0" borderId="0" applyFont="0" applyFill="0" applyBorder="0" applyAlignment="0" applyProtection="0"/>
    <xf numFmtId="0" fontId="9" fillId="0" borderId="0"/>
    <xf numFmtId="0" fontId="9" fillId="0" borderId="0"/>
    <xf numFmtId="0" fontId="9" fillId="0" borderId="0"/>
    <xf numFmtId="9" fontId="101" fillId="0" borderId="0" applyFont="0" applyFill="0" applyBorder="0" applyAlignment="0" applyProtection="0"/>
    <xf numFmtId="0" fontId="9" fillId="0" borderId="0"/>
    <xf numFmtId="0" fontId="9" fillId="0" borderId="0"/>
    <xf numFmtId="9" fontId="101" fillId="0" borderId="0" applyFont="0" applyFill="0" applyBorder="0" applyAlignment="0" applyProtection="0"/>
    <xf numFmtId="0" fontId="9" fillId="0" borderId="0"/>
    <xf numFmtId="0" fontId="9" fillId="0" borderId="0"/>
    <xf numFmtId="0" fontId="9" fillId="0" borderId="0"/>
  </cellStyleXfs>
  <cellXfs count="1842">
    <xf numFmtId="0" fontId="0" fillId="0" borderId="0" xfId="0"/>
    <xf numFmtId="0" fontId="5" fillId="0" borderId="0" xfId="0" applyFont="1"/>
    <xf numFmtId="0" fontId="0" fillId="0" borderId="0" xfId="0" applyFill="1"/>
    <xf numFmtId="165" fontId="7" fillId="0" borderId="1" xfId="3" applyNumberFormat="1" applyFont="1" applyFill="1" applyBorder="1" applyAlignment="1" applyProtection="1">
      <protection locked="0"/>
    </xf>
    <xf numFmtId="0" fontId="0" fillId="0" borderId="0" xfId="0" applyAlignment="1">
      <alignment wrapText="1"/>
    </xf>
    <xf numFmtId="0" fontId="0" fillId="0" borderId="0" xfId="0" applyAlignment="1">
      <alignment vertical="center"/>
    </xf>
    <xf numFmtId="165" fontId="7" fillId="0" borderId="0" xfId="3" applyNumberFormat="1" applyFont="1" applyFill="1" applyBorder="1" applyAlignment="1" applyProtection="1">
      <protection locked="0"/>
    </xf>
    <xf numFmtId="165" fontId="7" fillId="0" borderId="4" xfId="3" applyNumberFormat="1" applyFont="1" applyFill="1" applyBorder="1" applyAlignment="1" applyProtection="1">
      <protection locked="0"/>
    </xf>
    <xf numFmtId="165" fontId="6" fillId="0" borderId="4" xfId="3" applyNumberFormat="1" applyFont="1" applyFill="1" applyBorder="1" applyAlignment="1" applyProtection="1">
      <protection locked="0"/>
    </xf>
    <xf numFmtId="165" fontId="7" fillId="0" borderId="0" xfId="3" applyNumberFormat="1" applyFont="1" applyFill="1" applyBorder="1" applyAlignment="1" applyProtection="1">
      <alignment vertical="top" wrapText="1"/>
      <protection locked="0"/>
    </xf>
    <xf numFmtId="0" fontId="20" fillId="0" borderId="0" xfId="8" applyFont="1"/>
    <xf numFmtId="0" fontId="20" fillId="0" borderId="4" xfId="8" quotePrefix="1" applyFont="1" applyBorder="1"/>
    <xf numFmtId="0" fontId="0" fillId="0" borderId="0" xfId="0" applyProtection="1"/>
    <xf numFmtId="0" fontId="16" fillId="16" borderId="0" xfId="6" applyFont="1" applyFill="1" applyBorder="1" applyAlignment="1" applyProtection="1">
      <alignment vertical="center"/>
    </xf>
    <xf numFmtId="0" fontId="16" fillId="16" borderId="0" xfId="6" applyFont="1" applyFill="1" applyBorder="1" applyAlignment="1" applyProtection="1">
      <alignment horizontal="right" vertical="center"/>
    </xf>
    <xf numFmtId="0" fontId="21" fillId="16" borderId="0" xfId="6" applyFont="1" applyFill="1" applyBorder="1" applyAlignment="1" applyProtection="1">
      <alignment horizontal="left" vertical="center"/>
    </xf>
    <xf numFmtId="0" fontId="3" fillId="0" borderId="0" xfId="6" applyAlignment="1" applyProtection="1">
      <alignment vertical="center"/>
    </xf>
    <xf numFmtId="0" fontId="3" fillId="17" borderId="0" xfId="6" applyFill="1" applyAlignment="1" applyProtection="1">
      <alignment vertical="center"/>
    </xf>
    <xf numFmtId="0" fontId="9" fillId="0" borderId="0" xfId="0" applyFont="1" applyAlignment="1" applyProtection="1">
      <alignment vertical="center"/>
    </xf>
    <xf numFmtId="0" fontId="3" fillId="0" borderId="0" xfId="6" applyFill="1" applyAlignment="1" applyProtection="1">
      <alignment vertical="center"/>
    </xf>
    <xf numFmtId="0" fontId="0" fillId="0" borderId="0" xfId="0" applyFont="1" applyProtection="1"/>
    <xf numFmtId="0" fontId="22" fillId="0" borderId="0" xfId="6" applyFont="1" applyAlignment="1" applyProtection="1">
      <alignment vertical="center"/>
    </xf>
    <xf numFmtId="0" fontId="21" fillId="0" borderId="0" xfId="6" applyFont="1" applyFill="1" applyBorder="1" applyAlignment="1" applyProtection="1">
      <alignment vertical="center"/>
    </xf>
    <xf numFmtId="0" fontId="21" fillId="0" borderId="0" xfId="6" applyFont="1" applyFill="1" applyBorder="1" applyAlignment="1" applyProtection="1">
      <alignment horizontal="right" vertical="center"/>
    </xf>
    <xf numFmtId="0" fontId="0" fillId="0" borderId="0" xfId="6" applyFont="1" applyAlignment="1" applyProtection="1">
      <alignment vertical="center"/>
    </xf>
    <xf numFmtId="0" fontId="0" fillId="0" borderId="0" xfId="6" applyFont="1" applyFill="1" applyAlignment="1" applyProtection="1">
      <alignment vertical="center"/>
    </xf>
    <xf numFmtId="0" fontId="12" fillId="18" borderId="0" xfId="6" applyFont="1" applyFill="1" applyAlignment="1" applyProtection="1">
      <alignment horizontal="left" vertical="center"/>
    </xf>
    <xf numFmtId="0" fontId="3" fillId="18" borderId="0" xfId="6" applyFill="1" applyAlignment="1" applyProtection="1">
      <alignment vertical="center"/>
    </xf>
    <xf numFmtId="0" fontId="23" fillId="18" borderId="0" xfId="6" applyFont="1" applyFill="1" applyAlignment="1" applyProtection="1">
      <alignment vertical="center"/>
    </xf>
    <xf numFmtId="0" fontId="12" fillId="18" borderId="0" xfId="6" applyFont="1" applyFill="1" applyAlignment="1" applyProtection="1">
      <alignment horizontal="center" vertical="center" wrapText="1"/>
    </xf>
    <xf numFmtId="0" fontId="17" fillId="17" borderId="7" xfId="6" applyFont="1" applyFill="1" applyBorder="1" applyAlignment="1" applyProtection="1">
      <alignment horizontal="center" vertical="center"/>
    </xf>
    <xf numFmtId="0" fontId="17" fillId="17" borderId="14" xfId="6"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17" fillId="17" borderId="21" xfId="6" applyFont="1" applyFill="1" applyBorder="1" applyAlignment="1" applyProtection="1">
      <alignment horizontal="center" vertical="center" wrapText="1"/>
    </xf>
    <xf numFmtId="0" fontId="17" fillId="17" borderId="22" xfId="6" applyFont="1" applyFill="1" applyBorder="1" applyAlignment="1" applyProtection="1">
      <alignment horizontal="center" vertical="center" wrapText="1"/>
    </xf>
    <xf numFmtId="0" fontId="17" fillId="17" borderId="23" xfId="6" applyFont="1" applyFill="1" applyBorder="1" applyAlignment="1" applyProtection="1">
      <alignment horizontal="center" vertical="center" wrapText="1"/>
    </xf>
    <xf numFmtId="0" fontId="17" fillId="17" borderId="24" xfId="6" applyFont="1" applyFill="1" applyBorder="1" applyAlignment="1" applyProtection="1">
      <alignment horizontal="center" vertical="center" wrapText="1"/>
    </xf>
    <xf numFmtId="0" fontId="17" fillId="17" borderId="25" xfId="6" applyFont="1" applyFill="1" applyBorder="1" applyAlignment="1" applyProtection="1">
      <alignment horizontal="center" vertical="center" wrapText="1"/>
    </xf>
    <xf numFmtId="0" fontId="12" fillId="0" borderId="0" xfId="6" applyFont="1" applyFill="1" applyAlignment="1" applyProtection="1">
      <alignment horizontal="left" vertical="center"/>
    </xf>
    <xf numFmtId="0" fontId="17" fillId="0" borderId="0" xfId="6" applyFont="1" applyFill="1" applyBorder="1" applyAlignment="1" applyProtection="1">
      <alignment horizontal="center" vertical="center"/>
    </xf>
    <xf numFmtId="0" fontId="17" fillId="17" borderId="18" xfId="6" applyFont="1" applyFill="1" applyBorder="1" applyAlignment="1" applyProtection="1">
      <alignment horizontal="center" vertical="center" wrapText="1"/>
    </xf>
    <xf numFmtId="0" fontId="0" fillId="0" borderId="0" xfId="0" applyFill="1" applyProtection="1"/>
    <xf numFmtId="0" fontId="17" fillId="0" borderId="0" xfId="6" applyFont="1" applyFill="1" applyBorder="1" applyAlignment="1" applyProtection="1">
      <alignment horizontal="left" vertical="center"/>
    </xf>
    <xf numFmtId="0" fontId="17" fillId="0" borderId="0" xfId="6" applyFont="1" applyFill="1" applyBorder="1" applyAlignment="1" applyProtection="1">
      <alignment horizontal="center" vertical="center" wrapText="1"/>
    </xf>
    <xf numFmtId="0" fontId="23" fillId="0" borderId="0" xfId="6" applyFont="1" applyAlignment="1" applyProtection="1">
      <alignment vertical="center"/>
    </xf>
    <xf numFmtId="0" fontId="24" fillId="0" borderId="0" xfId="43" applyFont="1" applyFill="1" applyBorder="1"/>
    <xf numFmtId="0" fontId="17" fillId="19" borderId="28" xfId="6" applyFont="1" applyFill="1" applyBorder="1" applyAlignment="1" applyProtection="1">
      <alignment horizontal="center" vertical="center"/>
    </xf>
    <xf numFmtId="0" fontId="17" fillId="19" borderId="8" xfId="6" applyFont="1" applyFill="1" applyBorder="1" applyAlignment="1" applyProtection="1">
      <alignment vertical="center"/>
    </xf>
    <xf numFmtId="0" fontId="24" fillId="0" borderId="0" xfId="43" applyFont="1" applyFill="1" applyBorder="1" applyAlignment="1" applyProtection="1">
      <alignment vertical="center"/>
    </xf>
    <xf numFmtId="0" fontId="24" fillId="0" borderId="0" xfId="43" applyFont="1" applyFill="1" applyBorder="1" applyProtection="1"/>
    <xf numFmtId="0" fontId="25" fillId="0" borderId="29" xfId="6" applyFont="1" applyFill="1" applyBorder="1" applyAlignment="1" applyProtection="1">
      <alignment horizontal="center" vertical="center"/>
    </xf>
    <xf numFmtId="0" fontId="26" fillId="0" borderId="30" xfId="6" applyFont="1" applyFill="1" applyBorder="1" applyAlignment="1" applyProtection="1">
      <alignment vertical="center"/>
    </xf>
    <xf numFmtId="0" fontId="27" fillId="0" borderId="30" xfId="6" applyFont="1" applyFill="1" applyBorder="1" applyAlignment="1" applyProtection="1">
      <alignment horizontal="center" vertical="center"/>
    </xf>
    <xf numFmtId="0" fontId="27" fillId="0" borderId="31" xfId="6" applyFont="1" applyFill="1" applyBorder="1" applyAlignment="1" applyProtection="1">
      <alignment horizontal="center" vertical="center"/>
    </xf>
    <xf numFmtId="164" fontId="25" fillId="20" borderId="29" xfId="6" applyNumberFormat="1" applyFont="1" applyFill="1" applyBorder="1" applyAlignment="1" applyProtection="1">
      <alignment vertical="center"/>
      <protection locked="0"/>
    </xf>
    <xf numFmtId="164" fontId="25" fillId="21" borderId="32" xfId="6" applyNumberFormat="1" applyFont="1" applyFill="1" applyBorder="1" applyAlignment="1" applyProtection="1">
      <alignment vertical="center"/>
    </xf>
    <xf numFmtId="0" fontId="9" fillId="20" borderId="32" xfId="44" applyNumberFormat="1" applyFont="1" applyFill="1" applyBorder="1" applyAlignment="1" applyProtection="1">
      <alignment vertical="center" wrapText="1"/>
      <protection locked="0"/>
    </xf>
    <xf numFmtId="0" fontId="28" fillId="0" borderId="0" xfId="0" applyFont="1" applyAlignment="1">
      <alignment horizontal="center" vertical="center"/>
    </xf>
    <xf numFmtId="0" fontId="3" fillId="0" borderId="0" xfId="6" applyBorder="1" applyAlignment="1" applyProtection="1">
      <alignment vertical="center"/>
    </xf>
    <xf numFmtId="0" fontId="12" fillId="18" borderId="0" xfId="6" applyFont="1" applyFill="1" applyAlignment="1" applyProtection="1">
      <alignment horizontal="center" vertical="center"/>
    </xf>
    <xf numFmtId="0" fontId="25" fillId="0" borderId="35" xfId="6" applyFont="1" applyFill="1" applyBorder="1" applyAlignment="1" applyProtection="1">
      <alignment horizontal="center" vertical="center"/>
    </xf>
    <xf numFmtId="0" fontId="26" fillId="0" borderId="36" xfId="6" applyFont="1" applyFill="1" applyBorder="1" applyAlignment="1" applyProtection="1">
      <alignment vertical="center"/>
    </xf>
    <xf numFmtId="0" fontId="27" fillId="0" borderId="36" xfId="6" applyFont="1" applyFill="1" applyBorder="1" applyAlignment="1" applyProtection="1">
      <alignment horizontal="center" vertical="center"/>
    </xf>
    <xf numFmtId="0" fontId="27" fillId="0" borderId="37" xfId="6" applyFont="1" applyFill="1" applyBorder="1" applyAlignment="1" applyProtection="1">
      <alignment horizontal="center" vertical="center"/>
    </xf>
    <xf numFmtId="164" fontId="25" fillId="21" borderId="38" xfId="6" applyNumberFormat="1" applyFont="1" applyFill="1" applyBorder="1" applyAlignment="1" applyProtection="1">
      <alignment vertical="center"/>
    </xf>
    <xf numFmtId="0" fontId="9" fillId="20" borderId="38" xfId="44" applyNumberFormat="1" applyFont="1" applyFill="1" applyBorder="1" applyAlignment="1" applyProtection="1">
      <alignment vertical="center" wrapText="1"/>
      <protection locked="0"/>
    </xf>
    <xf numFmtId="0" fontId="12" fillId="0" borderId="0" xfId="0" applyFont="1" applyProtection="1"/>
    <xf numFmtId="0" fontId="30" fillId="0" borderId="36" xfId="6" applyFont="1" applyFill="1" applyBorder="1" applyAlignment="1" applyProtection="1">
      <alignment vertical="center"/>
    </xf>
    <xf numFmtId="0" fontId="30" fillId="0" borderId="41" xfId="6" applyFont="1" applyFill="1" applyBorder="1" applyAlignment="1" applyProtection="1">
      <alignment vertical="center"/>
    </xf>
    <xf numFmtId="0" fontId="28" fillId="0" borderId="41" xfId="6" applyFont="1" applyFill="1" applyBorder="1" applyAlignment="1" applyProtection="1">
      <alignment horizontal="center" vertical="center"/>
    </xf>
    <xf numFmtId="0" fontId="28" fillId="0" borderId="42" xfId="6" applyFont="1" applyFill="1" applyBorder="1" applyAlignment="1" applyProtection="1">
      <alignment horizontal="center" vertical="center"/>
    </xf>
    <xf numFmtId="164" fontId="25" fillId="0" borderId="42" xfId="6" applyNumberFormat="1" applyFont="1" applyFill="1" applyBorder="1" applyAlignment="1" applyProtection="1">
      <alignment vertical="center"/>
    </xf>
    <xf numFmtId="164" fontId="25" fillId="0" borderId="39" xfId="6" applyNumberFormat="1" applyFont="1" applyFill="1" applyBorder="1" applyAlignment="1" applyProtection="1">
      <alignment vertical="center"/>
    </xf>
    <xf numFmtId="0" fontId="29" fillId="0" borderId="35" xfId="6" applyFont="1" applyFill="1" applyBorder="1" applyAlignment="1" applyProtection="1">
      <alignment horizontal="center" vertical="center"/>
    </xf>
    <xf numFmtId="0" fontId="9" fillId="0" borderId="36" xfId="6" applyFont="1" applyFill="1" applyBorder="1" applyAlignment="1" applyProtection="1">
      <alignment vertical="center"/>
    </xf>
    <xf numFmtId="0" fontId="28" fillId="0" borderId="37" xfId="6" applyFont="1" applyFill="1" applyBorder="1" applyAlignment="1" applyProtection="1">
      <alignment horizontal="center" vertical="center"/>
    </xf>
    <xf numFmtId="164" fontId="25" fillId="20" borderId="35" xfId="6" applyNumberFormat="1" applyFont="1" applyFill="1" applyBorder="1" applyAlignment="1" applyProtection="1">
      <alignment vertical="center"/>
      <protection locked="0"/>
    </xf>
    <xf numFmtId="0" fontId="25" fillId="0" borderId="21" xfId="6" applyFont="1" applyFill="1" applyBorder="1" applyAlignment="1" applyProtection="1">
      <alignment horizontal="center" vertical="center"/>
    </xf>
    <xf numFmtId="0" fontId="26" fillId="0" borderId="24" xfId="6" applyFont="1" applyFill="1" applyBorder="1" applyAlignment="1" applyProtection="1">
      <alignment vertical="center"/>
    </xf>
    <xf numFmtId="0" fontId="27" fillId="0" borderId="24" xfId="6" applyFont="1" applyFill="1" applyBorder="1" applyAlignment="1" applyProtection="1">
      <alignment horizontal="center" vertical="center"/>
    </xf>
    <xf numFmtId="0" fontId="27" fillId="0" borderId="25" xfId="6" applyFont="1" applyFill="1" applyBorder="1" applyAlignment="1" applyProtection="1">
      <alignment horizontal="center" vertical="center"/>
    </xf>
    <xf numFmtId="164" fontId="29" fillId="21" borderId="21" xfId="36" applyNumberFormat="1" applyFont="1" applyFill="1" applyBorder="1" applyProtection="1"/>
    <xf numFmtId="164" fontId="29" fillId="21" borderId="22" xfId="36" applyNumberFormat="1" applyFont="1" applyFill="1" applyBorder="1" applyProtection="1"/>
    <xf numFmtId="164" fontId="29" fillId="21" borderId="23" xfId="36" applyNumberFormat="1" applyFont="1" applyFill="1" applyBorder="1" applyProtection="1"/>
    <xf numFmtId="164" fontId="29" fillId="21" borderId="24" xfId="36" applyNumberFormat="1" applyFont="1" applyFill="1" applyBorder="1" applyProtection="1"/>
    <xf numFmtId="164" fontId="29" fillId="21" borderId="43" xfId="36" applyNumberFormat="1" applyFont="1" applyFill="1" applyBorder="1" applyProtection="1"/>
    <xf numFmtId="164" fontId="25" fillId="21" borderId="44" xfId="6" applyNumberFormat="1" applyFont="1" applyFill="1" applyBorder="1" applyAlignment="1" applyProtection="1">
      <alignment vertical="center"/>
    </xf>
    <xf numFmtId="0" fontId="9" fillId="20" borderId="44" xfId="44" applyNumberFormat="1" applyFont="1" applyFill="1" applyBorder="1" applyAlignment="1" applyProtection="1">
      <alignment vertical="center" wrapText="1"/>
      <protection locked="0"/>
    </xf>
    <xf numFmtId="0" fontId="24" fillId="0" borderId="0" xfId="43" applyFont="1" applyFill="1" applyBorder="1" applyAlignment="1">
      <alignment wrapText="1"/>
    </xf>
    <xf numFmtId="0" fontId="12" fillId="17" borderId="0" xfId="35" applyFont="1" applyFill="1" applyAlignment="1" applyProtection="1">
      <alignment horizontal="center" vertical="center"/>
    </xf>
    <xf numFmtId="164" fontId="25" fillId="20" borderId="29" xfId="45" applyNumberFormat="1" applyFont="1" applyFill="1" applyBorder="1" applyAlignment="1" applyProtection="1">
      <alignment vertical="center"/>
      <protection locked="0"/>
    </xf>
    <xf numFmtId="0" fontId="23" fillId="17" borderId="0" xfId="35" applyFont="1" applyFill="1" applyAlignment="1" applyProtection="1">
      <alignment horizontal="center" vertical="center"/>
    </xf>
    <xf numFmtId="164" fontId="25" fillId="21" borderId="35" xfId="6" applyNumberFormat="1" applyFont="1" applyFill="1" applyBorder="1" applyAlignment="1" applyProtection="1">
      <alignment vertical="center"/>
    </xf>
    <xf numFmtId="164" fontId="25" fillId="21" borderId="39" xfId="6" applyNumberFormat="1" applyFont="1" applyFill="1" applyBorder="1" applyAlignment="1" applyProtection="1">
      <alignment vertical="center"/>
    </xf>
    <xf numFmtId="164" fontId="25" fillId="21" borderId="36" xfId="6" applyNumberFormat="1" applyFont="1" applyFill="1" applyBorder="1" applyAlignment="1" applyProtection="1">
      <alignment vertical="center"/>
    </xf>
    <xf numFmtId="164" fontId="25" fillId="21" borderId="37" xfId="6" applyNumberFormat="1" applyFont="1" applyFill="1" applyBorder="1" applyAlignment="1" applyProtection="1">
      <alignment vertical="center"/>
    </xf>
    <xf numFmtId="0" fontId="27" fillId="0" borderId="41" xfId="6" applyFont="1" applyFill="1" applyBorder="1" applyAlignment="1" applyProtection="1">
      <alignment horizontal="center" vertical="center"/>
    </xf>
    <xf numFmtId="164" fontId="0" fillId="0" borderId="0" xfId="0" applyNumberFormat="1" applyProtection="1"/>
    <xf numFmtId="0" fontId="12" fillId="0" borderId="0" xfId="0" applyFont="1" applyFill="1" applyBorder="1" applyProtection="1"/>
    <xf numFmtId="0" fontId="28" fillId="0" borderId="25" xfId="6" applyFont="1" applyFill="1" applyBorder="1" applyAlignment="1" applyProtection="1">
      <alignment horizontal="center" vertical="center"/>
    </xf>
    <xf numFmtId="164" fontId="25" fillId="21" borderId="21" xfId="6" applyNumberFormat="1" applyFont="1" applyFill="1" applyBorder="1" applyAlignment="1" applyProtection="1">
      <alignment vertical="center"/>
    </xf>
    <xf numFmtId="164" fontId="25" fillId="21" borderId="22" xfId="6" applyNumberFormat="1" applyFont="1" applyFill="1" applyBorder="1" applyAlignment="1" applyProtection="1">
      <alignment vertical="center"/>
    </xf>
    <xf numFmtId="164" fontId="25" fillId="21" borderId="24" xfId="6" applyNumberFormat="1" applyFont="1" applyFill="1" applyBorder="1" applyAlignment="1" applyProtection="1">
      <alignment vertical="center"/>
    </xf>
    <xf numFmtId="164" fontId="25" fillId="21" borderId="25" xfId="6" applyNumberFormat="1" applyFont="1" applyFill="1" applyBorder="1" applyAlignment="1" applyProtection="1">
      <alignment vertical="center"/>
    </xf>
    <xf numFmtId="0" fontId="33" fillId="0" borderId="0" xfId="6" applyFont="1" applyFill="1" applyBorder="1" applyAlignment="1" applyProtection="1">
      <alignment vertical="center"/>
    </xf>
    <xf numFmtId="0" fontId="12" fillId="0" borderId="0" xfId="6" applyFont="1" applyFill="1" applyAlignment="1" applyProtection="1">
      <alignment horizontal="center" vertical="center"/>
    </xf>
    <xf numFmtId="0" fontId="27" fillId="0" borderId="34" xfId="6" applyFont="1" applyFill="1" applyBorder="1" applyAlignment="1" applyProtection="1">
      <alignment horizontal="center" vertical="center"/>
    </xf>
    <xf numFmtId="164" fontId="25" fillId="21" borderId="46" xfId="6" applyNumberFormat="1" applyFont="1" applyFill="1" applyBorder="1" applyAlignment="1" applyProtection="1">
      <alignment vertical="center"/>
    </xf>
    <xf numFmtId="0" fontId="9" fillId="20" borderId="47" xfId="44" applyNumberFormat="1" applyFont="1" applyFill="1" applyBorder="1" applyAlignment="1" applyProtection="1">
      <alignment vertical="center" wrapText="1"/>
      <protection locked="0"/>
    </xf>
    <xf numFmtId="164" fontId="25" fillId="21" borderId="48" xfId="6" applyNumberFormat="1" applyFont="1" applyFill="1" applyBorder="1" applyAlignment="1" applyProtection="1">
      <alignment vertical="center"/>
    </xf>
    <xf numFmtId="0" fontId="9" fillId="20" borderId="49" xfId="44" applyNumberFormat="1" applyFont="1" applyFill="1" applyBorder="1" applyAlignment="1" applyProtection="1">
      <alignment vertical="center" wrapText="1"/>
      <protection locked="0"/>
    </xf>
    <xf numFmtId="0" fontId="27" fillId="0" borderId="43" xfId="6" applyFont="1" applyFill="1" applyBorder="1" applyAlignment="1" applyProtection="1">
      <alignment horizontal="center" vertical="center"/>
    </xf>
    <xf numFmtId="164" fontId="25" fillId="21" borderId="23" xfId="6" applyNumberFormat="1" applyFont="1" applyFill="1" applyBorder="1" applyAlignment="1" applyProtection="1">
      <alignment vertical="center"/>
    </xf>
    <xf numFmtId="164" fontId="25" fillId="21" borderId="43" xfId="6" applyNumberFormat="1" applyFont="1" applyFill="1" applyBorder="1" applyAlignment="1" applyProtection="1">
      <alignment vertical="center"/>
    </xf>
    <xf numFmtId="164" fontId="25" fillId="21" borderId="50" xfId="6" applyNumberFormat="1" applyFont="1" applyFill="1" applyBorder="1" applyAlignment="1" applyProtection="1">
      <alignment vertical="center"/>
    </xf>
    <xf numFmtId="0" fontId="25" fillId="0" borderId="0" xfId="6" applyFont="1" applyFill="1" applyBorder="1" applyAlignment="1" applyProtection="1">
      <alignment horizontal="center" vertical="center"/>
    </xf>
    <xf numFmtId="0" fontId="26" fillId="0" borderId="0" xfId="6" applyFont="1" applyFill="1" applyBorder="1" applyAlignment="1" applyProtection="1">
      <alignment vertical="center"/>
    </xf>
    <xf numFmtId="0" fontId="27" fillId="0" borderId="0" xfId="6" applyFont="1" applyFill="1" applyBorder="1" applyAlignment="1" applyProtection="1">
      <alignment horizontal="center" vertical="center"/>
    </xf>
    <xf numFmtId="0" fontId="27" fillId="0" borderId="0" xfId="6" applyFont="1" applyFill="1" applyBorder="1" applyAlignment="1" applyProtection="1">
      <alignment horizontal="center" vertical="center" wrapText="1"/>
    </xf>
    <xf numFmtId="0" fontId="17" fillId="19" borderId="14" xfId="6" applyFont="1" applyFill="1" applyBorder="1" applyAlignment="1" applyProtection="1">
      <alignment vertical="center"/>
    </xf>
    <xf numFmtId="164" fontId="25" fillId="0" borderId="0" xfId="6" applyNumberFormat="1" applyFont="1" applyFill="1" applyBorder="1" applyAlignment="1" applyProtection="1">
      <alignment vertical="center"/>
    </xf>
    <xf numFmtId="0" fontId="24" fillId="0" borderId="0" xfId="43" applyNumberFormat="1" applyFont="1" applyFill="1" applyBorder="1" applyAlignment="1">
      <alignment wrapText="1"/>
    </xf>
    <xf numFmtId="164" fontId="26" fillId="20" borderId="36" xfId="6" applyNumberFormat="1" applyFont="1" applyFill="1" applyBorder="1" applyAlignment="1" applyProtection="1">
      <alignment vertical="center" wrapText="1"/>
      <protection locked="0"/>
    </xf>
    <xf numFmtId="164" fontId="25" fillId="20" borderId="51" xfId="6" applyNumberFormat="1" applyFont="1" applyFill="1" applyBorder="1" applyAlignment="1" applyProtection="1">
      <alignment vertical="center"/>
      <protection locked="0"/>
    </xf>
    <xf numFmtId="164" fontId="25" fillId="21" borderId="52" xfId="6" applyNumberFormat="1" applyFont="1" applyFill="1" applyBorder="1" applyAlignment="1" applyProtection="1">
      <alignment vertical="center"/>
    </xf>
    <xf numFmtId="1" fontId="12" fillId="18" borderId="0" xfId="6" applyNumberFormat="1" applyFont="1" applyFill="1" applyAlignment="1" applyProtection="1">
      <alignment horizontal="center" vertical="center"/>
    </xf>
    <xf numFmtId="164" fontId="25" fillId="20" borderId="36" xfId="6" applyNumberFormat="1" applyFont="1" applyFill="1" applyBorder="1" applyAlignment="1" applyProtection="1">
      <alignment vertical="center"/>
      <protection locked="0"/>
    </xf>
    <xf numFmtId="164" fontId="25" fillId="21" borderId="53" xfId="6" applyNumberFormat="1" applyFont="1" applyFill="1" applyBorder="1" applyAlignment="1" applyProtection="1">
      <alignment vertical="center"/>
    </xf>
    <xf numFmtId="0" fontId="9" fillId="20" borderId="54" xfId="44" applyNumberFormat="1" applyFont="1" applyFill="1" applyBorder="1" applyAlignment="1" applyProtection="1">
      <alignment vertical="center" wrapText="1"/>
      <protection locked="0"/>
    </xf>
    <xf numFmtId="0" fontId="25" fillId="0" borderId="55" xfId="6" applyFont="1" applyFill="1" applyBorder="1" applyAlignment="1" applyProtection="1">
      <alignment horizontal="center" vertical="center"/>
    </xf>
    <xf numFmtId="0" fontId="25" fillId="0" borderId="56" xfId="6" applyFont="1" applyFill="1" applyBorder="1" applyAlignment="1" applyProtection="1">
      <alignment horizontal="center" vertical="center"/>
    </xf>
    <xf numFmtId="164" fontId="25" fillId="20" borderId="57" xfId="6" applyNumberFormat="1" applyFont="1" applyFill="1" applyBorder="1" applyAlignment="1" applyProtection="1">
      <alignment vertical="center"/>
      <protection locked="0"/>
    </xf>
    <xf numFmtId="164" fontId="25" fillId="22" borderId="21" xfId="6" applyNumberFormat="1" applyFont="1" applyFill="1" applyBorder="1" applyAlignment="1" applyProtection="1">
      <alignment vertical="center"/>
    </xf>
    <xf numFmtId="164" fontId="25" fillId="22" borderId="22" xfId="6" applyNumberFormat="1" applyFont="1" applyFill="1" applyBorder="1" applyAlignment="1" applyProtection="1">
      <alignment vertical="center"/>
    </xf>
    <xf numFmtId="164" fontId="25" fillId="22" borderId="23" xfId="6" applyNumberFormat="1" applyFont="1" applyFill="1" applyBorder="1" applyAlignment="1" applyProtection="1">
      <alignment vertical="center"/>
    </xf>
    <xf numFmtId="164" fontId="25" fillId="22" borderId="24" xfId="6" applyNumberFormat="1" applyFont="1" applyFill="1" applyBorder="1" applyAlignment="1" applyProtection="1">
      <alignment vertical="center"/>
    </xf>
    <xf numFmtId="164" fontId="25" fillId="22" borderId="43" xfId="6" applyNumberFormat="1" applyFont="1" applyFill="1" applyBorder="1" applyAlignment="1" applyProtection="1">
      <alignment vertical="center"/>
    </xf>
    <xf numFmtId="164" fontId="25" fillId="22" borderId="61" xfId="6" applyNumberFormat="1" applyFont="1" applyFill="1" applyBorder="1" applyAlignment="1" applyProtection="1">
      <alignment vertical="center"/>
    </xf>
    <xf numFmtId="0" fontId="9" fillId="20" borderId="62" xfId="44" applyNumberFormat="1" applyFont="1" applyFill="1" applyBorder="1" applyAlignment="1" applyProtection="1">
      <alignment vertical="center" wrapText="1"/>
      <protection locked="0"/>
    </xf>
    <xf numFmtId="0" fontId="24" fillId="0" borderId="0" xfId="43" applyNumberFormat="1" applyFont="1" applyFill="1" applyBorder="1"/>
    <xf numFmtId="0" fontId="25" fillId="0" borderId="13" xfId="6" applyFont="1" applyFill="1" applyBorder="1" applyAlignment="1" applyProtection="1">
      <alignment horizontal="center" vertical="center"/>
    </xf>
    <xf numFmtId="0" fontId="26" fillId="0" borderId="7" xfId="6" applyFont="1" applyFill="1" applyBorder="1" applyAlignment="1" applyProtection="1">
      <alignment vertical="center"/>
    </xf>
    <xf numFmtId="0" fontId="26" fillId="0" borderId="6" xfId="6" applyFont="1" applyFill="1" applyBorder="1" applyAlignment="1" applyProtection="1">
      <alignment vertical="center"/>
    </xf>
    <xf numFmtId="0" fontId="27" fillId="0" borderId="7" xfId="6" applyFont="1" applyFill="1" applyBorder="1" applyAlignment="1" applyProtection="1">
      <alignment horizontal="center" vertical="center"/>
    </xf>
    <xf numFmtId="0" fontId="27" fillId="0" borderId="14" xfId="6" applyFont="1" applyFill="1" applyBorder="1" applyAlignment="1" applyProtection="1">
      <alignment horizontal="center" vertical="center"/>
    </xf>
    <xf numFmtId="164" fontId="25" fillId="22" borderId="13" xfId="6" applyNumberFormat="1" applyFont="1" applyFill="1" applyBorder="1" applyAlignment="1" applyProtection="1">
      <alignment vertical="center"/>
    </xf>
    <xf numFmtId="164" fontId="25" fillId="22" borderId="16" xfId="6" applyNumberFormat="1" applyFont="1" applyFill="1" applyBorder="1" applyAlignment="1" applyProtection="1">
      <alignment vertical="center"/>
    </xf>
    <xf numFmtId="164" fontId="25" fillId="22" borderId="64" xfId="6" applyNumberFormat="1" applyFont="1" applyFill="1" applyBorder="1" applyAlignment="1" applyProtection="1">
      <alignment vertical="center"/>
    </xf>
    <xf numFmtId="164" fontId="25" fillId="22" borderId="7" xfId="6" applyNumberFormat="1" applyFont="1" applyFill="1" applyBorder="1" applyAlignment="1" applyProtection="1">
      <alignment vertical="center"/>
    </xf>
    <xf numFmtId="164" fontId="25" fillId="22" borderId="14" xfId="6" applyNumberFormat="1" applyFont="1" applyFill="1" applyBorder="1" applyAlignment="1" applyProtection="1">
      <alignment vertical="center"/>
    </xf>
    <xf numFmtId="164" fontId="25" fillId="22" borderId="65" xfId="6" applyNumberFormat="1" applyFont="1" applyFill="1" applyBorder="1" applyAlignment="1" applyProtection="1">
      <alignment vertical="center"/>
    </xf>
    <xf numFmtId="0" fontId="12" fillId="0" borderId="0" xfId="35" applyFont="1" applyAlignment="1" applyProtection="1">
      <alignment vertical="center"/>
    </xf>
    <xf numFmtId="0" fontId="29" fillId="0" borderId="0" xfId="36" applyFont="1" applyFill="1" applyAlignment="1" applyProtection="1">
      <alignment vertical="center"/>
    </xf>
    <xf numFmtId="0" fontId="29" fillId="0" borderId="0" xfId="36" applyFont="1" applyFill="1" applyAlignment="1" applyProtection="1">
      <alignment horizontal="left" vertical="center"/>
    </xf>
    <xf numFmtId="0" fontId="29" fillId="23" borderId="36" xfId="36" applyFont="1" applyFill="1" applyBorder="1" applyProtection="1">
      <protection locked="0"/>
    </xf>
    <xf numFmtId="0" fontId="29" fillId="0" borderId="0" xfId="36" applyFont="1" applyFill="1" applyAlignment="1" applyProtection="1">
      <alignment horizontal="left"/>
    </xf>
    <xf numFmtId="0" fontId="29" fillId="24" borderId="36" xfId="36" applyFont="1" applyFill="1" applyBorder="1" applyProtection="1"/>
    <xf numFmtId="0" fontId="22" fillId="0" borderId="0" xfId="35" applyFont="1" applyAlignment="1" applyProtection="1">
      <alignment vertical="center"/>
    </xf>
    <xf numFmtId="0" fontId="22" fillId="0" borderId="0" xfId="35" applyFont="1" applyAlignment="1" applyProtection="1">
      <alignment horizontal="left" vertical="center"/>
    </xf>
    <xf numFmtId="0" fontId="36" fillId="17" borderId="17" xfId="36" applyFont="1" applyFill="1" applyBorder="1" applyAlignment="1" applyProtection="1">
      <alignment vertical="center"/>
    </xf>
    <xf numFmtId="0" fontId="36" fillId="17" borderId="16" xfId="36" applyFont="1" applyFill="1" applyBorder="1" applyAlignment="1" applyProtection="1">
      <alignment vertical="center"/>
    </xf>
    <xf numFmtId="0" fontId="0" fillId="25" borderId="0" xfId="0" applyFill="1" applyProtection="1"/>
    <xf numFmtId="0" fontId="37" fillId="17" borderId="15" xfId="0" applyNumberFormat="1" applyFont="1" applyFill="1" applyBorder="1" applyAlignment="1" applyProtection="1">
      <alignment vertical="center"/>
    </xf>
    <xf numFmtId="0" fontId="36" fillId="17" borderId="17" xfId="36" applyFont="1" applyFill="1" applyBorder="1" applyAlignment="1" applyProtection="1">
      <alignment horizontal="left" vertical="center"/>
    </xf>
    <xf numFmtId="0" fontId="36" fillId="0" borderId="0" xfId="36" applyFont="1" applyFill="1" applyBorder="1" applyAlignment="1" applyProtection="1">
      <alignment vertical="center"/>
    </xf>
    <xf numFmtId="0" fontId="37" fillId="0" borderId="0" xfId="0" applyNumberFormat="1" applyFont="1" applyFill="1" applyBorder="1" applyAlignment="1" applyProtection="1">
      <alignment vertical="center"/>
    </xf>
    <xf numFmtId="0" fontId="36" fillId="0" borderId="0" xfId="36" applyFont="1" applyFill="1" applyBorder="1" applyAlignment="1" applyProtection="1">
      <alignment horizontal="left" vertical="center"/>
    </xf>
    <xf numFmtId="0" fontId="32" fillId="0" borderId="67" xfId="36" applyFont="1" applyFill="1" applyBorder="1" applyAlignment="1" applyProtection="1">
      <alignment horizontal="center" vertical="top"/>
    </xf>
    <xf numFmtId="0" fontId="29" fillId="0" borderId="71" xfId="36" applyFont="1" applyFill="1" applyBorder="1" applyAlignment="1" applyProtection="1">
      <alignment horizontal="left" vertical="top"/>
    </xf>
    <xf numFmtId="0" fontId="29" fillId="0" borderId="0" xfId="36" applyFont="1" applyFill="1" applyBorder="1" applyAlignment="1" applyProtection="1">
      <alignment horizontal="left" vertical="top" wrapText="1"/>
    </xf>
    <xf numFmtId="0" fontId="29" fillId="0" borderId="75" xfId="36" applyFont="1" applyFill="1" applyBorder="1" applyAlignment="1" applyProtection="1">
      <alignment horizontal="left" vertical="top"/>
    </xf>
    <xf numFmtId="0" fontId="29" fillId="0" borderId="79" xfId="36" applyNumberFormat="1" applyFont="1" applyFill="1" applyBorder="1" applyAlignment="1" applyProtection="1">
      <alignment horizontal="left" vertical="top"/>
    </xf>
    <xf numFmtId="0" fontId="29" fillId="0" borderId="0" xfId="36" applyFont="1" applyFill="1" applyBorder="1" applyAlignment="1" applyProtection="1">
      <alignment horizontal="left" vertical="top"/>
    </xf>
    <xf numFmtId="0" fontId="38" fillId="26" borderId="0" xfId="36" applyFont="1" applyFill="1" applyBorder="1" applyAlignment="1">
      <alignment vertical="center"/>
    </xf>
    <xf numFmtId="0" fontId="39" fillId="0" borderId="0" xfId="42" applyFont="1" applyFill="1" applyBorder="1" applyProtection="1"/>
    <xf numFmtId="0" fontId="40" fillId="27" borderId="0" xfId="6" applyFont="1" applyFill="1" applyBorder="1" applyAlignment="1" applyProtection="1">
      <alignment vertical="center"/>
    </xf>
    <xf numFmtId="0" fontId="40" fillId="27" borderId="0" xfId="6" applyFont="1" applyFill="1" applyBorder="1" applyAlignment="1" applyProtection="1">
      <alignment horizontal="right" vertical="center"/>
    </xf>
    <xf numFmtId="0" fontId="9" fillId="17" borderId="0" xfId="36" applyFont="1" applyFill="1" applyAlignment="1" applyProtection="1">
      <alignment vertical="center"/>
    </xf>
    <xf numFmtId="0" fontId="0" fillId="17" borderId="0" xfId="0" applyFill="1"/>
    <xf numFmtId="0" fontId="41" fillId="0" borderId="0" xfId="43" applyFont="1" applyFill="1" applyBorder="1" applyAlignment="1" applyProtection="1">
      <alignment vertical="center"/>
    </xf>
    <xf numFmtId="0" fontId="42" fillId="0" borderId="0" xfId="43" applyFont="1" applyFill="1" applyBorder="1"/>
    <xf numFmtId="0" fontId="17" fillId="19" borderId="6" xfId="36" applyFont="1" applyFill="1" applyBorder="1" applyAlignment="1" applyProtection="1">
      <alignment horizontal="center" vertical="center"/>
    </xf>
    <xf numFmtId="0" fontId="17" fillId="19" borderId="19" xfId="36" applyFont="1" applyFill="1" applyBorder="1" applyAlignment="1" applyProtection="1">
      <alignment horizontal="center" vertical="center"/>
    </xf>
    <xf numFmtId="0" fontId="17" fillId="17" borderId="88" xfId="6" applyFont="1" applyFill="1" applyBorder="1" applyAlignment="1" applyProtection="1">
      <alignment horizontal="center" vertical="center" wrapText="1"/>
    </xf>
    <xf numFmtId="0" fontId="17" fillId="17" borderId="89" xfId="6" applyFont="1" applyFill="1" applyBorder="1" applyAlignment="1" applyProtection="1">
      <alignment horizontal="center" vertical="center" wrapText="1"/>
    </xf>
    <xf numFmtId="0" fontId="17" fillId="17" borderId="90" xfId="6" applyFont="1" applyFill="1" applyBorder="1" applyAlignment="1" applyProtection="1">
      <alignment horizontal="center" vertical="center" wrapText="1"/>
    </xf>
    <xf numFmtId="0" fontId="17" fillId="17" borderId="91" xfId="6" applyFont="1" applyFill="1" applyBorder="1" applyAlignment="1" applyProtection="1">
      <alignment horizontal="center" vertical="center" wrapText="1"/>
    </xf>
    <xf numFmtId="0" fontId="43" fillId="0" borderId="0" xfId="43" applyFont="1" applyFill="1" applyBorder="1" applyAlignment="1" applyProtection="1">
      <alignment horizontal="center" vertical="center"/>
    </xf>
    <xf numFmtId="0" fontId="43" fillId="0" borderId="0" xfId="43" applyFont="1" applyFill="1" applyBorder="1" applyAlignment="1">
      <alignment horizontal="center" vertical="center" wrapText="1"/>
    </xf>
    <xf numFmtId="0" fontId="25" fillId="0" borderId="5" xfId="6" applyFont="1" applyFill="1" applyBorder="1" applyAlignment="1" applyProtection="1">
      <alignment horizontal="center" vertical="center"/>
    </xf>
    <xf numFmtId="0" fontId="0" fillId="0" borderId="35" xfId="0" applyBorder="1" applyProtection="1"/>
    <xf numFmtId="0" fontId="9" fillId="0" borderId="39" xfId="44" applyNumberFormat="1" applyFont="1" applyFill="1" applyBorder="1" applyAlignment="1" applyProtection="1">
      <alignment vertical="center" wrapText="1"/>
    </xf>
    <xf numFmtId="164" fontId="25" fillId="21" borderId="40" xfId="6" applyNumberFormat="1" applyFont="1" applyFill="1" applyBorder="1" applyAlignment="1" applyProtection="1">
      <alignment vertical="center"/>
    </xf>
    <xf numFmtId="164" fontId="29" fillId="21" borderId="25" xfId="36" applyNumberFormat="1" applyFont="1" applyFill="1" applyBorder="1" applyProtection="1"/>
    <xf numFmtId="0" fontId="25" fillId="0" borderId="64" xfId="6" applyFont="1" applyFill="1" applyBorder="1" applyAlignment="1" applyProtection="1">
      <alignment horizontal="center" vertical="center"/>
    </xf>
    <xf numFmtId="0" fontId="26" fillId="0" borderId="94" xfId="6" applyFont="1" applyFill="1" applyBorder="1" applyAlignment="1" applyProtection="1">
      <alignment vertical="center"/>
    </xf>
    <xf numFmtId="164" fontId="25" fillId="20" borderId="51" xfId="6" applyNumberFormat="1" applyFont="1" applyFill="1" applyBorder="1" applyAlignment="1" applyProtection="1">
      <alignment vertical="center" wrapText="1"/>
      <protection locked="0"/>
    </xf>
    <xf numFmtId="164" fontId="25" fillId="20" borderId="36" xfId="6" applyNumberFormat="1" applyFont="1" applyFill="1" applyBorder="1" applyAlignment="1" applyProtection="1">
      <alignment vertical="center" wrapText="1"/>
      <protection locked="0"/>
    </xf>
    <xf numFmtId="164" fontId="25" fillId="0" borderId="36" xfId="6" applyNumberFormat="1" applyFont="1" applyFill="1" applyBorder="1" applyAlignment="1" applyProtection="1">
      <alignment vertical="center"/>
      <protection locked="0"/>
    </xf>
    <xf numFmtId="164" fontId="25" fillId="0" borderId="57" xfId="6" applyNumberFormat="1" applyFont="1" applyFill="1" applyBorder="1" applyAlignment="1" applyProtection="1">
      <alignment vertical="center"/>
      <protection locked="0"/>
    </xf>
    <xf numFmtId="164" fontId="25" fillId="20" borderId="56" xfId="6" applyNumberFormat="1" applyFont="1" applyFill="1" applyBorder="1" applyAlignment="1" applyProtection="1">
      <alignment vertical="center"/>
      <protection locked="0"/>
    </xf>
    <xf numFmtId="164" fontId="25" fillId="20" borderId="59" xfId="6" applyNumberFormat="1" applyFont="1" applyFill="1" applyBorder="1" applyAlignment="1" applyProtection="1">
      <alignment vertical="center"/>
      <protection locked="0"/>
    </xf>
    <xf numFmtId="164" fontId="25" fillId="20" borderId="60" xfId="6" applyNumberFormat="1" applyFont="1" applyFill="1" applyBorder="1" applyAlignment="1" applyProtection="1">
      <alignment vertical="center"/>
      <protection locked="0"/>
    </xf>
    <xf numFmtId="164" fontId="25" fillId="21" borderId="95" xfId="6" applyNumberFormat="1" applyFont="1" applyFill="1" applyBorder="1" applyAlignment="1" applyProtection="1">
      <alignment vertical="center"/>
    </xf>
    <xf numFmtId="164" fontId="25" fillId="22" borderId="96" xfId="6" applyNumberFormat="1" applyFont="1" applyFill="1" applyBorder="1" applyAlignment="1" applyProtection="1">
      <alignment vertical="center"/>
    </xf>
    <xf numFmtId="164" fontId="25" fillId="21" borderId="97" xfId="6" applyNumberFormat="1" applyFont="1" applyFill="1" applyBorder="1" applyAlignment="1" applyProtection="1">
      <alignment vertical="center"/>
    </xf>
    <xf numFmtId="0" fontId="11" fillId="0" borderId="0" xfId="0" applyFont="1"/>
    <xf numFmtId="0" fontId="29" fillId="0" borderId="0" xfId="36" applyFont="1" applyFill="1" applyBorder="1" applyAlignment="1" applyProtection="1">
      <alignment vertical="center"/>
    </xf>
    <xf numFmtId="0" fontId="29" fillId="0" borderId="0" xfId="36" applyFont="1" applyFill="1" applyBorder="1" applyAlignment="1" applyProtection="1">
      <alignment horizontal="left" vertical="center"/>
    </xf>
    <xf numFmtId="0" fontId="29" fillId="20" borderId="36" xfId="36" applyFont="1" applyFill="1" applyBorder="1" applyProtection="1">
      <protection locked="0"/>
    </xf>
    <xf numFmtId="0" fontId="29" fillId="0" borderId="0" xfId="36" applyFont="1" applyFill="1" applyBorder="1" applyAlignment="1" applyProtection="1">
      <alignment horizontal="left"/>
    </xf>
    <xf numFmtId="0" fontId="29" fillId="21" borderId="36" xfId="36" applyFont="1" applyFill="1" applyBorder="1" applyProtection="1"/>
    <xf numFmtId="0" fontId="26" fillId="0" borderId="0" xfId="40" applyFont="1" applyFill="1" applyBorder="1" applyAlignment="1" applyProtection="1">
      <alignment vertical="center"/>
    </xf>
    <xf numFmtId="0" fontId="26" fillId="0" borderId="0" xfId="40" applyFont="1" applyFill="1" applyBorder="1" applyAlignment="1" applyProtection="1">
      <alignment horizontal="left" vertical="center"/>
    </xf>
    <xf numFmtId="0" fontId="0" fillId="25" borderId="0" xfId="0" applyFill="1"/>
    <xf numFmtId="0" fontId="32" fillId="0" borderId="98" xfId="36" applyFont="1" applyFill="1" applyBorder="1" applyAlignment="1" applyProtection="1">
      <alignment vertical="top"/>
    </xf>
    <xf numFmtId="0" fontId="29" fillId="0" borderId="102" xfId="36" applyFont="1" applyFill="1" applyBorder="1" applyAlignment="1" applyProtection="1">
      <alignment vertical="top"/>
    </xf>
    <xf numFmtId="0" fontId="29" fillId="0" borderId="106" xfId="36" applyFont="1" applyFill="1" applyBorder="1" applyAlignment="1" applyProtection="1">
      <alignment vertical="top"/>
    </xf>
    <xf numFmtId="0" fontId="29" fillId="0" borderId="106" xfId="36" applyNumberFormat="1" applyFont="1" applyFill="1" applyBorder="1" applyAlignment="1" applyProtection="1">
      <alignment vertical="top"/>
    </xf>
    <xf numFmtId="0" fontId="29" fillId="0" borderId="110" xfId="36" applyNumberFormat="1" applyFont="1" applyFill="1" applyBorder="1" applyAlignment="1" applyProtection="1">
      <alignment vertical="top"/>
    </xf>
    <xf numFmtId="0" fontId="29" fillId="0" borderId="110" xfId="36" applyNumberFormat="1" applyFont="1" applyFill="1" applyBorder="1" applyAlignment="1" applyProtection="1">
      <alignment horizontal="right" vertical="top"/>
    </xf>
    <xf numFmtId="0" fontId="29" fillId="0" borderId="111" xfId="36" applyNumberFormat="1" applyFont="1" applyFill="1" applyBorder="1" applyAlignment="1" applyProtection="1">
      <alignment vertical="top"/>
    </xf>
    <xf numFmtId="0" fontId="44" fillId="26" borderId="0" xfId="36" applyFont="1" applyFill="1" applyBorder="1" applyAlignment="1">
      <alignment vertical="center"/>
    </xf>
    <xf numFmtId="0" fontId="31" fillId="26" borderId="0" xfId="36" applyFont="1" applyFill="1" applyBorder="1" applyAlignment="1">
      <alignment vertical="center"/>
    </xf>
    <xf numFmtId="0" fontId="31" fillId="26" borderId="0" xfId="40" applyFont="1" applyFill="1" applyBorder="1" applyAlignment="1">
      <alignment vertical="center"/>
    </xf>
    <xf numFmtId="0" fontId="31" fillId="0" borderId="0" xfId="46" applyFont="1" applyFill="1" applyBorder="1"/>
    <xf numFmtId="0" fontId="9" fillId="0" borderId="0" xfId="36" applyFont="1" applyFill="1" applyAlignment="1" applyProtection="1">
      <alignment vertical="center"/>
    </xf>
    <xf numFmtId="0" fontId="11" fillId="0" borderId="0" xfId="36" applyFont="1" applyFill="1" applyAlignment="1" applyProtection="1">
      <alignment vertical="center"/>
    </xf>
    <xf numFmtId="0" fontId="45" fillId="0" borderId="0" xfId="36" applyFont="1" applyFill="1" applyBorder="1" applyAlignment="1" applyProtection="1">
      <alignment vertical="center"/>
    </xf>
    <xf numFmtId="0" fontId="46" fillId="0" borderId="0" xfId="43" applyFont="1"/>
    <xf numFmtId="0" fontId="3" fillId="0" borderId="0" xfId="6" applyFont="1" applyAlignment="1" applyProtection="1">
      <alignment vertical="center"/>
    </xf>
    <xf numFmtId="0" fontId="17" fillId="17" borderId="13" xfId="36" applyFont="1" applyFill="1" applyBorder="1" applyAlignment="1" applyProtection="1">
      <alignment horizontal="left" vertical="center"/>
    </xf>
    <xf numFmtId="0" fontId="17" fillId="17" borderId="7" xfId="36" applyFont="1" applyFill="1" applyBorder="1" applyAlignment="1" applyProtection="1">
      <alignment horizontal="left" vertical="center"/>
    </xf>
    <xf numFmtId="0" fontId="17" fillId="17" borderId="7" xfId="36" applyFont="1" applyFill="1" applyBorder="1" applyAlignment="1" applyProtection="1">
      <alignment horizontal="center" vertical="center"/>
    </xf>
    <xf numFmtId="0" fontId="17" fillId="17" borderId="20" xfId="6" applyFont="1" applyFill="1" applyBorder="1" applyAlignment="1" applyProtection="1">
      <alignment horizontal="center" vertical="center" wrapText="1"/>
    </xf>
    <xf numFmtId="0" fontId="17" fillId="17" borderId="13" xfId="6" applyFont="1" applyFill="1" applyBorder="1" applyAlignment="1" applyProtection="1">
      <alignment horizontal="center" vertical="center" wrapText="1"/>
    </xf>
    <xf numFmtId="0" fontId="17" fillId="17" borderId="14" xfId="6" applyFont="1" applyFill="1" applyBorder="1" applyAlignment="1" applyProtection="1">
      <alignment horizontal="center" vertical="center" wrapText="1"/>
    </xf>
    <xf numFmtId="0" fontId="29" fillId="0" borderId="0" xfId="36" applyFont="1" applyFill="1" applyBorder="1" applyAlignment="1" applyProtection="1">
      <alignment horizontal="center" vertical="center"/>
    </xf>
    <xf numFmtId="0" fontId="26" fillId="0" borderId="0" xfId="36" applyFont="1" applyFill="1" applyBorder="1" applyAlignment="1">
      <alignment vertical="center" wrapText="1"/>
    </xf>
    <xf numFmtId="0" fontId="9" fillId="0" borderId="0" xfId="36" applyFont="1" applyFill="1" applyBorder="1" applyAlignment="1" applyProtection="1">
      <alignment horizontal="center" vertical="center"/>
    </xf>
    <xf numFmtId="0" fontId="28" fillId="0" borderId="0" xfId="36" applyFont="1" applyFill="1" applyBorder="1" applyAlignment="1" applyProtection="1">
      <alignment horizontal="center" vertical="center"/>
    </xf>
    <xf numFmtId="0" fontId="47" fillId="0" borderId="0" xfId="36" applyFont="1" applyFill="1" applyBorder="1" applyAlignment="1" applyProtection="1">
      <alignment horizontal="center" vertical="center"/>
    </xf>
    <xf numFmtId="0" fontId="12" fillId="0" borderId="0" xfId="35" applyFont="1" applyAlignment="1" applyProtection="1">
      <alignment horizontal="center" vertical="center"/>
    </xf>
    <xf numFmtId="0" fontId="17" fillId="17" borderId="15" xfId="36" applyFont="1" applyFill="1" applyBorder="1" applyAlignment="1" applyProtection="1">
      <alignment horizontal="center" vertical="center"/>
    </xf>
    <xf numFmtId="0" fontId="17" fillId="17" borderId="14" xfId="0" applyFont="1" applyFill="1" applyBorder="1"/>
    <xf numFmtId="0" fontId="29" fillId="0" borderId="29" xfId="36" applyFont="1" applyFill="1" applyBorder="1" applyAlignment="1" applyProtection="1">
      <alignment horizontal="center" vertical="center"/>
    </xf>
    <xf numFmtId="0" fontId="26" fillId="0" borderId="30" xfId="0" applyFont="1" applyBorder="1" applyAlignment="1">
      <alignment vertical="center" wrapText="1"/>
    </xf>
    <xf numFmtId="0" fontId="26" fillId="0" borderId="30" xfId="36" applyFont="1" applyFill="1" applyBorder="1" applyAlignment="1">
      <alignment vertical="center" wrapText="1"/>
    </xf>
    <xf numFmtId="0" fontId="28" fillId="0" borderId="30" xfId="36" applyFont="1" applyFill="1" applyBorder="1" applyAlignment="1" applyProtection="1">
      <alignment horizontal="center" vertical="center"/>
    </xf>
    <xf numFmtId="0" fontId="28" fillId="0" borderId="31" xfId="36" applyFont="1" applyFill="1" applyBorder="1" applyAlignment="1" applyProtection="1">
      <alignment horizontal="center" vertical="center"/>
    </xf>
    <xf numFmtId="164" fontId="12" fillId="24" borderId="32" xfId="6" applyNumberFormat="1" applyFont="1" applyFill="1" applyBorder="1" applyAlignment="1" applyProtection="1">
      <alignment vertical="center"/>
    </xf>
    <xf numFmtId="0" fontId="29" fillId="0" borderId="55" xfId="36" applyFont="1" applyFill="1" applyBorder="1" applyAlignment="1" applyProtection="1">
      <alignment horizontal="center" vertical="center"/>
    </xf>
    <xf numFmtId="0" fontId="26" fillId="0" borderId="51" xfId="0" applyFont="1" applyBorder="1" applyAlignment="1">
      <alignment vertical="center" wrapText="1"/>
    </xf>
    <xf numFmtId="0" fontId="34" fillId="0" borderId="51" xfId="36" applyFont="1" applyFill="1" applyBorder="1" applyAlignment="1">
      <alignment vertical="center" wrapText="1"/>
    </xf>
    <xf numFmtId="0" fontId="28" fillId="0" borderId="36" xfId="36" applyFont="1" applyFill="1" applyBorder="1" applyAlignment="1" applyProtection="1">
      <alignment horizontal="center" vertical="center"/>
    </xf>
    <xf numFmtId="0" fontId="28" fillId="0" borderId="37" xfId="36" applyFont="1" applyFill="1" applyBorder="1" applyAlignment="1" applyProtection="1">
      <alignment horizontal="center" vertical="center"/>
    </xf>
    <xf numFmtId="164" fontId="12" fillId="24" borderId="38" xfId="6" applyNumberFormat="1" applyFont="1" applyFill="1" applyBorder="1" applyAlignment="1" applyProtection="1">
      <alignment vertical="center"/>
    </xf>
    <xf numFmtId="164" fontId="12" fillId="24" borderId="49" xfId="6" applyNumberFormat="1" applyFont="1" applyFill="1" applyBorder="1" applyAlignment="1" applyProtection="1">
      <alignment vertical="center"/>
    </xf>
    <xf numFmtId="0" fontId="11" fillId="0" borderId="0" xfId="6" applyFont="1" applyFill="1" applyAlignment="1" applyProtection="1">
      <alignment vertical="center"/>
    </xf>
    <xf numFmtId="0" fontId="9" fillId="0" borderId="51" xfId="0" applyFont="1" applyBorder="1" applyAlignment="1">
      <alignment vertical="center" wrapText="1"/>
    </xf>
    <xf numFmtId="0" fontId="9" fillId="0" borderId="36" xfId="36" applyFont="1" applyFill="1" applyBorder="1" applyAlignment="1">
      <alignment vertical="center" wrapText="1"/>
    </xf>
    <xf numFmtId="0" fontId="26" fillId="0" borderId="36" xfId="36" applyFont="1" applyFill="1" applyBorder="1" applyAlignment="1">
      <alignment vertical="center" wrapText="1"/>
    </xf>
    <xf numFmtId="0" fontId="34" fillId="0" borderId="36" xfId="36" applyFont="1" applyFill="1" applyBorder="1" applyAlignment="1">
      <alignment vertical="center" wrapText="1"/>
    </xf>
    <xf numFmtId="0" fontId="26" fillId="23" borderId="36" xfId="36" applyFont="1" applyFill="1" applyBorder="1" applyAlignment="1" applyProtection="1">
      <alignment vertical="center" wrapText="1"/>
      <protection locked="0"/>
    </xf>
    <xf numFmtId="0" fontId="26" fillId="0" borderId="57" xfId="36" applyFont="1" applyFill="1" applyBorder="1" applyAlignment="1">
      <alignment vertical="center" wrapText="1"/>
    </xf>
    <xf numFmtId="0" fontId="26" fillId="23" borderId="24" xfId="36" applyFont="1" applyFill="1" applyBorder="1" applyAlignment="1" applyProtection="1">
      <alignment vertical="center" wrapText="1"/>
      <protection locked="0"/>
    </xf>
    <xf numFmtId="0" fontId="26" fillId="0" borderId="24" xfId="36" applyFont="1" applyFill="1" applyBorder="1" applyAlignment="1">
      <alignment vertical="center" wrapText="1"/>
    </xf>
    <xf numFmtId="0" fontId="28" fillId="0" borderId="24" xfId="36" applyFont="1" applyFill="1" applyBorder="1" applyAlignment="1" applyProtection="1">
      <alignment horizontal="center" vertical="center"/>
    </xf>
    <xf numFmtId="0" fontId="28" fillId="0" borderId="25" xfId="36" applyFont="1" applyFill="1" applyBorder="1" applyAlignment="1" applyProtection="1">
      <alignment horizontal="center" vertical="center"/>
    </xf>
    <xf numFmtId="0" fontId="29" fillId="0" borderId="13" xfId="36" applyFont="1" applyFill="1" applyBorder="1" applyAlignment="1" applyProtection="1">
      <alignment horizontal="center" vertical="center"/>
    </xf>
    <xf numFmtId="0" fontId="26" fillId="0" borderId="7" xfId="36" applyFont="1" applyFill="1" applyBorder="1" applyAlignment="1">
      <alignment vertical="center" wrapText="1"/>
    </xf>
    <xf numFmtId="0" fontId="26" fillId="0" borderId="17" xfId="36" applyFont="1" applyFill="1" applyBorder="1" applyAlignment="1">
      <alignment vertical="center" wrapText="1"/>
    </xf>
    <xf numFmtId="164" fontId="9" fillId="28" borderId="15" xfId="36" applyNumberFormat="1" applyFont="1" applyFill="1" applyBorder="1" applyAlignment="1" applyProtection="1">
      <alignment vertical="center"/>
    </xf>
    <xf numFmtId="164" fontId="9" fillId="28" borderId="14" xfId="36" applyNumberFormat="1" applyFont="1" applyFill="1" applyBorder="1" applyAlignment="1" applyProtection="1">
      <alignment vertical="center"/>
    </xf>
    <xf numFmtId="164" fontId="9" fillId="28" borderId="64" xfId="36" applyNumberFormat="1" applyFont="1" applyFill="1" applyBorder="1" applyAlignment="1" applyProtection="1">
      <alignment vertical="center"/>
    </xf>
    <xf numFmtId="164" fontId="9" fillId="28" borderId="17" xfId="36" applyNumberFormat="1" applyFont="1" applyFill="1" applyBorder="1" applyAlignment="1" applyProtection="1">
      <alignment vertical="center"/>
    </xf>
    <xf numFmtId="164" fontId="9" fillId="28" borderId="7" xfId="36" applyNumberFormat="1" applyFont="1" applyFill="1" applyBorder="1" applyAlignment="1" applyProtection="1">
      <alignment vertical="center"/>
    </xf>
    <xf numFmtId="164" fontId="12" fillId="24" borderId="44" xfId="6" applyNumberFormat="1" applyFont="1" applyFill="1" applyBorder="1" applyAlignment="1" applyProtection="1">
      <alignment vertical="center"/>
    </xf>
    <xf numFmtId="164" fontId="9" fillId="29" borderId="14" xfId="36" applyNumberFormat="1" applyFont="1" applyFill="1" applyBorder="1" applyAlignment="1" applyProtection="1">
      <alignment vertical="center"/>
    </xf>
    <xf numFmtId="0" fontId="9" fillId="0" borderId="0" xfId="36" applyFont="1" applyFill="1" applyBorder="1" applyAlignment="1" applyProtection="1">
      <alignment vertical="center"/>
    </xf>
    <xf numFmtId="0" fontId="22" fillId="0" borderId="0" xfId="36" applyFont="1" applyFill="1" applyBorder="1" applyAlignment="1">
      <alignment vertical="top"/>
    </xf>
    <xf numFmtId="164" fontId="9" fillId="0" borderId="0" xfId="36" applyNumberFormat="1" applyFont="1" applyFill="1" applyBorder="1" applyAlignment="1" applyProtection="1">
      <alignment vertical="center"/>
      <protection locked="0"/>
    </xf>
    <xf numFmtId="0" fontId="3" fillId="17" borderId="0" xfId="6" applyFill="1" applyBorder="1" applyAlignment="1" applyProtection="1">
      <alignment vertical="center"/>
    </xf>
    <xf numFmtId="0" fontId="3" fillId="0" borderId="0" xfId="6" applyFill="1" applyBorder="1" applyAlignment="1" applyProtection="1">
      <alignment vertical="center"/>
    </xf>
    <xf numFmtId="0" fontId="12" fillId="17" borderId="0" xfId="35" applyFont="1" applyFill="1" applyAlignment="1" applyProtection="1">
      <alignment vertical="center"/>
    </xf>
    <xf numFmtId="0" fontId="3" fillId="0" borderId="0" xfId="35" applyAlignment="1" applyProtection="1">
      <alignment vertical="center"/>
    </xf>
    <xf numFmtId="0" fontId="3" fillId="0" borderId="0" xfId="35" applyAlignment="1" applyProtection="1">
      <alignment horizontal="left" vertical="center"/>
    </xf>
    <xf numFmtId="0" fontId="3" fillId="17" borderId="0" xfId="35" applyFill="1" applyAlignment="1" applyProtection="1">
      <alignment vertical="center"/>
    </xf>
    <xf numFmtId="0" fontId="3" fillId="25" borderId="0" xfId="35" applyFill="1" applyAlignment="1" applyProtection="1">
      <alignment vertical="center"/>
    </xf>
    <xf numFmtId="0" fontId="9" fillId="0" borderId="0" xfId="36" applyFont="1" applyFill="1" applyAlignment="1" applyProtection="1">
      <alignment horizontal="left" vertical="center"/>
    </xf>
    <xf numFmtId="0" fontId="22" fillId="25" borderId="0" xfId="35" applyFont="1" applyFill="1" applyAlignment="1" applyProtection="1">
      <alignment vertical="center"/>
    </xf>
    <xf numFmtId="0" fontId="32" fillId="0" borderId="9" xfId="36" applyFont="1" applyFill="1" applyBorder="1" applyAlignment="1" applyProtection="1">
      <alignment horizontal="center" vertical="center"/>
    </xf>
    <xf numFmtId="0" fontId="29" fillId="0" borderId="9" xfId="36" applyFont="1" applyFill="1" applyBorder="1" applyAlignment="1" applyProtection="1">
      <alignment horizontal="left" vertical="top"/>
    </xf>
    <xf numFmtId="9" fontId="26" fillId="0" borderId="0" xfId="36" applyNumberFormat="1" applyFont="1" applyFill="1" applyBorder="1" applyAlignment="1">
      <alignment horizontal="left" vertical="center" wrapText="1"/>
    </xf>
    <xf numFmtId="0" fontId="29" fillId="0" borderId="117" xfId="36" applyFont="1" applyFill="1" applyBorder="1" applyAlignment="1" applyProtection="1">
      <alignment horizontal="left" vertical="top"/>
    </xf>
    <xf numFmtId="0" fontId="9" fillId="25" borderId="0" xfId="36" applyFont="1" applyFill="1" applyAlignment="1" applyProtection="1">
      <alignment vertical="center"/>
    </xf>
    <xf numFmtId="0" fontId="29" fillId="0" borderId="45" xfId="36" applyFont="1" applyFill="1" applyBorder="1" applyAlignment="1" applyProtection="1">
      <alignment horizontal="left" vertical="top"/>
    </xf>
    <xf numFmtId="0" fontId="29" fillId="0" borderId="124" xfId="36" applyFont="1" applyFill="1" applyBorder="1" applyAlignment="1" applyProtection="1">
      <alignment horizontal="left" vertical="top"/>
    </xf>
    <xf numFmtId="0" fontId="51" fillId="0" borderId="0" xfId="43" applyFont="1"/>
    <xf numFmtId="0" fontId="16" fillId="16" borderId="138" xfId="6" applyFont="1" applyFill="1" applyBorder="1" applyAlignment="1" applyProtection="1">
      <alignment vertical="center"/>
    </xf>
    <xf numFmtId="0" fontId="16" fillId="16" borderId="86" xfId="43" applyFont="1" applyFill="1" applyBorder="1" applyAlignment="1" applyProtection="1">
      <alignment vertical="center"/>
    </xf>
    <xf numFmtId="0" fontId="16" fillId="16" borderId="0" xfId="43" applyFont="1" applyFill="1" applyBorder="1" applyAlignment="1" applyProtection="1">
      <alignment vertical="center"/>
    </xf>
    <xf numFmtId="0" fontId="52" fillId="0" borderId="0" xfId="43" applyFont="1"/>
    <xf numFmtId="0" fontId="31" fillId="0" borderId="0" xfId="36" applyFont="1" applyFill="1" applyBorder="1" applyAlignment="1" applyProtection="1">
      <alignment vertical="center"/>
    </xf>
    <xf numFmtId="0" fontId="53" fillId="0" borderId="0" xfId="43" applyFont="1"/>
    <xf numFmtId="0" fontId="17" fillId="17" borderId="13" xfId="36" applyFont="1" applyFill="1" applyBorder="1" applyAlignment="1" applyProtection="1">
      <alignment horizontal="center" vertical="center"/>
    </xf>
    <xf numFmtId="0" fontId="17" fillId="17" borderId="96" xfId="36" applyFont="1" applyFill="1" applyBorder="1" applyAlignment="1" applyProtection="1">
      <alignment horizontal="center" vertical="center"/>
    </xf>
    <xf numFmtId="0" fontId="53" fillId="0" borderId="0" xfId="43" applyFont="1" applyFill="1"/>
    <xf numFmtId="0" fontId="53" fillId="0" borderId="0" xfId="43" applyFont="1" applyFill="1" applyBorder="1"/>
    <xf numFmtId="0" fontId="54" fillId="0" borderId="0" xfId="36" applyFont="1" applyFill="1" applyBorder="1" applyAlignment="1" applyProtection="1">
      <alignment horizontal="center" vertical="center"/>
    </xf>
    <xf numFmtId="0" fontId="54" fillId="0" borderId="0" xfId="43" applyFont="1" applyFill="1" applyBorder="1"/>
    <xf numFmtId="0" fontId="17" fillId="17" borderId="14" xfId="47" applyFont="1" applyFill="1" applyBorder="1"/>
    <xf numFmtId="0" fontId="22" fillId="0" borderId="30" xfId="6" applyFont="1" applyBorder="1" applyAlignment="1" applyProtection="1">
      <alignment vertical="center"/>
    </xf>
    <xf numFmtId="0" fontId="23" fillId="0" borderId="30" xfId="6" applyFont="1" applyBorder="1" applyAlignment="1" applyProtection="1">
      <alignment horizontal="center" vertical="center"/>
    </xf>
    <xf numFmtId="0" fontId="23" fillId="0" borderId="31" xfId="6" applyFont="1" applyBorder="1" applyAlignment="1" applyProtection="1">
      <alignment horizontal="center" vertical="center"/>
    </xf>
    <xf numFmtId="164" fontId="9" fillId="23" borderId="9" xfId="44" applyNumberFormat="1" applyFont="1" applyFill="1" applyBorder="1" applyAlignment="1" applyProtection="1">
      <alignment vertical="center"/>
      <protection locked="0"/>
    </xf>
    <xf numFmtId="164" fontId="12" fillId="24" borderId="12" xfId="6" applyNumberFormat="1" applyFont="1" applyFill="1" applyBorder="1" applyAlignment="1" applyProtection="1">
      <alignment vertical="center"/>
    </xf>
    <xf numFmtId="164" fontId="9" fillId="23" borderId="32" xfId="44" applyNumberFormat="1" applyFont="1" applyFill="1" applyBorder="1" applyAlignment="1" applyProtection="1">
      <alignment vertical="center" wrapText="1"/>
      <protection locked="0"/>
    </xf>
    <xf numFmtId="164" fontId="9" fillId="23" borderId="38" xfId="44" applyNumberFormat="1" applyFont="1" applyFill="1" applyBorder="1" applyAlignment="1" applyProtection="1">
      <alignment vertical="center" wrapText="1"/>
      <protection locked="0"/>
    </xf>
    <xf numFmtId="164" fontId="9" fillId="23" borderId="143" xfId="44" applyNumberFormat="1" applyFont="1" applyFill="1" applyBorder="1" applyAlignment="1" applyProtection="1">
      <alignment vertical="center" wrapText="1"/>
      <protection locked="0"/>
    </xf>
    <xf numFmtId="164" fontId="22" fillId="23" borderId="36" xfId="6" applyNumberFormat="1" applyFont="1" applyFill="1" applyBorder="1" applyAlignment="1" applyProtection="1">
      <alignment vertical="center" wrapText="1"/>
      <protection locked="0"/>
    </xf>
    <xf numFmtId="164" fontId="9" fillId="23" borderId="45" xfId="44" applyNumberFormat="1" applyFont="1" applyFill="1" applyBorder="1" applyAlignment="1" applyProtection="1">
      <alignment vertical="center"/>
      <protection locked="0"/>
    </xf>
    <xf numFmtId="164" fontId="9" fillId="23" borderId="36" xfId="44" applyNumberFormat="1" applyFont="1" applyFill="1" applyBorder="1" applyAlignment="1" applyProtection="1">
      <alignment vertical="center"/>
      <protection locked="0"/>
    </xf>
    <xf numFmtId="164" fontId="9" fillId="23" borderId="37" xfId="44" applyNumberFormat="1" applyFont="1" applyFill="1" applyBorder="1" applyAlignment="1" applyProtection="1">
      <alignment vertical="center"/>
      <protection locked="0"/>
    </xf>
    <xf numFmtId="164" fontId="9" fillId="23" borderId="35" xfId="44" applyNumberFormat="1" applyFont="1" applyFill="1" applyBorder="1" applyAlignment="1" applyProtection="1">
      <alignment vertical="center"/>
      <protection locked="0"/>
    </xf>
    <xf numFmtId="164" fontId="9" fillId="23" borderId="40" xfId="44" applyNumberFormat="1" applyFont="1" applyFill="1" applyBorder="1" applyAlignment="1" applyProtection="1">
      <alignment vertical="center"/>
      <protection locked="0"/>
    </xf>
    <xf numFmtId="164" fontId="9" fillId="23" borderId="41" xfId="44" applyNumberFormat="1" applyFont="1" applyFill="1" applyBorder="1" applyAlignment="1" applyProtection="1">
      <alignment vertical="center"/>
      <protection locked="0"/>
    </xf>
    <xf numFmtId="164" fontId="22" fillId="23" borderId="57" xfId="6" applyNumberFormat="1" applyFont="1" applyFill="1" applyBorder="1" applyAlignment="1" applyProtection="1">
      <alignment vertical="center" wrapText="1"/>
      <protection locked="0"/>
    </xf>
    <xf numFmtId="0" fontId="29" fillId="0" borderId="112" xfId="36" applyFont="1" applyFill="1" applyBorder="1" applyAlignment="1" applyProtection="1">
      <alignment horizontal="center" vertical="center"/>
    </xf>
    <xf numFmtId="164" fontId="9" fillId="23" borderId="24" xfId="48" applyNumberFormat="1" applyFont="1" applyFill="1" applyBorder="1" applyAlignment="1" applyProtection="1">
      <alignment vertical="center" wrapText="1"/>
      <protection locked="0"/>
    </xf>
    <xf numFmtId="164" fontId="9" fillId="23" borderId="124" xfId="44" applyNumberFormat="1" applyFont="1" applyFill="1" applyBorder="1" applyAlignment="1" applyProtection="1">
      <alignment vertical="center"/>
      <protection locked="0"/>
    </xf>
    <xf numFmtId="164" fontId="9" fillId="23" borderId="24" xfId="44" applyNumberFormat="1" applyFont="1" applyFill="1" applyBorder="1" applyAlignment="1" applyProtection="1">
      <alignment vertical="center"/>
      <protection locked="0"/>
    </xf>
    <xf numFmtId="164" fontId="9" fillId="23" borderId="25" xfId="44" applyNumberFormat="1" applyFont="1" applyFill="1" applyBorder="1" applyAlignment="1" applyProtection="1">
      <alignment vertical="center"/>
      <protection locked="0"/>
    </xf>
    <xf numFmtId="164" fontId="9" fillId="23" borderId="21" xfId="44" applyNumberFormat="1" applyFont="1" applyFill="1" applyBorder="1" applyAlignment="1" applyProtection="1">
      <alignment vertical="center"/>
      <protection locked="0"/>
    </xf>
    <xf numFmtId="164" fontId="9" fillId="23" borderId="23" xfId="44" applyNumberFormat="1" applyFont="1" applyFill="1" applyBorder="1" applyAlignment="1" applyProtection="1">
      <alignment vertical="center"/>
      <protection locked="0"/>
    </xf>
    <xf numFmtId="164" fontId="9" fillId="23" borderId="43" xfId="44" applyNumberFormat="1" applyFont="1" applyFill="1" applyBorder="1" applyAlignment="1" applyProtection="1">
      <alignment vertical="center"/>
      <protection locked="0"/>
    </xf>
    <xf numFmtId="164" fontId="12" fillId="24" borderId="143" xfId="6" applyNumberFormat="1" applyFont="1" applyFill="1" applyBorder="1" applyAlignment="1" applyProtection="1">
      <alignment vertical="center"/>
    </xf>
    <xf numFmtId="164" fontId="9" fillId="23" borderId="44" xfId="44" applyNumberFormat="1" applyFont="1" applyFill="1" applyBorder="1" applyAlignment="1" applyProtection="1">
      <alignment vertical="center" wrapText="1"/>
      <protection locked="0"/>
    </xf>
    <xf numFmtId="164" fontId="9" fillId="28" borderId="15" xfId="36" applyNumberFormat="1" applyFont="1" applyFill="1" applyBorder="1" applyAlignment="1" applyProtection="1">
      <alignment vertical="center"/>
      <protection locked="0"/>
    </xf>
    <xf numFmtId="164" fontId="9" fillId="28" borderId="7" xfId="36" applyNumberFormat="1" applyFont="1" applyFill="1" applyBorder="1" applyAlignment="1" applyProtection="1">
      <alignment vertical="center"/>
      <protection locked="0"/>
    </xf>
    <xf numFmtId="164" fontId="9" fillId="28" borderId="14" xfId="36" applyNumberFormat="1" applyFont="1" applyFill="1" applyBorder="1" applyAlignment="1" applyProtection="1">
      <alignment vertical="center"/>
      <protection locked="0"/>
    </xf>
    <xf numFmtId="164" fontId="9" fillId="28" borderId="13" xfId="36" applyNumberFormat="1" applyFont="1" applyFill="1" applyBorder="1" applyAlignment="1" applyProtection="1">
      <alignment vertical="center"/>
      <protection locked="0"/>
    </xf>
    <xf numFmtId="164" fontId="9" fillId="28" borderId="64" xfId="36" applyNumberFormat="1" applyFont="1" applyFill="1" applyBorder="1" applyAlignment="1" applyProtection="1">
      <alignment vertical="center"/>
      <protection locked="0"/>
    </xf>
    <xf numFmtId="164" fontId="9" fillId="28" borderId="96" xfId="36" applyNumberFormat="1" applyFont="1" applyFill="1" applyBorder="1" applyAlignment="1" applyProtection="1">
      <alignment vertical="center"/>
      <protection locked="0"/>
    </xf>
    <xf numFmtId="164" fontId="12" fillId="24" borderId="63" xfId="6" applyNumberFormat="1" applyFont="1" applyFill="1" applyBorder="1" applyAlignment="1" applyProtection="1">
      <alignment vertical="center"/>
    </xf>
    <xf numFmtId="0" fontId="55" fillId="0" borderId="0" xfId="43" applyFont="1"/>
    <xf numFmtId="0" fontId="56" fillId="0" borderId="0" xfId="36" applyFont="1" applyFill="1" applyAlignment="1" applyProtection="1">
      <alignment horizontal="left" vertical="center"/>
    </xf>
    <xf numFmtId="0" fontId="52" fillId="25" borderId="0" xfId="43" applyFont="1" applyFill="1"/>
    <xf numFmtId="0" fontId="9" fillId="30" borderId="0" xfId="40" applyFill="1" applyAlignment="1">
      <alignment vertical="center"/>
    </xf>
    <xf numFmtId="0" fontId="9" fillId="30" borderId="0" xfId="36" applyFill="1" applyAlignment="1">
      <alignment vertical="center"/>
    </xf>
    <xf numFmtId="0" fontId="32" fillId="0" borderId="29" xfId="36" applyFont="1" applyFill="1" applyBorder="1" applyAlignment="1" applyProtection="1">
      <alignment horizontal="center" vertical="center"/>
    </xf>
    <xf numFmtId="0" fontId="29" fillId="0" borderId="29" xfId="36" applyFont="1" applyFill="1" applyBorder="1" applyAlignment="1" applyProtection="1">
      <alignment horizontal="center" vertical="top"/>
    </xf>
    <xf numFmtId="0" fontId="29" fillId="0" borderId="35" xfId="36" applyFont="1" applyFill="1" applyBorder="1" applyAlignment="1" applyProtection="1">
      <alignment horizontal="center" vertical="top"/>
    </xf>
    <xf numFmtId="0" fontId="57" fillId="0" borderId="0" xfId="0" applyFont="1" applyAlignment="1">
      <alignment wrapText="1"/>
    </xf>
    <xf numFmtId="0" fontId="29" fillId="0" borderId="21" xfId="36" applyFont="1" applyFill="1" applyBorder="1" applyAlignment="1" applyProtection="1">
      <alignment horizontal="center" vertical="top"/>
    </xf>
    <xf numFmtId="0" fontId="17" fillId="17" borderId="28" xfId="36" applyFont="1" applyFill="1" applyBorder="1" applyAlignment="1" applyProtection="1">
      <alignment horizontal="center" vertical="center"/>
    </xf>
    <xf numFmtId="0" fontId="17" fillId="17" borderId="64" xfId="36" applyFont="1" applyFill="1" applyBorder="1" applyAlignment="1" applyProtection="1">
      <alignment horizontal="center" vertical="center"/>
    </xf>
    <xf numFmtId="0" fontId="17" fillId="17" borderId="14" xfId="36" applyFont="1" applyFill="1" applyBorder="1" applyAlignment="1" applyProtection="1">
      <alignment horizontal="center" vertical="center"/>
    </xf>
    <xf numFmtId="0" fontId="17" fillId="17" borderId="63" xfId="6" applyFont="1" applyFill="1" applyBorder="1" applyAlignment="1" applyProtection="1">
      <alignment horizontal="center" vertical="center" wrapText="1"/>
    </xf>
    <xf numFmtId="0" fontId="53" fillId="0" borderId="0" xfId="47" applyFont="1" applyAlignment="1">
      <alignment horizontal="center" vertical="top"/>
    </xf>
    <xf numFmtId="0" fontId="52" fillId="0" borderId="0" xfId="43" applyFont="1" applyFill="1" applyBorder="1"/>
    <xf numFmtId="0" fontId="58" fillId="0" borderId="0" xfId="36" applyFont="1" applyFill="1" applyBorder="1" applyAlignment="1" applyProtection="1">
      <alignment horizontal="center" vertical="center"/>
    </xf>
    <xf numFmtId="0" fontId="58" fillId="0" borderId="0" xfId="43" applyFont="1" applyFill="1" applyBorder="1"/>
    <xf numFmtId="0" fontId="52" fillId="31" borderId="0" xfId="43" applyFont="1" applyFill="1"/>
    <xf numFmtId="0" fontId="12" fillId="31" borderId="29" xfId="6" applyFont="1" applyFill="1" applyBorder="1" applyAlignment="1" applyProtection="1">
      <alignment horizontal="center" vertical="center"/>
    </xf>
    <xf numFmtId="0" fontId="22" fillId="31" borderId="30" xfId="6" applyFont="1" applyFill="1" applyBorder="1" applyAlignment="1" applyProtection="1">
      <alignment vertical="center"/>
    </xf>
    <xf numFmtId="0" fontId="22" fillId="31" borderId="30" xfId="6" applyFont="1" applyFill="1" applyBorder="1" applyAlignment="1" applyProtection="1">
      <alignment horizontal="center" vertical="center"/>
    </xf>
    <xf numFmtId="0" fontId="23" fillId="31" borderId="30" xfId="6" applyFont="1" applyFill="1" applyBorder="1" applyAlignment="1" applyProtection="1">
      <alignment horizontal="center" vertical="center"/>
    </xf>
    <xf numFmtId="0" fontId="23" fillId="31" borderId="31" xfId="6" applyFont="1" applyFill="1" applyBorder="1" applyAlignment="1" applyProtection="1">
      <alignment horizontal="center" vertical="center"/>
    </xf>
    <xf numFmtId="1" fontId="9" fillId="23" borderId="32" xfId="44" applyNumberFormat="1" applyFont="1" applyFill="1" applyBorder="1" applyAlignment="1" applyProtection="1">
      <alignment vertical="center" wrapText="1"/>
      <protection locked="0"/>
    </xf>
    <xf numFmtId="0" fontId="29" fillId="31" borderId="35" xfId="36" applyFont="1" applyFill="1" applyBorder="1" applyAlignment="1" applyProtection="1">
      <alignment horizontal="center" vertical="center"/>
    </xf>
    <xf numFmtId="0" fontId="26" fillId="31" borderId="36" xfId="36" applyFont="1" applyFill="1" applyBorder="1" applyAlignment="1">
      <alignment vertical="center" wrapText="1"/>
    </xf>
    <xf numFmtId="0" fontId="26" fillId="31" borderId="36" xfId="36" applyFont="1" applyFill="1" applyBorder="1" applyAlignment="1">
      <alignment horizontal="center" vertical="center"/>
    </xf>
    <xf numFmtId="0" fontId="28" fillId="31" borderId="36" xfId="36" applyFont="1" applyFill="1" applyBorder="1" applyAlignment="1" applyProtection="1">
      <alignment horizontal="center" vertical="center"/>
    </xf>
    <xf numFmtId="0" fontId="28" fillId="31" borderId="37" xfId="36" applyFont="1" applyFill="1" applyBorder="1" applyAlignment="1" applyProtection="1">
      <alignment horizontal="center" vertical="center"/>
    </xf>
    <xf numFmtId="1" fontId="9" fillId="23" borderId="38" xfId="44" applyNumberFormat="1" applyFont="1" applyFill="1" applyBorder="1" applyAlignment="1" applyProtection="1">
      <alignment vertical="center" wrapText="1"/>
      <protection locked="0"/>
    </xf>
    <xf numFmtId="0" fontId="31" fillId="31" borderId="0" xfId="43" applyFont="1" applyFill="1"/>
    <xf numFmtId="0" fontId="29" fillId="31" borderId="21" xfId="36" applyFont="1" applyFill="1" applyBorder="1" applyAlignment="1" applyProtection="1">
      <alignment horizontal="center" vertical="center"/>
    </xf>
    <xf numFmtId="0" fontId="9" fillId="31" borderId="24" xfId="36" applyFont="1" applyFill="1" applyBorder="1" applyAlignment="1">
      <alignment vertical="center" wrapText="1"/>
    </xf>
    <xf numFmtId="0" fontId="9" fillId="31" borderId="24" xfId="36" applyFont="1" applyFill="1" applyBorder="1" applyAlignment="1">
      <alignment horizontal="center" vertical="center"/>
    </xf>
    <xf numFmtId="0" fontId="28" fillId="31" borderId="24" xfId="36" applyFont="1" applyFill="1" applyBorder="1" applyAlignment="1" applyProtection="1">
      <alignment horizontal="center" vertical="center"/>
    </xf>
    <xf numFmtId="0" fontId="28" fillId="31" borderId="25" xfId="36" applyFont="1" applyFill="1" applyBorder="1" applyAlignment="1" applyProtection="1">
      <alignment horizontal="center" vertical="center"/>
    </xf>
    <xf numFmtId="164" fontId="9" fillId="24" borderId="124" xfId="44" applyNumberFormat="1" applyFont="1" applyFill="1" applyBorder="1" applyAlignment="1" applyProtection="1">
      <alignment vertical="center"/>
    </xf>
    <xf numFmtId="1" fontId="9" fillId="23" borderId="44" xfId="44" applyNumberFormat="1" applyFont="1" applyFill="1" applyBorder="1" applyAlignment="1" applyProtection="1">
      <alignment vertical="center" wrapText="1"/>
      <protection locked="0"/>
    </xf>
    <xf numFmtId="0" fontId="31" fillId="0" borderId="0" xfId="43" applyFont="1" applyFill="1" applyBorder="1"/>
    <xf numFmtId="164" fontId="52" fillId="0" borderId="0" xfId="43" applyNumberFormat="1" applyFont="1"/>
    <xf numFmtId="0" fontId="59" fillId="0" borderId="0" xfId="6" applyFont="1" applyAlignment="1" applyProtection="1">
      <alignment horizontal="center" vertical="center"/>
    </xf>
    <xf numFmtId="0" fontId="26" fillId="31" borderId="36" xfId="36" applyFont="1" applyFill="1" applyBorder="1" applyAlignment="1">
      <alignment horizontal="center" vertical="center" wrapText="1"/>
    </xf>
    <xf numFmtId="164" fontId="9" fillId="24" borderId="32" xfId="44" applyNumberFormat="1" applyFont="1" applyFill="1" applyBorder="1" applyAlignment="1" applyProtection="1">
      <alignment vertical="center"/>
    </xf>
    <xf numFmtId="0" fontId="29" fillId="31" borderId="29" xfId="36" applyFont="1" applyFill="1" applyBorder="1" applyAlignment="1" applyProtection="1">
      <alignment horizontal="center" vertical="center"/>
    </xf>
    <xf numFmtId="0" fontId="28" fillId="31" borderId="31" xfId="36" applyFont="1" applyFill="1" applyBorder="1" applyAlignment="1" applyProtection="1">
      <alignment horizontal="center" vertical="center"/>
    </xf>
    <xf numFmtId="164" fontId="9" fillId="24" borderId="45" xfId="44" applyNumberFormat="1" applyFont="1" applyFill="1" applyBorder="1" applyAlignment="1" applyProtection="1">
      <alignment vertical="center"/>
    </xf>
    <xf numFmtId="0" fontId="9" fillId="31" borderId="36" xfId="36" applyFont="1" applyFill="1" applyBorder="1" applyAlignment="1">
      <alignment vertical="center" wrapText="1"/>
    </xf>
    <xf numFmtId="0" fontId="9" fillId="31" borderId="36" xfId="36" applyFont="1" applyFill="1" applyBorder="1" applyAlignment="1">
      <alignment horizontal="center" vertical="center"/>
    </xf>
    <xf numFmtId="0" fontId="29" fillId="31" borderId="55" xfId="36" applyFont="1" applyFill="1" applyBorder="1" applyAlignment="1" applyProtection="1">
      <alignment horizontal="center" vertical="center"/>
    </xf>
    <xf numFmtId="0" fontId="26" fillId="31" borderId="51" xfId="36" applyFont="1" applyFill="1" applyBorder="1" applyAlignment="1">
      <alignment vertical="center" wrapText="1"/>
    </xf>
    <xf numFmtId="0" fontId="26" fillId="31" borderId="51" xfId="36" applyFont="1" applyFill="1" applyBorder="1" applyAlignment="1">
      <alignment horizontal="center" vertical="center"/>
    </xf>
    <xf numFmtId="0" fontId="28" fillId="31" borderId="51" xfId="36" applyFont="1" applyFill="1" applyBorder="1" applyAlignment="1" applyProtection="1">
      <alignment horizontal="center" vertical="center"/>
    </xf>
    <xf numFmtId="0" fontId="28" fillId="31" borderId="118" xfId="36" applyFont="1" applyFill="1" applyBorder="1" applyAlignment="1" applyProtection="1">
      <alignment horizontal="center" vertical="center"/>
    </xf>
    <xf numFmtId="164" fontId="9" fillId="24" borderId="117" xfId="44" applyNumberFormat="1" applyFont="1" applyFill="1" applyBorder="1" applyAlignment="1" applyProtection="1">
      <alignment vertical="center"/>
    </xf>
    <xf numFmtId="1" fontId="9" fillId="23" borderId="49" xfId="44" applyNumberFormat="1" applyFont="1" applyFill="1" applyBorder="1" applyAlignment="1" applyProtection="1">
      <alignment vertical="center" wrapText="1"/>
      <protection locked="0"/>
    </xf>
    <xf numFmtId="164" fontId="9" fillId="24" borderId="38" xfId="44" applyNumberFormat="1" applyFont="1" applyFill="1" applyBorder="1" applyAlignment="1" applyProtection="1">
      <alignment vertical="center"/>
    </xf>
    <xf numFmtId="0" fontId="9" fillId="31" borderId="36" xfId="36" applyFont="1" applyFill="1" applyBorder="1" applyAlignment="1">
      <alignment horizontal="center" vertical="center" wrapText="1"/>
    </xf>
    <xf numFmtId="0" fontId="29" fillId="31" borderId="18" xfId="36" applyFont="1" applyFill="1" applyBorder="1" applyAlignment="1" applyProtection="1">
      <alignment horizontal="center" vertical="center"/>
    </xf>
    <xf numFmtId="9" fontId="9" fillId="31" borderId="27" xfId="36" applyNumberFormat="1" applyFont="1" applyFill="1" applyBorder="1" applyAlignment="1">
      <alignment vertical="center" wrapText="1"/>
    </xf>
    <xf numFmtId="0" fontId="9" fillId="31" borderId="19" xfId="36" applyFont="1" applyFill="1" applyBorder="1" applyAlignment="1">
      <alignment horizontal="center" vertical="center" wrapText="1"/>
    </xf>
    <xf numFmtId="0" fontId="28" fillId="31" borderId="19" xfId="36" applyFont="1" applyFill="1" applyBorder="1" applyAlignment="1" applyProtection="1">
      <alignment horizontal="center" vertical="center"/>
    </xf>
    <xf numFmtId="0" fontId="28" fillId="31" borderId="20" xfId="36" applyFont="1" applyFill="1" applyBorder="1" applyAlignment="1" applyProtection="1">
      <alignment horizontal="center" vertical="center"/>
    </xf>
    <xf numFmtId="164" fontId="9" fillId="24" borderId="116" xfId="36" applyNumberFormat="1" applyFont="1" applyFill="1" applyBorder="1" applyAlignment="1" applyProtection="1">
      <alignment vertical="center"/>
    </xf>
    <xf numFmtId="1" fontId="9" fillId="23" borderId="26" xfId="44" applyNumberFormat="1" applyFont="1" applyFill="1" applyBorder="1" applyAlignment="1" applyProtection="1">
      <alignment vertical="center" wrapText="1"/>
      <protection locked="0"/>
    </xf>
    <xf numFmtId="0" fontId="22" fillId="0" borderId="0" xfId="39" applyFont="1"/>
    <xf numFmtId="0" fontId="3" fillId="0" borderId="0" xfId="39"/>
    <xf numFmtId="0" fontId="22" fillId="0" borderId="0" xfId="43" applyFont="1"/>
    <xf numFmtId="0" fontId="29" fillId="0" borderId="35" xfId="36" applyFont="1" applyFill="1" applyBorder="1" applyAlignment="1" applyProtection="1">
      <alignment horizontal="center" vertical="center"/>
    </xf>
    <xf numFmtId="0" fontId="29" fillId="0" borderId="56" xfId="36" applyFont="1" applyFill="1" applyBorder="1" applyAlignment="1" applyProtection="1">
      <alignment horizontal="center" vertical="center"/>
    </xf>
    <xf numFmtId="0" fontId="29" fillId="0" borderId="21" xfId="36" applyFont="1" applyFill="1" applyBorder="1" applyAlignment="1" applyProtection="1">
      <alignment horizontal="center" vertical="center"/>
    </xf>
    <xf numFmtId="0" fontId="31" fillId="0" borderId="0" xfId="46" applyFont="1"/>
    <xf numFmtId="0" fontId="55" fillId="16" borderId="0" xfId="43" applyFont="1" applyFill="1" applyBorder="1" applyAlignment="1" applyProtection="1">
      <alignment vertical="center"/>
    </xf>
    <xf numFmtId="0" fontId="31" fillId="0" borderId="0" xfId="46" applyFont="1" applyBorder="1"/>
    <xf numFmtId="0" fontId="31" fillId="30" borderId="0" xfId="40" applyFont="1" applyFill="1" applyAlignment="1">
      <alignment vertical="center"/>
    </xf>
    <xf numFmtId="0" fontId="44" fillId="0" borderId="0" xfId="46" applyFont="1" applyBorder="1" applyAlignment="1">
      <alignment vertical="center"/>
    </xf>
    <xf numFmtId="0" fontId="44" fillId="0" borderId="0" xfId="46" applyFont="1" applyAlignment="1">
      <alignment vertical="center"/>
    </xf>
    <xf numFmtId="0" fontId="59" fillId="0" borderId="0" xfId="39" applyFont="1" applyAlignment="1">
      <alignment vertical="center"/>
    </xf>
    <xf numFmtId="0" fontId="62" fillId="0" borderId="0" xfId="39" applyFont="1"/>
    <xf numFmtId="0" fontId="31" fillId="30" borderId="145" xfId="40" applyFont="1" applyFill="1" applyBorder="1" applyAlignment="1">
      <alignment vertical="center"/>
    </xf>
    <xf numFmtId="0" fontId="26" fillId="0" borderId="30" xfId="47" applyFont="1" applyBorder="1" applyAlignment="1">
      <alignment vertical="center" wrapText="1"/>
    </xf>
    <xf numFmtId="0" fontId="9" fillId="23" borderId="32" xfId="44" applyNumberFormat="1" applyFont="1" applyFill="1" applyBorder="1" applyAlignment="1" applyProtection="1">
      <alignment vertical="center" wrapText="1"/>
      <protection locked="0"/>
    </xf>
    <xf numFmtId="49" fontId="9" fillId="23" borderId="32" xfId="44" applyNumberFormat="1" applyFont="1" applyFill="1" applyBorder="1" applyAlignment="1" applyProtection="1">
      <alignment vertical="center" wrapText="1"/>
      <protection locked="0"/>
    </xf>
    <xf numFmtId="2" fontId="29" fillId="23" borderId="38" xfId="36" applyNumberFormat="1" applyFont="1" applyFill="1" applyBorder="1" applyProtection="1">
      <protection locked="0"/>
    </xf>
    <xf numFmtId="49" fontId="9" fillId="23" borderId="38" xfId="44" applyNumberFormat="1" applyFont="1" applyFill="1" applyBorder="1" applyAlignment="1" applyProtection="1">
      <alignment vertical="center"/>
      <protection locked="0"/>
    </xf>
    <xf numFmtId="49" fontId="9" fillId="23" borderId="38" xfId="44" applyNumberFormat="1" applyFont="1" applyFill="1" applyBorder="1" applyAlignment="1" applyProtection="1">
      <alignment vertical="center" wrapText="1"/>
      <protection locked="0"/>
    </xf>
    <xf numFmtId="0" fontId="9" fillId="23" borderId="143" xfId="44" applyNumberFormat="1" applyFont="1" applyFill="1" applyBorder="1" applyAlignment="1" applyProtection="1">
      <alignment vertical="center" wrapText="1"/>
      <protection locked="0"/>
    </xf>
    <xf numFmtId="1" fontId="29" fillId="23" borderId="38" xfId="36" applyNumberFormat="1" applyFont="1" applyFill="1" applyBorder="1" applyProtection="1">
      <protection locked="0"/>
    </xf>
    <xf numFmtId="168" fontId="29" fillId="23" borderId="38" xfId="36" applyNumberFormat="1" applyFont="1" applyFill="1" applyBorder="1" applyProtection="1">
      <protection locked="0"/>
    </xf>
    <xf numFmtId="1" fontId="29" fillId="24" borderId="38" xfId="36" applyNumberFormat="1" applyFont="1" applyFill="1" applyBorder="1" applyProtection="1"/>
    <xf numFmtId="1" fontId="29" fillId="23" borderId="44" xfId="36" applyNumberFormat="1" applyFont="1" applyFill="1" applyBorder="1" applyProtection="1">
      <protection locked="0"/>
    </xf>
    <xf numFmtId="0" fontId="9" fillId="23" borderId="44" xfId="44" applyNumberFormat="1" applyFont="1" applyFill="1" applyBorder="1" applyAlignment="1" applyProtection="1">
      <alignment vertical="center" wrapText="1"/>
      <protection locked="0"/>
    </xf>
    <xf numFmtId="0" fontId="44" fillId="30" borderId="0" xfId="40" applyFont="1" applyFill="1" applyBorder="1" applyAlignment="1">
      <alignment horizontal="center" vertical="center"/>
    </xf>
    <xf numFmtId="0" fontId="31" fillId="30" borderId="0" xfId="40" applyFont="1" applyFill="1" applyBorder="1" applyAlignment="1">
      <alignment vertical="center"/>
    </xf>
    <xf numFmtId="0" fontId="31" fillId="30" borderId="0" xfId="40" applyFont="1" applyFill="1" applyBorder="1" applyAlignment="1">
      <alignment horizontal="center" vertical="center"/>
    </xf>
    <xf numFmtId="0" fontId="17" fillId="17" borderId="8" xfId="47" applyFont="1" applyFill="1" applyBorder="1"/>
    <xf numFmtId="1" fontId="29" fillId="23" borderId="32" xfId="36" applyNumberFormat="1" applyFont="1" applyFill="1" applyBorder="1" applyProtection="1">
      <protection locked="0"/>
    </xf>
    <xf numFmtId="0" fontId="9" fillId="23" borderId="12" xfId="44" applyNumberFormat="1" applyFont="1" applyFill="1" applyBorder="1" applyAlignment="1" applyProtection="1">
      <alignment vertical="center" wrapText="1"/>
      <protection locked="0"/>
    </xf>
    <xf numFmtId="0" fontId="28" fillId="0" borderId="57" xfId="36" applyFont="1" applyFill="1" applyBorder="1" applyAlignment="1" applyProtection="1">
      <alignment horizontal="center" vertical="center"/>
    </xf>
    <xf numFmtId="0" fontId="28" fillId="0" borderId="122" xfId="36" applyFont="1" applyFill="1" applyBorder="1" applyAlignment="1" applyProtection="1">
      <alignment horizontal="center" vertical="center"/>
    </xf>
    <xf numFmtId="1" fontId="29" fillId="23" borderId="143" xfId="36" applyNumberFormat="1" applyFont="1" applyFill="1" applyBorder="1" applyProtection="1">
      <protection locked="0"/>
    </xf>
    <xf numFmtId="0" fontId="26" fillId="0" borderId="36" xfId="47" applyFont="1" applyBorder="1" applyAlignment="1">
      <alignment vertical="center" wrapText="1"/>
    </xf>
    <xf numFmtId="1" fontId="29" fillId="23" borderId="49" xfId="36" applyNumberFormat="1" applyFont="1" applyFill="1" applyBorder="1" applyProtection="1">
      <protection locked="0"/>
    </xf>
    <xf numFmtId="0" fontId="9" fillId="23" borderId="38" xfId="44" applyNumberFormat="1" applyFont="1" applyFill="1" applyBorder="1" applyAlignment="1" applyProtection="1">
      <alignment vertical="center" wrapText="1"/>
      <protection locked="0"/>
    </xf>
    <xf numFmtId="0" fontId="26" fillId="0" borderId="51" xfId="47" applyFont="1" applyBorder="1" applyAlignment="1">
      <alignment vertical="center" wrapText="1"/>
    </xf>
    <xf numFmtId="0" fontId="28" fillId="0" borderId="51" xfId="36" applyFont="1" applyFill="1" applyBorder="1" applyAlignment="1" applyProtection="1">
      <alignment horizontal="center" vertical="center"/>
    </xf>
    <xf numFmtId="0" fontId="28" fillId="0" borderId="118" xfId="36" applyFont="1" applyFill="1" applyBorder="1" applyAlignment="1" applyProtection="1">
      <alignment horizontal="center" vertical="center"/>
    </xf>
    <xf numFmtId="0" fontId="9" fillId="23" borderId="49" xfId="44" applyNumberFormat="1" applyFont="1" applyFill="1" applyBorder="1" applyAlignment="1" applyProtection="1">
      <alignment vertical="center" wrapText="1"/>
      <protection locked="0"/>
    </xf>
    <xf numFmtId="1" fontId="29" fillId="24" borderId="44" xfId="36" applyNumberFormat="1" applyFont="1" applyFill="1" applyBorder="1" applyProtection="1"/>
    <xf numFmtId="0" fontId="64" fillId="0" borderId="0" xfId="36" applyFont="1" applyBorder="1" applyAlignment="1">
      <alignment horizontal="left" vertical="top" wrapText="1"/>
    </xf>
    <xf numFmtId="0" fontId="31" fillId="30" borderId="0" xfId="36" applyFont="1" applyFill="1" applyAlignment="1">
      <alignment vertical="center"/>
    </xf>
    <xf numFmtId="0" fontId="31" fillId="25" borderId="0" xfId="46" applyFont="1" applyFill="1"/>
    <xf numFmtId="0" fontId="29" fillId="0" borderId="71" xfId="36" applyFont="1" applyFill="1" applyBorder="1" applyAlignment="1" applyProtection="1">
      <alignment horizontal="center" vertical="top"/>
    </xf>
    <xf numFmtId="0" fontId="29" fillId="0" borderId="75" xfId="36" applyFont="1" applyFill="1" applyBorder="1" applyAlignment="1" applyProtection="1">
      <alignment horizontal="center" vertical="top"/>
    </xf>
    <xf numFmtId="0" fontId="29" fillId="0" borderId="146" xfId="36" applyFont="1" applyFill="1" applyBorder="1" applyAlignment="1" applyProtection="1">
      <alignment horizontal="center" vertical="top"/>
    </xf>
    <xf numFmtId="0" fontId="38" fillId="0" borderId="0" xfId="46" applyFont="1"/>
    <xf numFmtId="0" fontId="31" fillId="0" borderId="0" xfId="46" applyFont="1" applyFill="1"/>
    <xf numFmtId="0" fontId="31" fillId="0" borderId="0" xfId="40" applyFont="1" applyFill="1" applyAlignment="1">
      <alignment vertical="center"/>
    </xf>
    <xf numFmtId="0" fontId="3" fillId="0" borderId="0" xfId="39" applyFill="1"/>
    <xf numFmtId="0" fontId="60" fillId="0" borderId="63" xfId="0" applyFont="1" applyBorder="1" applyAlignment="1">
      <alignment vertical="top" wrapText="1"/>
    </xf>
    <xf numFmtId="0" fontId="22" fillId="0" borderId="32" xfId="0" applyFont="1" applyBorder="1" applyAlignment="1">
      <alignment vertical="top" wrapText="1"/>
    </xf>
    <xf numFmtId="0" fontId="22" fillId="0" borderId="38" xfId="0" applyFont="1" applyBorder="1" applyAlignment="1">
      <alignment vertical="top" wrapText="1"/>
    </xf>
    <xf numFmtId="0" fontId="22" fillId="0" borderId="44" xfId="0" applyFont="1" applyBorder="1" applyAlignment="1">
      <alignment vertical="top" wrapText="1"/>
    </xf>
    <xf numFmtId="0" fontId="22" fillId="0" borderId="63" xfId="0" applyFont="1" applyBorder="1" applyAlignment="1">
      <alignment horizontal="left" vertical="top" wrapText="1"/>
    </xf>
    <xf numFmtId="0" fontId="73" fillId="0" borderId="0" xfId="36" applyFont="1" applyFill="1" applyBorder="1" applyAlignment="1" applyProtection="1">
      <alignment vertical="center"/>
    </xf>
    <xf numFmtId="0" fontId="26" fillId="0" borderId="30" xfId="36" applyFont="1" applyFill="1" applyBorder="1" applyAlignment="1">
      <alignment horizontal="center" vertical="center"/>
    </xf>
    <xf numFmtId="0" fontId="23" fillId="2" borderId="66" xfId="5" applyFont="1" applyBorder="1" applyAlignment="1" applyProtection="1">
      <alignment horizontal="center" vertical="center"/>
    </xf>
    <xf numFmtId="0" fontId="26" fillId="0" borderId="36" xfId="36" applyFont="1" applyFill="1" applyBorder="1" applyAlignment="1">
      <alignment horizontal="center" vertical="center"/>
    </xf>
    <xf numFmtId="0" fontId="9" fillId="0" borderId="36" xfId="36" applyFont="1" applyFill="1" applyBorder="1" applyAlignment="1">
      <alignment horizontal="center" vertical="center"/>
    </xf>
    <xf numFmtId="0" fontId="11" fillId="0" borderId="0" xfId="6" applyFont="1" applyAlignment="1" applyProtection="1">
      <alignment vertical="center"/>
    </xf>
    <xf numFmtId="0" fontId="26" fillId="0" borderId="57" xfId="36" applyFont="1" applyFill="1" applyBorder="1" applyAlignment="1">
      <alignment horizontal="center" vertical="center"/>
    </xf>
    <xf numFmtId="0" fontId="9" fillId="0" borderId="57" xfId="36" applyFont="1" applyFill="1" applyBorder="1" applyAlignment="1">
      <alignment vertical="center" wrapText="1"/>
    </xf>
    <xf numFmtId="0" fontId="9" fillId="0" borderId="57" xfId="36" applyFont="1" applyFill="1" applyBorder="1" applyAlignment="1">
      <alignment horizontal="center" vertical="center"/>
    </xf>
    <xf numFmtId="0" fontId="9" fillId="0" borderId="24" xfId="36" applyFont="1" applyFill="1" applyBorder="1" applyAlignment="1">
      <alignment vertical="center" wrapText="1"/>
    </xf>
    <xf numFmtId="0" fontId="9" fillId="0" borderId="24" xfId="36" applyFont="1" applyFill="1" applyBorder="1" applyAlignment="1">
      <alignment horizontal="center" vertical="center"/>
    </xf>
    <xf numFmtId="0" fontId="0" fillId="0" borderId="0" xfId="0" applyFill="1" applyAlignment="1">
      <alignment horizontal="center"/>
    </xf>
    <xf numFmtId="0" fontId="0" fillId="0" borderId="0" xfId="0" applyAlignment="1"/>
    <xf numFmtId="0" fontId="9" fillId="0" borderId="0" xfId="36" applyFont="1" applyFill="1" applyAlignment="1" applyProtection="1">
      <alignment horizontal="center" vertical="center"/>
    </xf>
    <xf numFmtId="0" fontId="72" fillId="0" borderId="30" xfId="36" applyFont="1" applyFill="1" applyBorder="1" applyAlignment="1">
      <alignment vertical="center" wrapText="1"/>
    </xf>
    <xf numFmtId="0" fontId="72" fillId="0" borderId="30" xfId="36" applyFont="1" applyFill="1" applyBorder="1" applyAlignment="1">
      <alignment horizontal="center" vertical="center"/>
    </xf>
    <xf numFmtId="9" fontId="74" fillId="0" borderId="30" xfId="36" applyNumberFormat="1" applyFont="1" applyFill="1" applyBorder="1" applyAlignment="1">
      <alignment horizontal="center" vertical="center"/>
    </xf>
    <xf numFmtId="0" fontId="72" fillId="0" borderId="36" xfId="36" applyFont="1" applyFill="1" applyBorder="1" applyAlignment="1">
      <alignment vertical="center" wrapText="1"/>
    </xf>
    <xf numFmtId="0" fontId="72" fillId="0" borderId="36" xfId="36" applyFont="1" applyFill="1" applyBorder="1" applyAlignment="1">
      <alignment horizontal="center" vertical="center"/>
    </xf>
    <xf numFmtId="9" fontId="74" fillId="0" borderId="36" xfId="36" applyNumberFormat="1" applyFont="1" applyFill="1" applyBorder="1" applyAlignment="1">
      <alignment horizontal="center" vertical="center"/>
    </xf>
    <xf numFmtId="0" fontId="72" fillId="0" borderId="24" xfId="36" applyFont="1" applyFill="1" applyBorder="1" applyAlignment="1">
      <alignment vertical="center" wrapText="1"/>
    </xf>
    <xf numFmtId="0" fontId="72" fillId="0" borderId="24" xfId="36" applyFont="1" applyFill="1" applyBorder="1" applyAlignment="1">
      <alignment horizontal="center" vertical="center"/>
    </xf>
    <xf numFmtId="9" fontId="74" fillId="0" borderId="24" xfId="36" applyNumberFormat="1" applyFont="1" applyFill="1" applyBorder="1" applyAlignment="1">
      <alignment horizontal="center" vertical="center"/>
    </xf>
    <xf numFmtId="0" fontId="72" fillId="0" borderId="30" xfId="36" applyFont="1" applyFill="1" applyBorder="1" applyAlignment="1">
      <alignment horizontal="center" vertical="center" wrapText="1"/>
    </xf>
    <xf numFmtId="9" fontId="74" fillId="0" borderId="30" xfId="36" applyNumberFormat="1" applyFont="1" applyFill="1" applyBorder="1" applyAlignment="1">
      <alignment horizontal="center" vertical="center" wrapText="1"/>
    </xf>
    <xf numFmtId="0" fontId="72" fillId="0" borderId="36" xfId="36" applyFont="1" applyFill="1" applyBorder="1" applyAlignment="1">
      <alignment horizontal="center" vertical="center" wrapText="1"/>
    </xf>
    <xf numFmtId="9" fontId="74" fillId="0" borderId="36" xfId="36" applyNumberFormat="1" applyFont="1" applyFill="1" applyBorder="1" applyAlignment="1">
      <alignment horizontal="center" vertical="center" wrapText="1"/>
    </xf>
    <xf numFmtId="0" fontId="72" fillId="0" borderId="24" xfId="36" applyFont="1" applyFill="1" applyBorder="1" applyAlignment="1">
      <alignment horizontal="center" vertical="center" wrapText="1"/>
    </xf>
    <xf numFmtId="9" fontId="74" fillId="0" borderId="24" xfId="36" applyNumberFormat="1" applyFont="1" applyFill="1" applyBorder="1" applyAlignment="1">
      <alignment horizontal="center" vertical="center" wrapText="1"/>
    </xf>
    <xf numFmtId="0" fontId="26" fillId="0" borderId="0" xfId="36" applyFont="1" applyFill="1" applyBorder="1" applyAlignment="1">
      <alignment horizontal="center" vertical="center"/>
    </xf>
    <xf numFmtId="1" fontId="9" fillId="0" borderId="0" xfId="36" applyNumberFormat="1" applyFont="1" applyFill="1" applyBorder="1" applyAlignment="1" applyProtection="1">
      <alignment vertical="center"/>
    </xf>
    <xf numFmtId="164" fontId="9" fillId="0" borderId="0" xfId="36" applyNumberFormat="1" applyFont="1" applyFill="1" applyBorder="1" applyAlignment="1" applyProtection="1">
      <alignment vertical="center"/>
    </xf>
    <xf numFmtId="0" fontId="75" fillId="0" borderId="0" xfId="6" applyFont="1" applyBorder="1" applyAlignment="1" applyProtection="1">
      <alignment horizontal="center" vertical="center" wrapText="1"/>
    </xf>
    <xf numFmtId="0" fontId="29" fillId="0" borderId="32" xfId="36" applyFont="1" applyFill="1" applyBorder="1" applyAlignment="1" applyProtection="1">
      <alignment horizontal="center" vertical="center"/>
    </xf>
    <xf numFmtId="0" fontId="22" fillId="0" borderId="29" xfId="6" applyFont="1" applyBorder="1" applyAlignment="1" applyProtection="1">
      <alignment vertical="center"/>
    </xf>
    <xf numFmtId="0" fontId="22" fillId="0" borderId="31" xfId="6" applyFont="1" applyFill="1" applyBorder="1" applyAlignment="1" applyProtection="1">
      <alignment horizontal="center" vertical="center"/>
    </xf>
    <xf numFmtId="0" fontId="23" fillId="0" borderId="29" xfId="6" applyFont="1" applyBorder="1" applyAlignment="1" applyProtection="1">
      <alignment horizontal="center" vertical="center"/>
    </xf>
    <xf numFmtId="0" fontId="23" fillId="0" borderId="10" xfId="6" applyFont="1" applyBorder="1" applyAlignment="1" applyProtection="1">
      <alignment horizontal="center" vertical="center"/>
    </xf>
    <xf numFmtId="0" fontId="29" fillId="0" borderId="38" xfId="36" applyFont="1" applyFill="1" applyBorder="1" applyAlignment="1" applyProtection="1">
      <alignment horizontal="center" vertical="center"/>
    </xf>
    <xf numFmtId="0" fontId="22" fillId="0" borderId="55" xfId="6" applyFont="1" applyBorder="1" applyAlignment="1" applyProtection="1">
      <alignment vertical="center"/>
    </xf>
    <xf numFmtId="0" fontId="26" fillId="0" borderId="152" xfId="36" applyFont="1" applyFill="1" applyBorder="1" applyAlignment="1">
      <alignment horizontal="center" vertical="center"/>
    </xf>
    <xf numFmtId="0" fontId="23" fillId="0" borderId="55" xfId="6" applyFont="1" applyBorder="1" applyAlignment="1" applyProtection="1">
      <alignment horizontal="center" vertical="center"/>
    </xf>
    <xf numFmtId="0" fontId="28" fillId="0" borderId="39" xfId="36" applyFont="1" applyFill="1" applyBorder="1" applyAlignment="1" applyProtection="1">
      <alignment horizontal="center" vertical="center"/>
    </xf>
    <xf numFmtId="0" fontId="22" fillId="0" borderId="35" xfId="6" applyFont="1" applyBorder="1" applyAlignment="1" applyProtection="1">
      <alignment vertical="center"/>
    </xf>
    <xf numFmtId="0" fontId="26" fillId="0" borderId="41" xfId="36" applyFont="1" applyFill="1" applyBorder="1" applyAlignment="1">
      <alignment horizontal="center" vertical="center"/>
    </xf>
    <xf numFmtId="0" fontId="23" fillId="0" borderId="35" xfId="6" applyFont="1" applyBorder="1" applyAlignment="1" applyProtection="1">
      <alignment horizontal="center" vertical="center"/>
    </xf>
    <xf numFmtId="0" fontId="23" fillId="0" borderId="39" xfId="6" applyFont="1" applyBorder="1" applyAlignment="1" applyProtection="1">
      <alignment horizontal="center" vertical="center"/>
    </xf>
    <xf numFmtId="0" fontId="26" fillId="0" borderId="37" xfId="36" applyFont="1" applyFill="1" applyBorder="1" applyAlignment="1">
      <alignment horizontal="center" vertical="center"/>
    </xf>
    <xf numFmtId="0" fontId="23" fillId="0" borderId="153" xfId="6" applyFont="1" applyBorder="1" applyAlignment="1" applyProtection="1">
      <alignment horizontal="center" vertical="center"/>
    </xf>
    <xf numFmtId="0" fontId="29" fillId="0" borderId="44" xfId="36" applyFont="1" applyFill="1" applyBorder="1" applyAlignment="1" applyProtection="1">
      <alignment horizontal="center" vertical="center"/>
    </xf>
    <xf numFmtId="0" fontId="22" fillId="0" borderId="18" xfId="6" applyFont="1" applyBorder="1" applyAlignment="1" applyProtection="1">
      <alignment vertical="center"/>
    </xf>
    <xf numFmtId="0" fontId="26" fillId="0" borderId="27" xfId="36" applyFont="1" applyFill="1" applyBorder="1" applyAlignment="1">
      <alignment horizontal="center" vertical="center"/>
    </xf>
    <xf numFmtId="0" fontId="23" fillId="0" borderId="154" xfId="6" applyFont="1" applyBorder="1" applyAlignment="1" applyProtection="1">
      <alignment horizontal="center" vertical="center"/>
    </xf>
    <xf numFmtId="0" fontId="28" fillId="0" borderId="22" xfId="36" applyFont="1" applyFill="1" applyBorder="1" applyAlignment="1" applyProtection="1">
      <alignment horizontal="center" vertical="center"/>
    </xf>
    <xf numFmtId="0" fontId="22" fillId="0" borderId="0" xfId="6" applyFont="1" applyFill="1" applyBorder="1" applyAlignment="1" applyProtection="1">
      <alignment vertical="center"/>
    </xf>
    <xf numFmtId="0" fontId="23" fillId="0" borderId="0" xfId="6" applyFont="1" applyFill="1" applyBorder="1" applyAlignment="1" applyProtection="1">
      <alignment horizontal="center" vertical="center"/>
    </xf>
    <xf numFmtId="0" fontId="26" fillId="0" borderId="31" xfId="36" applyFont="1" applyFill="1" applyBorder="1" applyAlignment="1">
      <alignment horizontal="center" vertical="center"/>
    </xf>
    <xf numFmtId="0" fontId="22" fillId="0" borderId="21" xfId="6" applyFont="1" applyBorder="1" applyAlignment="1" applyProtection="1">
      <alignment vertical="center"/>
    </xf>
    <xf numFmtId="0" fontId="26" fillId="0" borderId="25" xfId="36" applyFont="1" applyFill="1" applyBorder="1" applyAlignment="1">
      <alignment horizontal="center" vertical="center"/>
    </xf>
    <xf numFmtId="0" fontId="23" fillId="0" borderId="21" xfId="6" applyFont="1" applyBorder="1" applyAlignment="1" applyProtection="1">
      <alignment horizontal="center" vertical="center"/>
    </xf>
    <xf numFmtId="0" fontId="32" fillId="0" borderId="112" xfId="36" applyFont="1" applyFill="1" applyBorder="1" applyAlignment="1" applyProtection="1">
      <alignment horizontal="center" vertical="center"/>
    </xf>
    <xf numFmtId="0" fontId="29" fillId="0" borderId="18" xfId="36" applyFont="1" applyFill="1" applyBorder="1" applyAlignment="1" applyProtection="1">
      <alignment horizontal="center" vertical="center"/>
    </xf>
    <xf numFmtId="0" fontId="0" fillId="0" borderId="0" xfId="0" applyBorder="1" applyAlignment="1">
      <alignment horizontal="left" vertical="center" wrapText="1"/>
    </xf>
    <xf numFmtId="0" fontId="37" fillId="17" borderId="28" xfId="36" applyFont="1" applyFill="1" applyBorder="1" applyAlignment="1" applyProtection="1">
      <alignment vertical="center"/>
    </xf>
    <xf numFmtId="0" fontId="9" fillId="0" borderId="150" xfId="36" applyFont="1" applyFill="1" applyBorder="1" applyAlignment="1" applyProtection="1">
      <alignment vertical="center"/>
    </xf>
    <xf numFmtId="0" fontId="22" fillId="0" borderId="150" xfId="0" applyFont="1" applyFill="1" applyBorder="1" applyAlignment="1">
      <alignment vertical="center"/>
    </xf>
    <xf numFmtId="0" fontId="22" fillId="0" borderId="0" xfId="0" applyFont="1" applyFill="1" applyBorder="1" applyAlignment="1">
      <alignment vertical="center"/>
    </xf>
    <xf numFmtId="0" fontId="0" fillId="0" borderId="0" xfId="0" applyAlignment="1">
      <alignment vertical="center" wrapText="1"/>
    </xf>
    <xf numFmtId="0" fontId="22" fillId="0" borderId="116" xfId="0" applyFont="1" applyFill="1" applyBorder="1" applyAlignment="1">
      <alignment vertical="center"/>
    </xf>
    <xf numFmtId="0" fontId="9" fillId="0" borderId="92" xfId="36" applyFont="1" applyFill="1" applyBorder="1" applyAlignment="1" applyProtection="1">
      <alignment vertical="center"/>
    </xf>
    <xf numFmtId="0" fontId="22" fillId="0" borderId="0" xfId="35" applyFont="1" applyAlignment="1" applyProtection="1">
      <alignment horizontal="center" vertical="center"/>
    </xf>
    <xf numFmtId="9" fontId="72" fillId="0" borderId="0" xfId="36" applyNumberFormat="1" applyFont="1" applyFill="1" applyBorder="1" applyAlignment="1">
      <alignment horizontal="left" vertical="center" wrapText="1"/>
    </xf>
    <xf numFmtId="0" fontId="9" fillId="0" borderId="112" xfId="36" applyFont="1" applyFill="1" applyBorder="1" applyAlignment="1" applyProtection="1">
      <alignment vertical="center"/>
    </xf>
    <xf numFmtId="0" fontId="9" fillId="0" borderId="18" xfId="36" applyFont="1" applyFill="1" applyBorder="1" applyAlignment="1" applyProtection="1">
      <alignment vertical="center"/>
    </xf>
    <xf numFmtId="0" fontId="9" fillId="0" borderId="158" xfId="36" applyFont="1" applyFill="1" applyBorder="1" applyAlignment="1" applyProtection="1">
      <alignment vertical="center"/>
    </xf>
    <xf numFmtId="0" fontId="9" fillId="0" borderId="162" xfId="36" applyFont="1" applyFill="1" applyBorder="1" applyAlignment="1" applyProtection="1">
      <alignment vertical="center"/>
    </xf>
    <xf numFmtId="0" fontId="9" fillId="0" borderId="169" xfId="36" applyFont="1" applyFill="1" applyBorder="1" applyAlignment="1" applyProtection="1">
      <alignment vertical="center"/>
    </xf>
    <xf numFmtId="0" fontId="26" fillId="0" borderId="0" xfId="36" applyFont="1" applyFill="1" applyBorder="1" applyAlignment="1">
      <alignment horizontal="center" vertical="center" wrapText="1"/>
    </xf>
    <xf numFmtId="9" fontId="28" fillId="0" borderId="0" xfId="36" applyNumberFormat="1" applyFont="1" applyFill="1" applyBorder="1" applyAlignment="1" applyProtection="1">
      <alignment horizontal="center" vertical="center"/>
    </xf>
    <xf numFmtId="0" fontId="12" fillId="0" borderId="0" xfId="35" applyFont="1" applyProtection="1"/>
    <xf numFmtId="0" fontId="9" fillId="0" borderId="57" xfId="36" applyFont="1" applyFill="1" applyBorder="1" applyAlignment="1">
      <alignment horizontal="center" vertical="center" wrapText="1"/>
    </xf>
    <xf numFmtId="9" fontId="28" fillId="0" borderId="57" xfId="36" applyNumberFormat="1" applyFont="1" applyFill="1" applyBorder="1" applyAlignment="1">
      <alignment horizontal="center" vertical="center" wrapText="1"/>
    </xf>
    <xf numFmtId="0" fontId="22" fillId="0" borderId="0" xfId="35" applyFont="1" applyProtection="1"/>
    <xf numFmtId="0" fontId="32" fillId="0" borderId="13" xfId="36" applyFont="1" applyFill="1" applyBorder="1" applyAlignment="1" applyProtection="1">
      <alignment horizontal="center" vertical="center"/>
    </xf>
    <xf numFmtId="0" fontId="23" fillId="0" borderId="0" xfId="35" applyFont="1" applyAlignment="1" applyProtection="1">
      <alignment horizontal="center" vertical="center"/>
    </xf>
    <xf numFmtId="0" fontId="22" fillId="17" borderId="0" xfId="35" applyFont="1" applyFill="1" applyAlignment="1" applyProtection="1">
      <alignment vertical="center"/>
    </xf>
    <xf numFmtId="0" fontId="29" fillId="0" borderId="172" xfId="36" applyFont="1" applyFill="1" applyBorder="1" applyAlignment="1" applyProtection="1">
      <alignment horizontal="center" vertical="top"/>
    </xf>
    <xf numFmtId="0" fontId="29" fillId="0" borderId="176" xfId="36" applyFont="1" applyFill="1" applyBorder="1" applyAlignment="1" applyProtection="1">
      <alignment horizontal="center" vertical="top"/>
    </xf>
    <xf numFmtId="0" fontId="29" fillId="0" borderId="178" xfId="36" applyFont="1" applyFill="1" applyBorder="1" applyAlignment="1" applyProtection="1">
      <alignment horizontal="center" vertical="top"/>
    </xf>
    <xf numFmtId="0" fontId="16" fillId="0" borderId="0" xfId="47" applyFont="1" applyFill="1" applyAlignment="1">
      <alignment horizontal="left" vertical="top"/>
    </xf>
    <xf numFmtId="0" fontId="16" fillId="32" borderId="0" xfId="47" applyFont="1" applyFill="1" applyAlignment="1">
      <alignment horizontal="left" vertical="top"/>
    </xf>
    <xf numFmtId="0" fontId="16" fillId="32" borderId="0" xfId="47" applyFont="1" applyFill="1" applyAlignment="1">
      <alignment horizontal="center" vertical="top" wrapText="1"/>
    </xf>
    <xf numFmtId="0" fontId="16" fillId="16" borderId="0" xfId="47" applyFont="1" applyFill="1" applyAlignment="1">
      <alignment horizontal="left" vertical="top"/>
    </xf>
    <xf numFmtId="0" fontId="52" fillId="0" borderId="0" xfId="47" applyFont="1" applyAlignment="1">
      <alignment horizontal="left" vertical="top"/>
    </xf>
    <xf numFmtId="0" fontId="52" fillId="0" borderId="0" xfId="47" applyFont="1" applyAlignment="1">
      <alignment horizontal="center" vertical="top" wrapText="1"/>
    </xf>
    <xf numFmtId="0" fontId="52" fillId="31" borderId="0" xfId="47" applyFont="1" applyFill="1" applyAlignment="1">
      <alignment horizontal="left" vertical="top"/>
    </xf>
    <xf numFmtId="0" fontId="17" fillId="17" borderId="13" xfId="6" applyFont="1" applyFill="1" applyBorder="1" applyAlignment="1" applyProtection="1">
      <alignment horizontal="center" vertical="center"/>
    </xf>
    <xf numFmtId="0" fontId="17" fillId="17" borderId="7" xfId="6" applyFont="1" applyFill="1" applyBorder="1" applyAlignment="1" applyProtection="1">
      <alignment vertical="center"/>
    </xf>
    <xf numFmtId="0" fontId="52" fillId="0" borderId="0" xfId="47" applyFont="1" applyFill="1" applyBorder="1" applyAlignment="1">
      <alignment horizontal="left" vertical="top"/>
    </xf>
    <xf numFmtId="0" fontId="58" fillId="0" borderId="85" xfId="6" applyFont="1" applyFill="1" applyBorder="1" applyAlignment="1">
      <alignment horizontal="left" vertical="top"/>
    </xf>
    <xf numFmtId="0" fontId="31" fillId="0" borderId="0" xfId="36" applyFont="1" applyFill="1" applyBorder="1" applyAlignment="1">
      <alignment horizontal="left" vertical="top" wrapText="1"/>
    </xf>
    <xf numFmtId="0" fontId="52" fillId="0" borderId="0" xfId="47" applyFont="1" applyAlignment="1">
      <alignment horizontal="left" vertical="top" wrapText="1"/>
    </xf>
    <xf numFmtId="0" fontId="28" fillId="0" borderId="6" xfId="36" applyFont="1" applyFill="1" applyBorder="1" applyAlignment="1" applyProtection="1">
      <alignment horizontal="center" vertical="center"/>
    </xf>
    <xf numFmtId="0" fontId="28" fillId="0" borderId="8" xfId="36" applyFont="1" applyFill="1" applyBorder="1" applyAlignment="1" applyProtection="1">
      <alignment horizontal="center" vertical="center"/>
    </xf>
    <xf numFmtId="1" fontId="9" fillId="23" borderId="9" xfId="44" applyNumberFormat="1" applyFont="1" applyFill="1" applyBorder="1" applyAlignment="1" applyProtection="1">
      <alignment vertical="center"/>
      <protection locked="0"/>
    </xf>
    <xf numFmtId="0" fontId="52" fillId="0" borderId="0" xfId="47" applyFont="1" applyFill="1" applyAlignment="1">
      <alignment horizontal="left" vertical="top"/>
    </xf>
    <xf numFmtId="0" fontId="52" fillId="0" borderId="0" xfId="47" applyFont="1" applyFill="1" applyBorder="1" applyAlignment="1">
      <alignment horizontal="left" vertical="top" wrapText="1"/>
    </xf>
    <xf numFmtId="1" fontId="9" fillId="24" borderId="121" xfId="44" applyNumberFormat="1" applyFont="1" applyFill="1" applyBorder="1" applyAlignment="1" applyProtection="1">
      <alignment vertical="center"/>
    </xf>
    <xf numFmtId="0" fontId="31" fillId="0" borderId="0" xfId="47" applyFont="1" applyFill="1" applyBorder="1" applyAlignment="1">
      <alignment horizontal="left" vertical="top"/>
    </xf>
    <xf numFmtId="0" fontId="31" fillId="0" borderId="0" xfId="36" applyFont="1" applyFill="1" applyBorder="1" applyAlignment="1">
      <alignment horizontal="center" vertical="top" wrapText="1"/>
    </xf>
    <xf numFmtId="0" fontId="52" fillId="0" borderId="0" xfId="47" applyFont="1" applyFill="1" applyBorder="1" applyAlignment="1">
      <alignment horizontal="center" vertical="top"/>
    </xf>
    <xf numFmtId="0" fontId="12" fillId="0" borderId="29" xfId="6" applyFont="1" applyBorder="1" applyAlignment="1" applyProtection="1">
      <alignment horizontal="center" vertical="center"/>
    </xf>
    <xf numFmtId="168" fontId="29" fillId="23" borderId="9" xfId="44" applyNumberFormat="1" applyFont="1" applyFill="1" applyBorder="1" applyAlignment="1" applyProtection="1">
      <alignment vertical="center"/>
      <protection locked="0"/>
    </xf>
    <xf numFmtId="168" fontId="29" fillId="24" borderId="35" xfId="36" applyNumberFormat="1" applyFont="1" applyFill="1" applyBorder="1" applyAlignment="1" applyProtection="1">
      <alignment vertical="center"/>
    </xf>
    <xf numFmtId="0" fontId="9" fillId="0" borderId="19" xfId="36" applyFont="1" applyFill="1" applyBorder="1" applyAlignment="1">
      <alignment vertical="center" wrapText="1"/>
    </xf>
    <xf numFmtId="0" fontId="28" fillId="0" borderId="19" xfId="36" applyFont="1" applyFill="1" applyBorder="1" applyAlignment="1" applyProtection="1">
      <alignment horizontal="center" vertical="center"/>
    </xf>
    <xf numFmtId="0" fontId="28" fillId="0" borderId="20" xfId="36" applyFont="1" applyFill="1" applyBorder="1" applyAlignment="1" applyProtection="1">
      <alignment horizontal="center" vertical="center"/>
    </xf>
    <xf numFmtId="0" fontId="9" fillId="23" borderId="26" xfId="44" applyNumberFormat="1" applyFont="1" applyFill="1" applyBorder="1" applyAlignment="1" applyProtection="1">
      <alignment vertical="center" wrapText="1"/>
      <protection locked="0"/>
    </xf>
    <xf numFmtId="0" fontId="18" fillId="0" borderId="0" xfId="47" applyAlignment="1">
      <alignment horizontal="center"/>
    </xf>
    <xf numFmtId="0" fontId="18" fillId="0" borderId="0" xfId="47"/>
    <xf numFmtId="0" fontId="52" fillId="0" borderId="0" xfId="47" applyFont="1" applyFill="1" applyAlignment="1">
      <alignment horizontal="left" vertical="top" wrapText="1"/>
    </xf>
    <xf numFmtId="0" fontId="82" fillId="0" borderId="0" xfId="47" applyFont="1" applyFill="1" applyAlignment="1">
      <alignment horizontal="left" vertical="center"/>
    </xf>
    <xf numFmtId="0" fontId="18" fillId="0" borderId="0" xfId="47" applyNumberFormat="1"/>
    <xf numFmtId="0" fontId="28" fillId="0" borderId="7" xfId="36" applyFont="1" applyFill="1" applyBorder="1" applyAlignment="1" applyProtection="1">
      <alignment horizontal="center" vertical="center"/>
    </xf>
    <xf numFmtId="0" fontId="28" fillId="0" borderId="14" xfId="36" applyFont="1" applyFill="1" applyBorder="1" applyAlignment="1" applyProtection="1">
      <alignment horizontal="center" vertical="center"/>
    </xf>
    <xf numFmtId="167" fontId="9" fillId="23" borderId="63" xfId="44" applyNumberFormat="1" applyFont="1" applyFill="1" applyBorder="1" applyAlignment="1" applyProtection="1">
      <alignment vertical="center" wrapText="1"/>
      <protection locked="0"/>
    </xf>
    <xf numFmtId="0" fontId="52" fillId="0" borderId="0" xfId="47" applyFont="1" applyFill="1" applyAlignment="1">
      <alignment horizontal="center" vertical="top" wrapText="1"/>
    </xf>
    <xf numFmtId="0" fontId="82" fillId="0" borderId="0" xfId="47" applyFont="1" applyFill="1" applyAlignment="1">
      <alignment horizontal="left" vertical="center" wrapText="1"/>
    </xf>
    <xf numFmtId="0" fontId="52" fillId="0" borderId="0" xfId="47" applyNumberFormat="1" applyFont="1" applyFill="1" applyAlignment="1">
      <alignment horizontal="left" vertical="top" wrapText="1"/>
    </xf>
    <xf numFmtId="168" fontId="29" fillId="24" borderId="21" xfId="36" applyNumberFormat="1" applyFont="1" applyFill="1" applyBorder="1" applyAlignment="1" applyProtection="1">
      <alignment vertical="center"/>
    </xf>
    <xf numFmtId="0" fontId="52" fillId="0" borderId="0" xfId="47" applyFont="1" applyFill="1" applyBorder="1" applyAlignment="1">
      <alignment horizontal="center" vertical="top" wrapText="1"/>
    </xf>
    <xf numFmtId="0" fontId="82" fillId="31" borderId="0" xfId="47" applyFont="1" applyFill="1" applyAlignment="1">
      <alignment horizontal="left" vertical="center" wrapText="1"/>
    </xf>
    <xf numFmtId="0" fontId="52" fillId="31" borderId="0" xfId="47" applyNumberFormat="1" applyFont="1" applyFill="1" applyAlignment="1">
      <alignment horizontal="left" vertical="top" wrapText="1"/>
    </xf>
    <xf numFmtId="167" fontId="9" fillId="23" borderId="32" xfId="44" applyNumberFormat="1" applyFont="1" applyFill="1" applyBorder="1" applyAlignment="1" applyProtection="1">
      <alignment vertical="center" wrapText="1"/>
      <protection locked="0"/>
    </xf>
    <xf numFmtId="167" fontId="9" fillId="23" borderId="38" xfId="44" applyNumberFormat="1" applyFont="1" applyFill="1" applyBorder="1" applyAlignment="1" applyProtection="1">
      <alignment vertical="center" wrapText="1"/>
      <protection locked="0"/>
    </xf>
    <xf numFmtId="1" fontId="29" fillId="24" borderId="44" xfId="36" applyNumberFormat="1" applyFont="1" applyFill="1" applyBorder="1" applyAlignment="1" applyProtection="1">
      <alignment vertical="center"/>
    </xf>
    <xf numFmtId="167" fontId="9" fillId="23" borderId="44" xfId="44" applyNumberFormat="1" applyFont="1" applyFill="1" applyBorder="1" applyAlignment="1" applyProtection="1">
      <alignment vertical="center" wrapText="1"/>
      <protection locked="0"/>
    </xf>
    <xf numFmtId="1" fontId="29" fillId="31" borderId="0" xfId="36" applyNumberFormat="1" applyFont="1" applyFill="1" applyBorder="1" applyAlignment="1" applyProtection="1">
      <alignment vertical="center"/>
      <protection locked="0"/>
    </xf>
    <xf numFmtId="167" fontId="9" fillId="31" borderId="0" xfId="44" applyNumberFormat="1" applyFont="1" applyFill="1" applyBorder="1" applyAlignment="1" applyProtection="1">
      <alignment vertical="center"/>
      <protection locked="0"/>
    </xf>
    <xf numFmtId="0" fontId="18" fillId="0" borderId="0" xfId="47" applyFill="1" applyAlignment="1">
      <alignment horizontal="center"/>
    </xf>
    <xf numFmtId="0" fontId="18" fillId="0" borderId="0" xfId="47" applyFill="1"/>
    <xf numFmtId="0" fontId="83" fillId="31" borderId="0" xfId="47" applyFont="1" applyFill="1" applyAlignment="1">
      <alignment vertical="center"/>
    </xf>
    <xf numFmtId="0" fontId="18" fillId="31" borderId="0" xfId="47" applyNumberFormat="1" applyFill="1"/>
    <xf numFmtId="0" fontId="12" fillId="0" borderId="5" xfId="6" applyFont="1" applyBorder="1" applyAlignment="1" applyProtection="1">
      <alignment horizontal="center" vertical="center"/>
    </xf>
    <xf numFmtId="0" fontId="22" fillId="0" borderId="6" xfId="6" applyFont="1" applyBorder="1" applyAlignment="1" applyProtection="1">
      <alignment vertical="center"/>
    </xf>
    <xf numFmtId="0" fontId="23" fillId="0" borderId="6" xfId="6" applyFont="1" applyBorder="1" applyAlignment="1" applyProtection="1">
      <alignment horizontal="center" vertical="center"/>
    </xf>
    <xf numFmtId="0" fontId="23" fillId="0" borderId="8" xfId="6" applyFont="1" applyBorder="1" applyAlignment="1" applyProtection="1">
      <alignment horizontal="center" vertical="center"/>
    </xf>
    <xf numFmtId="167" fontId="9" fillId="23" borderId="12" xfId="44" applyNumberFormat="1" applyFont="1" applyFill="1" applyBorder="1" applyAlignment="1" applyProtection="1">
      <alignment vertical="center" wrapText="1"/>
      <protection locked="0"/>
    </xf>
    <xf numFmtId="0" fontId="12" fillId="0" borderId="35" xfId="6" applyFont="1" applyBorder="1" applyAlignment="1" applyProtection="1">
      <alignment horizontal="center" vertical="center"/>
    </xf>
    <xf numFmtId="0" fontId="22" fillId="0" borderId="36" xfId="6" applyFont="1" applyBorder="1" applyAlignment="1" applyProtection="1">
      <alignment vertical="center"/>
    </xf>
    <xf numFmtId="0" fontId="23" fillId="0" borderId="36" xfId="6" applyFont="1" applyBorder="1" applyAlignment="1" applyProtection="1">
      <alignment horizontal="center" vertical="center"/>
    </xf>
    <xf numFmtId="0" fontId="23" fillId="0" borderId="37" xfId="6" applyFont="1" applyBorder="1" applyAlignment="1" applyProtection="1">
      <alignment horizontal="center" vertical="center"/>
    </xf>
    <xf numFmtId="0" fontId="12" fillId="0" borderId="112" xfId="6" applyFont="1" applyBorder="1" applyAlignment="1" applyProtection="1">
      <alignment horizontal="center" vertical="center"/>
    </xf>
    <xf numFmtId="0" fontId="22" fillId="0" borderId="51" xfId="6" applyFont="1" applyBorder="1" applyAlignment="1" applyProtection="1">
      <alignment vertical="center"/>
    </xf>
    <xf numFmtId="0" fontId="23" fillId="0" borderId="51" xfId="6" applyFont="1" applyBorder="1" applyAlignment="1" applyProtection="1">
      <alignment horizontal="center" vertical="center"/>
    </xf>
    <xf numFmtId="0" fontId="23" fillId="0" borderId="118" xfId="6" applyFont="1" applyBorder="1" applyAlignment="1" applyProtection="1">
      <alignment horizontal="center" vertical="center"/>
    </xf>
    <xf numFmtId="167" fontId="9" fillId="23" borderId="49" xfId="44" applyNumberFormat="1" applyFont="1" applyFill="1" applyBorder="1" applyAlignment="1" applyProtection="1">
      <alignment vertical="center" wrapText="1"/>
      <protection locked="0"/>
    </xf>
    <xf numFmtId="0" fontId="52" fillId="31" borderId="0" xfId="47" applyFont="1" applyFill="1" applyAlignment="1">
      <alignment horizontal="left" vertical="top" wrapText="1"/>
    </xf>
    <xf numFmtId="0" fontId="29" fillId="23" borderId="93" xfId="36" applyFont="1" applyFill="1" applyBorder="1" applyProtection="1">
      <protection locked="0"/>
    </xf>
    <xf numFmtId="0" fontId="12" fillId="0" borderId="0" xfId="40" applyFont="1" applyAlignment="1" applyProtection="1">
      <alignment vertical="center"/>
    </xf>
    <xf numFmtId="0" fontId="29" fillId="0" borderId="0" xfId="36" applyFont="1" applyFill="1" applyBorder="1" applyProtection="1">
      <protection locked="0"/>
    </xf>
    <xf numFmtId="0" fontId="31" fillId="30" borderId="0" xfId="36" applyFont="1" applyFill="1"/>
    <xf numFmtId="0" fontId="29" fillId="0" borderId="79" xfId="36" applyFont="1" applyFill="1" applyBorder="1" applyAlignment="1" applyProtection="1">
      <alignment horizontal="center" vertical="top"/>
    </xf>
    <xf numFmtId="0" fontId="29" fillId="0" borderId="91" xfId="36" applyFont="1" applyFill="1" applyBorder="1" applyAlignment="1" applyProtection="1">
      <alignment horizontal="center" vertical="top"/>
    </xf>
    <xf numFmtId="0" fontId="0" fillId="25" borderId="0" xfId="0" applyFont="1" applyFill="1"/>
    <xf numFmtId="0" fontId="72" fillId="0" borderId="0" xfId="36" applyNumberFormat="1" applyFont="1" applyFill="1" applyBorder="1" applyAlignment="1">
      <alignment horizontal="left" vertical="top" wrapText="1"/>
    </xf>
    <xf numFmtId="0" fontId="22" fillId="17" borderId="0" xfId="47" applyFont="1" applyFill="1" applyAlignment="1">
      <alignment horizontal="left" vertical="top"/>
    </xf>
    <xf numFmtId="0" fontId="72" fillId="0" borderId="0" xfId="36" applyNumberFormat="1" applyFont="1" applyFill="1" applyBorder="1" applyAlignment="1">
      <alignment horizontal="left" vertical="top"/>
    </xf>
    <xf numFmtId="0" fontId="22" fillId="0" borderId="0" xfId="47" applyFont="1" applyFill="1" applyAlignment="1">
      <alignment horizontal="left" vertical="top"/>
    </xf>
    <xf numFmtId="0" fontId="22" fillId="0" borderId="0" xfId="47" applyFont="1" applyFill="1" applyAlignment="1">
      <alignment horizontal="left" vertical="top" wrapText="1"/>
    </xf>
    <xf numFmtId="0" fontId="0" fillId="0" borderId="0" xfId="0" applyFont="1"/>
    <xf numFmtId="0" fontId="60" fillId="30" borderId="0" xfId="36" applyFont="1" applyFill="1" applyAlignment="1">
      <alignment vertical="center"/>
    </xf>
    <xf numFmtId="0" fontId="16" fillId="0" borderId="0" xfId="47" applyFont="1" applyFill="1" applyBorder="1" applyAlignment="1">
      <alignment horizontal="left" vertical="top"/>
    </xf>
    <xf numFmtId="0" fontId="16" fillId="32" borderId="0" xfId="47" applyFont="1" applyFill="1" applyAlignment="1">
      <alignment horizontal="left" vertical="top" wrapText="1"/>
    </xf>
    <xf numFmtId="0" fontId="52" fillId="0" borderId="0" xfId="47" applyFont="1" applyBorder="1" applyAlignment="1">
      <alignment horizontal="left" vertical="top"/>
    </xf>
    <xf numFmtId="0" fontId="53" fillId="0" borderId="0" xfId="47" applyFont="1" applyBorder="1" applyAlignment="1">
      <alignment horizontal="left" vertical="top"/>
    </xf>
    <xf numFmtId="0" fontId="53" fillId="0" borderId="0" xfId="47" applyFont="1" applyAlignment="1">
      <alignment horizontal="left" vertical="top"/>
    </xf>
    <xf numFmtId="0" fontId="17" fillId="17" borderId="43" xfId="6" applyFont="1" applyFill="1" applyBorder="1" applyAlignment="1" applyProtection="1">
      <alignment horizontal="center" vertical="center" wrapText="1"/>
    </xf>
    <xf numFmtId="0" fontId="64" fillId="0" borderId="0" xfId="36" applyFont="1" applyBorder="1" applyAlignment="1">
      <alignment horizontal="center" vertical="top" wrapText="1"/>
    </xf>
    <xf numFmtId="0" fontId="52" fillId="0" borderId="0" xfId="47" applyFont="1" applyAlignment="1">
      <alignment horizontal="center" vertical="top"/>
    </xf>
    <xf numFmtId="0" fontId="17" fillId="17" borderId="28" xfId="6" applyFont="1" applyFill="1" applyBorder="1" applyAlignment="1" applyProtection="1">
      <alignment horizontal="center" vertical="center"/>
    </xf>
    <xf numFmtId="0" fontId="17" fillId="17" borderId="8" xfId="6" applyFont="1" applyFill="1" applyBorder="1" applyAlignment="1" applyProtection="1">
      <alignment vertical="center"/>
    </xf>
    <xf numFmtId="0" fontId="52" fillId="0" borderId="0" xfId="47" applyFont="1" applyBorder="1" applyAlignment="1">
      <alignment horizontal="center" vertical="top"/>
    </xf>
    <xf numFmtId="1" fontId="12" fillId="23" borderId="29" xfId="45" applyNumberFormat="1" applyFont="1" applyFill="1" applyBorder="1" applyAlignment="1" applyProtection="1">
      <alignment vertical="center"/>
      <protection locked="0"/>
    </xf>
    <xf numFmtId="1" fontId="12" fillId="24" borderId="10" xfId="6" applyNumberFormat="1" applyFont="1" applyFill="1" applyBorder="1" applyAlignment="1" applyProtection="1">
      <alignment vertical="center"/>
    </xf>
    <xf numFmtId="1" fontId="12" fillId="24" borderId="39" xfId="6" applyNumberFormat="1" applyFont="1" applyFill="1" applyBorder="1" applyAlignment="1" applyProtection="1">
      <alignment vertical="center"/>
    </xf>
    <xf numFmtId="0" fontId="28" fillId="0" borderId="36" xfId="6" applyFont="1" applyBorder="1" applyAlignment="1" applyProtection="1">
      <alignment horizontal="center" vertical="center"/>
    </xf>
    <xf numFmtId="0" fontId="28" fillId="0" borderId="37" xfId="6" applyFont="1" applyBorder="1" applyAlignment="1" applyProtection="1">
      <alignment horizontal="center" vertical="center"/>
    </xf>
    <xf numFmtId="1" fontId="29" fillId="24" borderId="21" xfId="36" applyNumberFormat="1" applyFont="1" applyFill="1" applyBorder="1" applyAlignment="1" applyProtection="1">
      <alignment vertical="center"/>
    </xf>
    <xf numFmtId="1" fontId="29" fillId="24" borderId="24" xfId="36" applyNumberFormat="1" applyFont="1" applyFill="1" applyBorder="1" applyAlignment="1" applyProtection="1">
      <alignment vertical="center"/>
    </xf>
    <xf numFmtId="1" fontId="29" fillId="24" borderId="22" xfId="36" applyNumberFormat="1" applyFont="1" applyFill="1" applyBorder="1" applyAlignment="1" applyProtection="1">
      <alignment vertical="center"/>
    </xf>
    <xf numFmtId="0" fontId="12" fillId="0" borderId="21" xfId="6" applyFont="1" applyBorder="1" applyAlignment="1" applyProtection="1">
      <alignment horizontal="center" vertical="center"/>
    </xf>
    <xf numFmtId="0" fontId="22" fillId="0" borderId="24" xfId="6" applyFont="1" applyBorder="1" applyAlignment="1" applyProtection="1">
      <alignment vertical="center"/>
    </xf>
    <xf numFmtId="0" fontId="23" fillId="0" borderId="24" xfId="6" applyFont="1" applyBorder="1" applyAlignment="1" applyProtection="1">
      <alignment horizontal="center" vertical="center"/>
    </xf>
    <xf numFmtId="0" fontId="23" fillId="0" borderId="25" xfId="6" applyFont="1" applyBorder="1" applyAlignment="1" applyProtection="1">
      <alignment horizontal="center" vertical="center"/>
    </xf>
    <xf numFmtId="1" fontId="52" fillId="0" borderId="0" xfId="47" applyNumberFormat="1" applyFont="1" applyAlignment="1">
      <alignment horizontal="left" vertical="top"/>
    </xf>
    <xf numFmtId="1" fontId="12" fillId="23" borderId="44" xfId="45" applyNumberFormat="1" applyFont="1" applyFill="1" applyBorder="1" applyAlignment="1" applyProtection="1">
      <alignment vertical="center"/>
      <protection locked="0"/>
    </xf>
    <xf numFmtId="1" fontId="12" fillId="24" borderId="22" xfId="6" applyNumberFormat="1" applyFont="1" applyFill="1" applyBorder="1" applyAlignment="1" applyProtection="1">
      <alignment vertical="center"/>
    </xf>
    <xf numFmtId="0" fontId="17" fillId="33" borderId="63" xfId="36" applyFont="1" applyFill="1" applyBorder="1" applyAlignment="1" applyProtection="1">
      <alignment horizontal="center" vertical="center" wrapText="1"/>
    </xf>
    <xf numFmtId="0" fontId="17" fillId="34" borderId="0" xfId="36" applyFont="1" applyFill="1" applyBorder="1" applyAlignment="1" applyProtection="1">
      <alignment horizontal="center" vertical="center" wrapText="1"/>
    </xf>
    <xf numFmtId="0" fontId="23" fillId="0" borderId="30" xfId="6" applyFont="1" applyFill="1" applyBorder="1" applyAlignment="1" applyProtection="1">
      <alignment horizontal="center" vertical="center"/>
    </xf>
    <xf numFmtId="164" fontId="12" fillId="23" borderId="31" xfId="45" applyNumberFormat="1" applyFont="1" applyFill="1" applyBorder="1" applyAlignment="1" applyProtection="1">
      <alignment vertical="center"/>
      <protection locked="0"/>
    </xf>
    <xf numFmtId="0" fontId="64" fillId="0" borderId="0" xfId="36" applyNumberFormat="1" applyFont="1" applyFill="1" applyBorder="1" applyAlignment="1">
      <alignment horizontal="left" vertical="top" wrapText="1"/>
    </xf>
    <xf numFmtId="0" fontId="44" fillId="0" borderId="0" xfId="36" applyFont="1" applyFill="1" applyAlignment="1" applyProtection="1">
      <alignment horizontal="left" vertical="center"/>
    </xf>
    <xf numFmtId="0" fontId="31" fillId="0" borderId="0" xfId="36" applyFont="1" applyFill="1" applyAlignment="1" applyProtection="1">
      <alignment horizontal="left"/>
    </xf>
    <xf numFmtId="0" fontId="35" fillId="17" borderId="15" xfId="0" applyNumberFormat="1" applyFont="1" applyFill="1" applyBorder="1" applyAlignment="1" applyProtection="1">
      <alignment vertical="center"/>
    </xf>
    <xf numFmtId="0" fontId="52" fillId="25" borderId="0" xfId="47" applyFont="1" applyFill="1" applyBorder="1" applyAlignment="1">
      <alignment horizontal="left" vertical="top"/>
    </xf>
    <xf numFmtId="0" fontId="9" fillId="0" borderId="29" xfId="36" applyFont="1" applyFill="1" applyBorder="1" applyAlignment="1" applyProtection="1">
      <alignment horizontal="left" vertical="top" wrapText="1"/>
    </xf>
    <xf numFmtId="0" fontId="22" fillId="0" borderId="0" xfId="47" applyFont="1" applyAlignment="1">
      <alignment horizontal="left" vertical="top"/>
    </xf>
    <xf numFmtId="0" fontId="9" fillId="0" borderId="35" xfId="36" applyFont="1" applyFill="1" applyBorder="1" applyAlignment="1" applyProtection="1">
      <alignment horizontal="left" vertical="top" wrapText="1"/>
    </xf>
    <xf numFmtId="0" fontId="9" fillId="0" borderId="21" xfId="36" applyFont="1" applyFill="1" applyBorder="1" applyAlignment="1" applyProtection="1">
      <alignment horizontal="left" vertical="top" wrapText="1"/>
    </xf>
    <xf numFmtId="0" fontId="22" fillId="0" borderId="0" xfId="47" applyFont="1" applyAlignment="1">
      <alignment horizontal="left" vertical="top" wrapText="1"/>
    </xf>
    <xf numFmtId="0" fontId="9" fillId="0" borderId="0" xfId="36" applyFont="1" applyFill="1" applyBorder="1" applyAlignment="1" applyProtection="1">
      <alignment horizontal="left" vertical="top"/>
    </xf>
    <xf numFmtId="0" fontId="17" fillId="17" borderId="13" xfId="6" applyFont="1" applyFill="1" applyBorder="1" applyAlignment="1" applyProtection="1">
      <alignment vertical="center" wrapText="1"/>
    </xf>
    <xf numFmtId="0" fontId="17" fillId="17" borderId="7" xfId="6" applyFont="1" applyFill="1" applyBorder="1" applyAlignment="1" applyProtection="1">
      <alignment vertical="center" wrapText="1"/>
    </xf>
    <xf numFmtId="0" fontId="17" fillId="17" borderId="64" xfId="6" applyFont="1" applyFill="1" applyBorder="1" applyAlignment="1" applyProtection="1">
      <alignment horizontal="left" vertical="center" wrapText="1"/>
    </xf>
    <xf numFmtId="0" fontId="17" fillId="17" borderId="96" xfId="6" applyFont="1" applyFill="1" applyBorder="1" applyAlignment="1" applyProtection="1">
      <alignment vertical="center" wrapText="1"/>
    </xf>
    <xf numFmtId="0" fontId="17" fillId="33" borderId="13" xfId="6" applyFont="1" applyFill="1" applyBorder="1" applyAlignment="1" applyProtection="1">
      <alignment horizontal="center" vertical="center" wrapText="1"/>
    </xf>
    <xf numFmtId="0" fontId="17" fillId="33" borderId="7" xfId="6" applyFont="1" applyFill="1" applyBorder="1" applyAlignment="1" applyProtection="1">
      <alignment horizontal="center" vertical="center" wrapText="1"/>
    </xf>
    <xf numFmtId="0" fontId="17" fillId="17" borderId="63" xfId="6" applyFont="1" applyFill="1" applyBorder="1" applyAlignment="1" applyProtection="1">
      <alignment vertical="center" wrapText="1"/>
    </xf>
    <xf numFmtId="0" fontId="22" fillId="0" borderId="30" xfId="6" applyFont="1" applyBorder="1" applyAlignment="1" applyProtection="1">
      <alignment horizontal="center" vertical="center"/>
    </xf>
    <xf numFmtId="169" fontId="9" fillId="35" borderId="29" xfId="44" applyNumberFormat="1" applyFont="1" applyFill="1" applyBorder="1" applyAlignment="1" applyProtection="1">
      <alignment vertical="center"/>
      <protection locked="0"/>
    </xf>
    <xf numFmtId="169" fontId="9" fillId="35" borderId="10" xfId="44" applyNumberFormat="1" applyFont="1" applyFill="1" applyBorder="1" applyAlignment="1" applyProtection="1">
      <alignment vertical="center" wrapText="1"/>
      <protection locked="0"/>
    </xf>
    <xf numFmtId="0" fontId="26" fillId="0" borderId="36" xfId="36" applyFont="1" applyFill="1" applyBorder="1" applyAlignment="1">
      <alignment horizontal="center" vertical="center" wrapText="1"/>
    </xf>
    <xf numFmtId="169" fontId="9" fillId="35" borderId="39" xfId="44" applyNumberFormat="1" applyFont="1" applyFill="1" applyBorder="1" applyAlignment="1" applyProtection="1">
      <alignment vertical="center" wrapText="1"/>
      <protection locked="0"/>
    </xf>
    <xf numFmtId="169" fontId="9" fillId="35" borderId="182" xfId="44" applyNumberFormat="1" applyFont="1" applyFill="1" applyBorder="1" applyAlignment="1" applyProtection="1">
      <alignment vertical="center" wrapText="1"/>
      <protection locked="0"/>
    </xf>
    <xf numFmtId="0" fontId="26" fillId="0" borderId="24" xfId="36" applyFont="1" applyFill="1" applyBorder="1" applyAlignment="1">
      <alignment horizontal="center" vertical="center" wrapText="1"/>
    </xf>
    <xf numFmtId="169" fontId="9" fillId="36" borderId="21" xfId="44" applyNumberFormat="1" applyFont="1" applyFill="1" applyBorder="1" applyAlignment="1" applyProtection="1">
      <alignment vertical="center"/>
    </xf>
    <xf numFmtId="169" fontId="9" fillId="36" borderId="25" xfId="44" applyNumberFormat="1" applyFont="1" applyFill="1" applyBorder="1" applyAlignment="1" applyProtection="1">
      <alignment vertical="center"/>
    </xf>
    <xf numFmtId="169" fontId="9" fillId="35" borderId="22" xfId="44" applyNumberFormat="1" applyFont="1" applyFill="1" applyBorder="1" applyAlignment="1" applyProtection="1">
      <alignment vertical="center" wrapText="1"/>
      <protection locked="0"/>
    </xf>
    <xf numFmtId="0" fontId="9" fillId="0" borderId="0" xfId="40" applyAlignment="1" applyProtection="1">
      <alignment vertical="center"/>
    </xf>
    <xf numFmtId="0" fontId="32" fillId="0" borderId="5" xfId="36" applyFont="1" applyFill="1" applyBorder="1" applyAlignment="1" applyProtection="1">
      <alignment horizontal="center" vertical="top"/>
    </xf>
    <xf numFmtId="0" fontId="31" fillId="0" borderId="29" xfId="36" applyFont="1" applyFill="1" applyBorder="1" applyAlignment="1" applyProtection="1">
      <alignment horizontal="center" vertical="top"/>
    </xf>
    <xf numFmtId="0" fontId="31" fillId="0" borderId="35" xfId="36" applyFont="1" applyFill="1" applyBorder="1" applyAlignment="1" applyProtection="1">
      <alignment horizontal="center" vertical="top"/>
    </xf>
    <xf numFmtId="0" fontId="31" fillId="0" borderId="21" xfId="36" applyFont="1" applyFill="1" applyBorder="1" applyAlignment="1" applyProtection="1">
      <alignment horizontal="center" vertical="top"/>
    </xf>
    <xf numFmtId="0" fontId="35" fillId="0" borderId="15" xfId="0" applyNumberFormat="1" applyFont="1" applyFill="1" applyBorder="1" applyAlignment="1" applyProtection="1">
      <alignment vertical="center"/>
    </xf>
    <xf numFmtId="0" fontId="31" fillId="0" borderId="17" xfId="36" applyFont="1" applyFill="1" applyBorder="1" applyAlignment="1">
      <alignment vertical="center"/>
    </xf>
    <xf numFmtId="0" fontId="31" fillId="0" borderId="17" xfId="40" applyFont="1" applyFill="1" applyBorder="1" applyAlignment="1">
      <alignment vertical="center"/>
    </xf>
    <xf numFmtId="0" fontId="31" fillId="0" borderId="16" xfId="46" applyFont="1" applyFill="1" applyBorder="1"/>
    <xf numFmtId="0" fontId="17" fillId="17" borderId="63" xfId="6" applyFont="1" applyFill="1" applyBorder="1" applyAlignment="1" applyProtection="1">
      <alignment horizontal="center" vertical="center"/>
    </xf>
    <xf numFmtId="0" fontId="0" fillId="0" borderId="0" xfId="0" applyAlignment="1">
      <alignment horizontal="center"/>
    </xf>
    <xf numFmtId="0" fontId="72" fillId="31" borderId="30" xfId="36" applyFont="1" applyFill="1" applyBorder="1" applyAlignment="1">
      <alignment vertical="center" wrapText="1"/>
    </xf>
    <xf numFmtId="0" fontId="72" fillId="31" borderId="30" xfId="36" applyFont="1" applyFill="1" applyBorder="1" applyAlignment="1">
      <alignment horizontal="center" vertical="center" wrapText="1"/>
    </xf>
    <xf numFmtId="9" fontId="74" fillId="31" borderId="30" xfId="36" applyNumberFormat="1" applyFont="1" applyFill="1" applyBorder="1" applyAlignment="1">
      <alignment horizontal="center" vertical="center" wrapText="1"/>
    </xf>
    <xf numFmtId="164" fontId="9" fillId="35" borderId="29" xfId="44" applyNumberFormat="1" applyFont="1" applyFill="1" applyBorder="1" applyAlignment="1" applyProtection="1">
      <alignment vertical="center"/>
      <protection locked="0"/>
    </xf>
    <xf numFmtId="0" fontId="72" fillId="31" borderId="36" xfId="36" applyFont="1" applyFill="1" applyBorder="1" applyAlignment="1">
      <alignment vertical="center" wrapText="1"/>
    </xf>
    <xf numFmtId="0" fontId="72" fillId="31" borderId="36" xfId="36" applyFont="1" applyFill="1" applyBorder="1" applyAlignment="1">
      <alignment horizontal="center" vertical="center" wrapText="1"/>
    </xf>
    <xf numFmtId="9" fontId="74" fillId="31" borderId="36" xfId="36" applyNumberFormat="1" applyFont="1" applyFill="1" applyBorder="1" applyAlignment="1">
      <alignment horizontal="center" vertical="center" wrapText="1"/>
    </xf>
    <xf numFmtId="164" fontId="9" fillId="36" borderId="35" xfId="36" applyNumberFormat="1" applyFont="1" applyFill="1" applyBorder="1" applyAlignment="1" applyProtection="1">
      <alignment vertical="center"/>
    </xf>
    <xf numFmtId="0" fontId="72" fillId="31" borderId="24" xfId="36" applyFont="1" applyFill="1" applyBorder="1" applyAlignment="1">
      <alignment vertical="center" wrapText="1"/>
    </xf>
    <xf numFmtId="0" fontId="72" fillId="31" borderId="24" xfId="36" applyFont="1" applyFill="1" applyBorder="1" applyAlignment="1">
      <alignment horizontal="center" vertical="center" wrapText="1"/>
    </xf>
    <xf numFmtId="9" fontId="74" fillId="31" borderId="24" xfId="36" applyNumberFormat="1" applyFont="1" applyFill="1" applyBorder="1" applyAlignment="1">
      <alignment horizontal="center" vertical="center" wrapText="1"/>
    </xf>
    <xf numFmtId="164" fontId="9" fillId="36" borderId="21" xfId="36" applyNumberFormat="1" applyFont="1" applyFill="1" applyBorder="1" applyAlignment="1" applyProtection="1">
      <alignment vertical="center"/>
    </xf>
    <xf numFmtId="0" fontId="52" fillId="31" borderId="0" xfId="47" applyFont="1" applyFill="1" applyAlignment="1">
      <alignment horizontal="center" vertical="top"/>
    </xf>
    <xf numFmtId="0" fontId="52" fillId="34" borderId="0" xfId="47" applyFont="1" applyFill="1" applyAlignment="1">
      <alignment horizontal="left" vertical="center"/>
    </xf>
    <xf numFmtId="164" fontId="9" fillId="36" borderId="38" xfId="36" applyNumberFormat="1" applyFont="1" applyFill="1" applyBorder="1" applyAlignment="1" applyProtection="1">
      <alignment vertical="center"/>
    </xf>
    <xf numFmtId="0" fontId="44" fillId="31" borderId="0" xfId="36" applyFont="1" applyFill="1" applyAlignment="1" applyProtection="1">
      <alignment vertical="center"/>
    </xf>
    <xf numFmtId="0" fontId="36" fillId="17" borderId="17" xfId="2" applyFont="1" applyFill="1" applyBorder="1" applyAlignment="1" applyProtection="1">
      <alignment horizontal="left" vertical="center"/>
    </xf>
    <xf numFmtId="0" fontId="36" fillId="17" borderId="17" xfId="2" applyFont="1" applyFill="1" applyBorder="1" applyAlignment="1" applyProtection="1">
      <alignment vertical="center"/>
    </xf>
    <xf numFmtId="0" fontId="88" fillId="17" borderId="16" xfId="2" applyFont="1" applyFill="1" applyBorder="1" applyAlignment="1" applyProtection="1">
      <alignment horizontal="right" vertical="center"/>
    </xf>
    <xf numFmtId="0" fontId="89" fillId="17" borderId="16" xfId="47" applyFont="1" applyFill="1" applyBorder="1" applyAlignment="1">
      <alignment vertical="center"/>
    </xf>
    <xf numFmtId="0" fontId="32" fillId="0" borderId="183" xfId="36" applyFont="1" applyFill="1" applyBorder="1" applyAlignment="1" applyProtection="1">
      <alignment horizontal="center" vertical="top"/>
    </xf>
    <xf numFmtId="0" fontId="32" fillId="0" borderId="184" xfId="36" applyFont="1" applyFill="1" applyBorder="1" applyAlignment="1" applyProtection="1">
      <alignment horizontal="left" vertical="top"/>
    </xf>
    <xf numFmtId="0" fontId="29" fillId="0" borderId="84" xfId="36" applyFont="1" applyFill="1" applyBorder="1" applyAlignment="1" applyProtection="1">
      <alignment horizontal="left" vertical="top" wrapText="1"/>
    </xf>
    <xf numFmtId="0" fontId="29" fillId="0" borderId="185" xfId="36" applyFont="1" applyFill="1" applyBorder="1" applyAlignment="1" applyProtection="1">
      <alignment horizontal="left" vertical="top" wrapText="1"/>
    </xf>
    <xf numFmtId="0" fontId="29" fillId="0" borderId="90" xfId="36" applyFont="1" applyFill="1" applyBorder="1" applyAlignment="1" applyProtection="1">
      <alignment horizontal="left" vertical="top" wrapText="1"/>
    </xf>
    <xf numFmtId="9" fontId="49" fillId="0" borderId="8" xfId="36" applyNumberFormat="1" applyFont="1" applyFill="1" applyBorder="1" applyAlignment="1">
      <alignment horizontal="left" vertical="top" wrapText="1"/>
    </xf>
    <xf numFmtId="9" fontId="72" fillId="0" borderId="31" xfId="36" applyNumberFormat="1" applyFont="1" applyFill="1" applyBorder="1" applyAlignment="1">
      <alignment horizontal="left" vertical="top" wrapText="1"/>
    </xf>
    <xf numFmtId="0" fontId="29" fillId="0" borderId="55" xfId="36" applyFont="1" applyFill="1" applyBorder="1" applyAlignment="1" applyProtection="1">
      <alignment horizontal="center" vertical="top"/>
    </xf>
    <xf numFmtId="9" fontId="72" fillId="0" borderId="37" xfId="36" applyNumberFormat="1" applyFont="1" applyFill="1" applyBorder="1" applyAlignment="1">
      <alignment horizontal="left" vertical="top" wrapText="1"/>
    </xf>
    <xf numFmtId="9" fontId="72" fillId="0" borderId="37" xfId="36" applyNumberFormat="1" applyFont="1" applyFill="1" applyBorder="1" applyAlignment="1">
      <alignment vertical="top" wrapText="1"/>
    </xf>
    <xf numFmtId="0" fontId="29" fillId="0" borderId="56" xfId="36" applyFont="1" applyFill="1" applyBorder="1" applyAlignment="1" applyProtection="1">
      <alignment horizontal="center" vertical="top"/>
    </xf>
    <xf numFmtId="9" fontId="9" fillId="0" borderId="25" xfId="36" applyNumberFormat="1" applyFont="1" applyFill="1" applyBorder="1" applyAlignment="1">
      <alignment vertical="top" wrapText="1"/>
    </xf>
    <xf numFmtId="0" fontId="35" fillId="17" borderId="9" xfId="2" applyFont="1" applyFill="1" applyBorder="1" applyAlignment="1" applyProtection="1">
      <alignment vertical="center"/>
    </xf>
    <xf numFmtId="0" fontId="36" fillId="17" borderId="10" xfId="2" applyFont="1" applyFill="1" applyBorder="1" applyAlignment="1" applyProtection="1">
      <alignment horizontal="left" vertical="center"/>
    </xf>
    <xf numFmtId="0" fontId="16" fillId="16" borderId="0" xfId="6" applyFont="1" applyFill="1" applyBorder="1" applyAlignment="1" applyProtection="1">
      <alignment horizontal="left" vertical="center"/>
    </xf>
    <xf numFmtId="0" fontId="17" fillId="17" borderId="7" xfId="6" applyFont="1" applyFill="1" applyBorder="1" applyAlignment="1" applyProtection="1">
      <alignment horizontal="center" vertical="center" wrapText="1"/>
    </xf>
    <xf numFmtId="0" fontId="17" fillId="17" borderId="96" xfId="6" applyFont="1" applyFill="1" applyBorder="1" applyAlignment="1" applyProtection="1">
      <alignment horizontal="center" vertical="center" wrapText="1"/>
    </xf>
    <xf numFmtId="0" fontId="0" fillId="0" borderId="0" xfId="0" applyAlignment="1">
      <alignment horizontal="center" wrapText="1"/>
    </xf>
    <xf numFmtId="0" fontId="0" fillId="0" borderId="0" xfId="0" applyFill="1" applyAlignment="1">
      <alignment wrapText="1"/>
    </xf>
    <xf numFmtId="0" fontId="9" fillId="0" borderId="0" xfId="36" applyFont="1" applyFill="1" applyAlignment="1" applyProtection="1">
      <alignment vertical="center" wrapText="1"/>
    </xf>
    <xf numFmtId="0" fontId="3" fillId="0" borderId="0" xfId="6" applyAlignment="1" applyProtection="1">
      <alignment vertical="center" wrapText="1"/>
    </xf>
    <xf numFmtId="0" fontId="17" fillId="17" borderId="189" xfId="36" applyFont="1" applyFill="1" applyBorder="1" applyAlignment="1" applyProtection="1">
      <alignment horizontal="center" vertical="center"/>
    </xf>
    <xf numFmtId="0" fontId="17" fillId="17" borderId="190" xfId="47" applyFont="1" applyFill="1" applyBorder="1"/>
    <xf numFmtId="0" fontId="12" fillId="0" borderId="191" xfId="0" applyFont="1" applyBorder="1" applyAlignment="1">
      <alignment horizontal="center" vertical="center"/>
    </xf>
    <xf numFmtId="0" fontId="22" fillId="0" borderId="192" xfId="0" applyFont="1" applyFill="1" applyBorder="1" applyAlignment="1">
      <alignment vertical="center"/>
    </xf>
    <xf numFmtId="0" fontId="22" fillId="0" borderId="192" xfId="0" applyFont="1" applyBorder="1" applyAlignment="1">
      <alignment horizontal="center"/>
    </xf>
    <xf numFmtId="0" fontId="23" fillId="0" borderId="192" xfId="0" applyFont="1" applyBorder="1" applyAlignment="1">
      <alignment horizontal="center" vertical="center"/>
    </xf>
    <xf numFmtId="0" fontId="23" fillId="0" borderId="193" xfId="0" applyFont="1" applyBorder="1" applyAlignment="1">
      <alignment horizontal="center" vertical="center"/>
    </xf>
    <xf numFmtId="164" fontId="9" fillId="23" borderId="194" xfId="44" applyNumberFormat="1" applyFont="1" applyFill="1" applyBorder="1" applyAlignment="1" applyProtection="1">
      <alignment vertical="center"/>
      <protection locked="0"/>
    </xf>
    <xf numFmtId="164" fontId="9" fillId="24" borderId="195" xfId="44" applyNumberFormat="1" applyFont="1" applyFill="1" applyBorder="1" applyAlignment="1" applyProtection="1">
      <alignment vertical="center"/>
    </xf>
    <xf numFmtId="1" fontId="9" fillId="23" borderId="196" xfId="44" applyNumberFormat="1" applyFont="1" applyFill="1" applyBorder="1" applyAlignment="1" applyProtection="1">
      <alignment vertical="center" wrapText="1"/>
      <protection locked="0"/>
    </xf>
    <xf numFmtId="0" fontId="12" fillId="0" borderId="198" xfId="0" applyFont="1" applyBorder="1" applyAlignment="1">
      <alignment horizontal="center" vertical="center"/>
    </xf>
    <xf numFmtId="0" fontId="22" fillId="0" borderId="199" xfId="0" applyFont="1" applyFill="1" applyBorder="1" applyAlignment="1">
      <alignment vertical="center"/>
    </xf>
    <xf numFmtId="0" fontId="22" fillId="0" borderId="199" xfId="0" applyFont="1" applyBorder="1" applyAlignment="1">
      <alignment horizontal="center"/>
    </xf>
    <xf numFmtId="0" fontId="23" fillId="0" borderId="199" xfId="0" applyFont="1" applyBorder="1" applyAlignment="1">
      <alignment horizontal="center" vertical="center"/>
    </xf>
    <xf numFmtId="0" fontId="23" fillId="0" borderId="200" xfId="0" applyFont="1" applyBorder="1" applyAlignment="1">
      <alignment horizontal="center" vertical="center"/>
    </xf>
    <xf numFmtId="164" fontId="9" fillId="24" borderId="201" xfId="44" applyNumberFormat="1" applyFont="1" applyFill="1" applyBorder="1" applyAlignment="1" applyProtection="1">
      <alignment vertical="center"/>
    </xf>
    <xf numFmtId="1" fontId="9" fillId="23" borderId="202" xfId="44" applyNumberFormat="1" applyFont="1" applyFill="1" applyBorder="1" applyAlignment="1" applyProtection="1">
      <alignment vertical="center" wrapText="1"/>
      <protection locked="0"/>
    </xf>
    <xf numFmtId="164" fontId="9" fillId="23" borderId="204" xfId="44" applyNumberFormat="1" applyFont="1" applyFill="1" applyBorder="1" applyAlignment="1" applyProtection="1">
      <alignment vertical="center"/>
      <protection locked="0"/>
    </xf>
    <xf numFmtId="164" fontId="9" fillId="24" borderId="207" xfId="44" applyNumberFormat="1" applyFont="1" applyFill="1" applyBorder="1" applyAlignment="1" applyProtection="1">
      <alignment vertical="center"/>
    </xf>
    <xf numFmtId="0" fontId="9" fillId="0" borderId="199" xfId="0" applyFont="1" applyFill="1" applyBorder="1" applyAlignment="1">
      <alignment vertical="center"/>
    </xf>
    <xf numFmtId="0" fontId="9" fillId="0" borderId="199" xfId="0" applyFont="1" applyBorder="1" applyAlignment="1">
      <alignment horizontal="center"/>
    </xf>
    <xf numFmtId="6" fontId="23" fillId="0" borderId="199" xfId="0" quotePrefix="1" applyNumberFormat="1" applyFont="1" applyBorder="1" applyAlignment="1">
      <alignment horizontal="center" vertical="center"/>
    </xf>
    <xf numFmtId="164" fontId="9" fillId="24" borderId="208" xfId="44" applyNumberFormat="1" applyFont="1" applyFill="1" applyBorder="1" applyAlignment="1" applyProtection="1">
      <alignment vertical="center"/>
    </xf>
    <xf numFmtId="164" fontId="9" fillId="24" borderId="209" xfId="44" applyNumberFormat="1" applyFont="1" applyFill="1" applyBorder="1" applyAlignment="1" applyProtection="1">
      <alignment vertical="center"/>
    </xf>
    <xf numFmtId="0" fontId="12" fillId="0" borderId="198" xfId="0" applyFont="1" applyBorder="1" applyAlignment="1" applyProtection="1">
      <alignment horizontal="center" vertical="center"/>
    </xf>
    <xf numFmtId="0" fontId="90" fillId="0" borderId="36" xfId="6" applyFont="1" applyFill="1" applyBorder="1" applyAlignment="1" applyProtection="1">
      <alignment vertical="center"/>
    </xf>
    <xf numFmtId="0" fontId="9" fillId="0" borderId="199" xfId="0" applyFont="1" applyBorder="1" applyAlignment="1" applyProtection="1">
      <alignment horizontal="center"/>
    </xf>
    <xf numFmtId="0" fontId="23" fillId="0" borderId="199" xfId="0" applyFont="1" applyBorder="1" applyAlignment="1" applyProtection="1">
      <alignment horizontal="center" vertical="center"/>
    </xf>
    <xf numFmtId="0" fontId="23" fillId="0" borderId="200" xfId="0" applyFont="1" applyBorder="1" applyAlignment="1" applyProtection="1">
      <alignment horizontal="center" vertical="center"/>
    </xf>
    <xf numFmtId="164" fontId="9" fillId="0" borderId="204" xfId="44" applyNumberFormat="1" applyFont="1" applyFill="1" applyBorder="1" applyAlignment="1" applyProtection="1">
      <alignment vertical="center"/>
    </xf>
    <xf numFmtId="164" fontId="9" fillId="0" borderId="205" xfId="44" applyNumberFormat="1" applyFont="1" applyFill="1" applyBorder="1" applyAlignment="1" applyProtection="1">
      <alignment vertical="center"/>
    </xf>
    <xf numFmtId="164" fontId="9" fillId="0" borderId="206" xfId="44" applyNumberFormat="1" applyFont="1" applyFill="1" applyBorder="1" applyAlignment="1" applyProtection="1">
      <alignment vertical="center"/>
    </xf>
    <xf numFmtId="164" fontId="9" fillId="0" borderId="208" xfId="44" applyNumberFormat="1" applyFont="1" applyFill="1" applyBorder="1" applyAlignment="1" applyProtection="1">
      <alignment vertical="center"/>
    </xf>
    <xf numFmtId="1" fontId="9" fillId="0" borderId="202" xfId="44" applyNumberFormat="1" applyFont="1" applyFill="1" applyBorder="1" applyAlignment="1" applyProtection="1">
      <alignment vertical="center" wrapText="1"/>
    </xf>
    <xf numFmtId="0" fontId="28" fillId="0" borderId="200" xfId="0" applyFont="1" applyBorder="1" applyAlignment="1" applyProtection="1">
      <alignment horizontal="center" vertical="center"/>
    </xf>
    <xf numFmtId="49" fontId="9" fillId="0" borderId="36" xfId="6" applyNumberFormat="1" applyFont="1" applyFill="1" applyBorder="1" applyAlignment="1" applyProtection="1">
      <alignment vertical="center"/>
    </xf>
    <xf numFmtId="0" fontId="9" fillId="0" borderId="0" xfId="6" applyFont="1" applyFill="1" applyBorder="1" applyAlignment="1" applyProtection="1">
      <alignment vertical="center"/>
    </xf>
    <xf numFmtId="164" fontId="9" fillId="24" borderId="204" xfId="44" applyNumberFormat="1" applyFont="1" applyFill="1" applyBorder="1" applyAlignment="1" applyProtection="1">
      <alignment vertical="center"/>
    </xf>
    <xf numFmtId="164" fontId="9" fillId="24" borderId="210" xfId="44" applyNumberFormat="1" applyFont="1" applyFill="1" applyBorder="1" applyAlignment="1" applyProtection="1">
      <alignment vertical="center"/>
    </xf>
    <xf numFmtId="0" fontId="9" fillId="0" borderId="211" xfId="0" applyFont="1" applyFill="1" applyBorder="1" applyAlignment="1">
      <alignment vertical="center"/>
    </xf>
    <xf numFmtId="0" fontId="9" fillId="0" borderId="211" xfId="0" applyFont="1" applyBorder="1" applyAlignment="1">
      <alignment horizontal="center"/>
    </xf>
    <xf numFmtId="0" fontId="23" fillId="0" borderId="211" xfId="0" quotePrefix="1" applyFont="1" applyBorder="1" applyAlignment="1">
      <alignment horizontal="center" vertical="center"/>
    </xf>
    <xf numFmtId="0" fontId="23" fillId="0" borderId="212" xfId="0" applyFont="1" applyBorder="1" applyAlignment="1">
      <alignment horizontal="center" vertical="center"/>
    </xf>
    <xf numFmtId="1" fontId="9" fillId="23" borderId="213" xfId="44" applyNumberFormat="1" applyFont="1" applyFill="1" applyBorder="1" applyAlignment="1" applyProtection="1">
      <alignment vertical="center" wrapText="1"/>
      <protection locked="0"/>
    </xf>
    <xf numFmtId="164" fontId="0" fillId="0" borderId="0" xfId="0" applyNumberFormat="1"/>
    <xf numFmtId="164" fontId="9" fillId="23" borderId="214" xfId="44" applyNumberFormat="1" applyFont="1" applyFill="1" applyBorder="1" applyAlignment="1" applyProtection="1">
      <alignment vertical="center"/>
      <protection locked="0"/>
    </xf>
    <xf numFmtId="0" fontId="12" fillId="0" borderId="215" xfId="0" applyFont="1" applyBorder="1" applyAlignment="1">
      <alignment horizontal="center" vertical="center"/>
    </xf>
    <xf numFmtId="0" fontId="9" fillId="0" borderId="216" xfId="0" applyFont="1" applyFill="1" applyBorder="1" applyAlignment="1">
      <alignment vertical="center"/>
    </xf>
    <xf numFmtId="0" fontId="9" fillId="0" borderId="216" xfId="0" applyFont="1" applyBorder="1" applyAlignment="1">
      <alignment horizontal="center"/>
    </xf>
    <xf numFmtId="6" fontId="23" fillId="0" borderId="216" xfId="0" quotePrefix="1" applyNumberFormat="1" applyFont="1" applyBorder="1" applyAlignment="1">
      <alignment horizontal="center" vertical="center"/>
    </xf>
    <xf numFmtId="0" fontId="23" fillId="0" borderId="217" xfId="0" applyFont="1" applyBorder="1" applyAlignment="1">
      <alignment horizontal="center" vertical="center"/>
    </xf>
    <xf numFmtId="164" fontId="9" fillId="24" borderId="218" xfId="44" applyNumberFormat="1" applyFont="1" applyFill="1" applyBorder="1" applyAlignment="1" applyProtection="1">
      <alignment vertical="center"/>
    </xf>
    <xf numFmtId="164" fontId="9" fillId="24" borderId="219" xfId="44" applyNumberFormat="1" applyFont="1" applyFill="1" applyBorder="1" applyAlignment="1" applyProtection="1">
      <alignment vertical="center"/>
    </xf>
    <xf numFmtId="1" fontId="9" fillId="23" borderId="220" xfId="44" applyNumberFormat="1" applyFont="1" applyFill="1" applyBorder="1" applyAlignment="1" applyProtection="1">
      <alignment vertical="center" wrapText="1"/>
      <protection locked="0"/>
    </xf>
    <xf numFmtId="0" fontId="22" fillId="0" borderId="216" xfId="0" applyFont="1" applyFill="1" applyBorder="1" applyAlignment="1">
      <alignment vertical="center"/>
    </xf>
    <xf numFmtId="0" fontId="22" fillId="0" borderId="216" xfId="0" applyFont="1" applyBorder="1" applyAlignment="1">
      <alignment horizontal="center"/>
    </xf>
    <xf numFmtId="0" fontId="9" fillId="0" borderId="0" xfId="0" applyFont="1" applyAlignment="1">
      <alignment horizontal="center"/>
    </xf>
    <xf numFmtId="0" fontId="22" fillId="0" borderId="0" xfId="0" applyFont="1" applyAlignment="1">
      <alignment horizontal="center"/>
    </xf>
    <xf numFmtId="0" fontId="11" fillId="0" borderId="0" xfId="0" applyFont="1" applyAlignment="1">
      <alignment wrapText="1"/>
    </xf>
    <xf numFmtId="0" fontId="9" fillId="0" borderId="0" xfId="0" applyFont="1" applyAlignment="1">
      <alignment horizontal="center" wrapText="1"/>
    </xf>
    <xf numFmtId="0" fontId="22" fillId="0" borderId="0" xfId="0" applyFont="1" applyAlignment="1">
      <alignment horizontal="center" wrapText="1"/>
    </xf>
    <xf numFmtId="0" fontId="9" fillId="0" borderId="192" xfId="0" applyFont="1" applyFill="1" applyBorder="1" applyAlignment="1">
      <alignment vertical="center"/>
    </xf>
    <xf numFmtId="0" fontId="9" fillId="0" borderId="192" xfId="0" applyFont="1" applyBorder="1" applyAlignment="1">
      <alignment horizontal="center"/>
    </xf>
    <xf numFmtId="164" fontId="9" fillId="24" borderId="221" xfId="44" applyNumberFormat="1" applyFont="1" applyFill="1" applyBorder="1" applyAlignment="1" applyProtection="1">
      <alignment vertical="center"/>
    </xf>
    <xf numFmtId="164" fontId="9" fillId="24" borderId="222" xfId="44" applyNumberFormat="1" applyFont="1" applyFill="1" applyBorder="1" applyAlignment="1" applyProtection="1">
      <alignment vertical="center"/>
    </xf>
    <xf numFmtId="164" fontId="0" fillId="0" borderId="0" xfId="0" applyNumberFormat="1" applyAlignment="1">
      <alignment wrapText="1"/>
    </xf>
    <xf numFmtId="6" fontId="23" fillId="0" borderId="192" xfId="0" quotePrefix="1" applyNumberFormat="1" applyFont="1" applyBorder="1" applyAlignment="1">
      <alignment horizontal="center" vertical="center"/>
    </xf>
    <xf numFmtId="0" fontId="0" fillId="0" borderId="224" xfId="0" applyBorder="1" applyAlignment="1">
      <alignment horizontal="center"/>
    </xf>
    <xf numFmtId="6" fontId="23" fillId="0" borderId="224" xfId="0" quotePrefix="1" applyNumberFormat="1" applyFont="1" applyBorder="1" applyAlignment="1">
      <alignment horizontal="center" vertical="center"/>
    </xf>
    <xf numFmtId="0" fontId="23" fillId="0" borderId="225" xfId="0" applyFont="1" applyBorder="1" applyAlignment="1">
      <alignment horizontal="center" vertical="center"/>
    </xf>
    <xf numFmtId="164" fontId="9" fillId="24" borderId="63" xfId="44" applyNumberFormat="1" applyFont="1" applyFill="1" applyBorder="1" applyAlignment="1" applyProtection="1">
      <alignment vertical="center"/>
    </xf>
    <xf numFmtId="167" fontId="9" fillId="0" borderId="0" xfId="44" applyNumberFormat="1" applyFont="1" applyFill="1" applyBorder="1" applyAlignment="1" applyProtection="1">
      <alignment vertical="center"/>
    </xf>
    <xf numFmtId="0" fontId="32" fillId="0" borderId="15" xfId="36" applyFont="1" applyFill="1" applyBorder="1" applyAlignment="1" applyProtection="1">
      <alignment horizontal="center" vertical="top"/>
    </xf>
    <xf numFmtId="0" fontId="9" fillId="0" borderId="112" xfId="36" applyFont="1" applyFill="1" applyBorder="1" applyAlignment="1" applyProtection="1">
      <alignment horizontal="center" vertical="top"/>
    </xf>
    <xf numFmtId="0" fontId="9" fillId="0" borderId="18" xfId="36" applyFont="1" applyFill="1" applyBorder="1" applyAlignment="1" applyProtection="1">
      <alignment horizontal="center" vertical="top"/>
    </xf>
    <xf numFmtId="0" fontId="9" fillId="0" borderId="5" xfId="36" applyFont="1" applyFill="1" applyBorder="1" applyAlignment="1" applyProtection="1">
      <alignment horizontal="center" vertical="top"/>
    </xf>
    <xf numFmtId="0" fontId="17" fillId="17" borderId="230" xfId="36" applyFont="1" applyFill="1" applyBorder="1" applyAlignment="1" applyProtection="1">
      <alignment horizontal="center" vertical="center"/>
    </xf>
    <xf numFmtId="0" fontId="17" fillId="17" borderId="231" xfId="47" applyFont="1" applyFill="1" applyBorder="1"/>
    <xf numFmtId="0" fontId="29" fillId="0" borderId="191" xfId="0" applyFont="1" applyBorder="1" applyAlignment="1">
      <alignment horizontal="center" vertical="center"/>
    </xf>
    <xf numFmtId="0" fontId="11" fillId="0" borderId="192" xfId="0" applyFont="1" applyBorder="1" applyAlignment="1">
      <alignment horizontal="center"/>
    </xf>
    <xf numFmtId="0" fontId="28" fillId="0" borderId="192" xfId="0" applyFont="1" applyBorder="1" applyAlignment="1">
      <alignment horizontal="center" vertical="center"/>
    </xf>
    <xf numFmtId="0" fontId="28" fillId="0" borderId="193" xfId="0" applyFont="1" applyBorder="1" applyAlignment="1">
      <alignment horizontal="center" vertical="center"/>
    </xf>
    <xf numFmtId="164" fontId="9" fillId="24" borderId="232" xfId="44" applyNumberFormat="1" applyFont="1" applyFill="1" applyBorder="1" applyAlignment="1" applyProtection="1">
      <alignment vertical="center"/>
    </xf>
    <xf numFmtId="1" fontId="9" fillId="23" borderId="233" xfId="44" applyNumberFormat="1" applyFont="1" applyFill="1" applyBorder="1" applyAlignment="1" applyProtection="1">
      <alignment vertical="center" wrapText="1"/>
      <protection locked="0"/>
    </xf>
    <xf numFmtId="0" fontId="29" fillId="0" borderId="198" xfId="0" applyFont="1" applyBorder="1" applyAlignment="1">
      <alignment horizontal="center" vertical="center"/>
    </xf>
    <xf numFmtId="0" fontId="11" fillId="0" borderId="199" xfId="0" applyFont="1" applyBorder="1" applyAlignment="1">
      <alignment horizontal="center"/>
    </xf>
    <xf numFmtId="0" fontId="28" fillId="0" borderId="199" xfId="0" applyFont="1" applyBorder="1" applyAlignment="1">
      <alignment horizontal="center" vertical="center"/>
    </xf>
    <xf numFmtId="0" fontId="28" fillId="0" borderId="200" xfId="0" applyFont="1" applyBorder="1" applyAlignment="1">
      <alignment horizontal="center" vertical="center"/>
    </xf>
    <xf numFmtId="164" fontId="9" fillId="24" borderId="234" xfId="44" applyNumberFormat="1" applyFont="1" applyFill="1" applyBorder="1" applyAlignment="1" applyProtection="1">
      <alignment vertical="center"/>
    </xf>
    <xf numFmtId="1" fontId="9" fillId="23" borderId="203" xfId="44" applyNumberFormat="1" applyFont="1" applyFill="1" applyBorder="1" applyAlignment="1" applyProtection="1">
      <alignment vertical="center" wrapText="1"/>
      <protection locked="0"/>
    </xf>
    <xf numFmtId="6" fontId="28" fillId="0" borderId="199" xfId="0" quotePrefix="1" applyNumberFormat="1" applyFont="1" applyBorder="1" applyAlignment="1">
      <alignment horizontal="center" vertical="center"/>
    </xf>
    <xf numFmtId="0" fontId="29" fillId="0" borderId="198" xfId="0" applyFont="1" applyBorder="1" applyAlignment="1" applyProtection="1">
      <alignment horizontal="center" vertical="center"/>
    </xf>
    <xf numFmtId="0" fontId="11" fillId="0" borderId="199" xfId="0" applyFont="1" applyBorder="1" applyAlignment="1" applyProtection="1">
      <alignment horizontal="center"/>
    </xf>
    <xf numFmtId="0" fontId="28" fillId="0" borderId="199" xfId="0" applyFont="1" applyBorder="1" applyAlignment="1" applyProtection="1">
      <alignment horizontal="center" vertical="center"/>
    </xf>
    <xf numFmtId="1" fontId="9" fillId="0" borderId="203" xfId="44" applyNumberFormat="1" applyFont="1" applyFill="1" applyBorder="1" applyAlignment="1" applyProtection="1">
      <alignment vertical="center" wrapText="1"/>
    </xf>
    <xf numFmtId="1" fontId="9" fillId="23" borderId="235" xfId="44" applyNumberFormat="1" applyFont="1" applyFill="1" applyBorder="1" applyAlignment="1" applyProtection="1">
      <alignment vertical="center" wrapText="1"/>
      <protection locked="0"/>
    </xf>
    <xf numFmtId="0" fontId="11" fillId="0" borderId="211" xfId="0" applyFont="1" applyBorder="1" applyAlignment="1">
      <alignment horizontal="center"/>
    </xf>
    <xf numFmtId="0" fontId="28" fillId="0" borderId="211" xfId="0" quotePrefix="1" applyFont="1" applyBorder="1" applyAlignment="1">
      <alignment horizontal="center" vertical="center"/>
    </xf>
    <xf numFmtId="0" fontId="28" fillId="0" borderId="212" xfId="0" applyFont="1" applyBorder="1" applyAlignment="1">
      <alignment horizontal="center" vertical="center"/>
    </xf>
    <xf numFmtId="0" fontId="29" fillId="0" borderId="215" xfId="0" applyFont="1" applyBorder="1" applyAlignment="1">
      <alignment horizontal="center" vertical="center"/>
    </xf>
    <xf numFmtId="0" fontId="11" fillId="0" borderId="216" xfId="0" applyFont="1" applyBorder="1" applyAlignment="1">
      <alignment horizontal="center"/>
    </xf>
    <xf numFmtId="6" fontId="28" fillId="0" borderId="216" xfId="0" quotePrefix="1" applyNumberFormat="1" applyFont="1" applyBorder="1" applyAlignment="1">
      <alignment horizontal="center" vertical="center"/>
    </xf>
    <xf numFmtId="0" fontId="28" fillId="0" borderId="217" xfId="0" applyFont="1" applyBorder="1" applyAlignment="1">
      <alignment horizontal="center" vertical="center"/>
    </xf>
    <xf numFmtId="164" fontId="9" fillId="24" borderId="236" xfId="44" applyNumberFormat="1" applyFont="1" applyFill="1" applyBorder="1" applyAlignment="1" applyProtection="1">
      <alignment vertical="center"/>
    </xf>
    <xf numFmtId="1" fontId="9" fillId="23" borderId="223" xfId="44" applyNumberFormat="1" applyFont="1" applyFill="1" applyBorder="1" applyAlignment="1" applyProtection="1">
      <alignment vertical="center" wrapText="1"/>
      <protection locked="0"/>
    </xf>
    <xf numFmtId="0" fontId="11" fillId="0" borderId="0" xfId="0" applyFont="1" applyAlignment="1">
      <alignment horizontal="center"/>
    </xf>
    <xf numFmtId="0" fontId="17" fillId="17" borderId="231" xfId="47" applyFont="1" applyFill="1" applyBorder="1" applyAlignment="1">
      <alignment horizontal="center" vertical="center"/>
    </xf>
    <xf numFmtId="0" fontId="17" fillId="17" borderId="14" xfId="47" applyFont="1" applyFill="1" applyBorder="1" applyAlignment="1">
      <alignment horizontal="center" vertical="center"/>
    </xf>
    <xf numFmtId="0" fontId="11" fillId="0" borderId="192" xfId="0" applyFont="1" applyBorder="1"/>
    <xf numFmtId="0" fontId="11" fillId="0" borderId="199" xfId="0" applyFont="1" applyBorder="1"/>
    <xf numFmtId="164" fontId="9" fillId="0" borderId="234" xfId="44" applyNumberFormat="1" applyFont="1" applyFill="1" applyBorder="1" applyAlignment="1" applyProtection="1">
      <alignment vertical="center"/>
    </xf>
    <xf numFmtId="0" fontId="11" fillId="0" borderId="211" xfId="0" applyFont="1" applyBorder="1"/>
    <xf numFmtId="0" fontId="11" fillId="0" borderId="216" xfId="0" applyFont="1" applyBorder="1"/>
    <xf numFmtId="0" fontId="17" fillId="17" borderId="231" xfId="6" applyFont="1" applyFill="1" applyBorder="1" applyAlignment="1" applyProtection="1">
      <alignment horizontal="center" vertical="center" wrapText="1"/>
    </xf>
    <xf numFmtId="164" fontId="0" fillId="0" borderId="0" xfId="0" applyNumberFormat="1" applyFill="1" applyProtection="1"/>
    <xf numFmtId="0" fontId="91" fillId="16" borderId="0" xfId="6" applyFont="1" applyFill="1" applyBorder="1" applyAlignment="1" applyProtection="1">
      <alignment vertical="center"/>
    </xf>
    <xf numFmtId="0" fontId="9" fillId="0" borderId="0" xfId="6" applyFont="1" applyAlignment="1" applyProtection="1">
      <alignment vertical="center"/>
    </xf>
    <xf numFmtId="1" fontId="9" fillId="24" borderId="38" xfId="44" applyNumberFormat="1" applyFont="1" applyFill="1" applyBorder="1" applyAlignment="1" applyProtection="1">
      <alignment vertical="center"/>
    </xf>
    <xf numFmtId="0" fontId="11" fillId="0" borderId="0" xfId="0" applyFont="1" applyAlignment="1">
      <alignment horizontal="center" wrapText="1"/>
    </xf>
    <xf numFmtId="0" fontId="17" fillId="17" borderId="8" xfId="47" applyFont="1" applyFill="1" applyBorder="1" applyAlignment="1">
      <alignment horizontal="center" vertical="center"/>
    </xf>
    <xf numFmtId="6" fontId="28" fillId="0" borderId="192" xfId="0" quotePrefix="1" applyNumberFormat="1" applyFont="1" applyBorder="1" applyAlignment="1">
      <alignment horizontal="center" vertical="center"/>
    </xf>
    <xf numFmtId="1" fontId="9" fillId="23" borderId="197" xfId="44" applyNumberFormat="1" applyFont="1" applyFill="1" applyBorder="1" applyAlignment="1" applyProtection="1">
      <alignment vertical="center" wrapText="1"/>
      <protection locked="0"/>
    </xf>
    <xf numFmtId="164" fontId="9" fillId="24" borderId="44" xfId="44" applyNumberFormat="1" applyFont="1" applyFill="1" applyBorder="1" applyAlignment="1" applyProtection="1">
      <alignment vertical="center"/>
    </xf>
    <xf numFmtId="0" fontId="9" fillId="0" borderId="0" xfId="36" applyFont="1" applyFill="1" applyBorder="1" applyAlignment="1">
      <alignment vertical="center" wrapText="1"/>
    </xf>
    <xf numFmtId="0" fontId="9" fillId="0" borderId="0" xfId="36" applyFont="1" applyFill="1" applyBorder="1" applyAlignment="1">
      <alignment vertical="top"/>
    </xf>
    <xf numFmtId="0" fontId="9" fillId="0" borderId="56" xfId="36" applyFont="1" applyFill="1" applyBorder="1" applyAlignment="1" applyProtection="1">
      <alignment horizontal="center" vertical="top"/>
    </xf>
    <xf numFmtId="0" fontId="9" fillId="0" borderId="112" xfId="36" applyFont="1" applyFill="1" applyBorder="1" applyAlignment="1" applyProtection="1">
      <alignment horizontal="center"/>
    </xf>
    <xf numFmtId="0" fontId="32" fillId="0" borderId="0" xfId="36" applyFont="1" applyFill="1" applyAlignment="1" applyProtection="1">
      <alignment vertical="center"/>
    </xf>
    <xf numFmtId="0" fontId="32" fillId="0" borderId="0" xfId="36" applyFont="1" applyFill="1" applyBorder="1" applyAlignment="1" applyProtection="1">
      <alignment vertical="center"/>
    </xf>
    <xf numFmtId="0" fontId="35" fillId="17" borderId="15" xfId="36" applyFont="1" applyFill="1" applyBorder="1" applyAlignment="1" applyProtection="1">
      <alignment vertical="center"/>
    </xf>
    <xf numFmtId="0" fontId="48" fillId="0" borderId="17" xfId="47" applyFont="1" applyBorder="1" applyAlignment="1"/>
    <xf numFmtId="0" fontId="48" fillId="0" borderId="16" xfId="47" applyFont="1" applyBorder="1" applyAlignment="1"/>
    <xf numFmtId="0" fontId="17" fillId="17" borderId="15" xfId="36" applyFont="1" applyFill="1" applyBorder="1" applyAlignment="1" applyProtection="1">
      <alignment vertical="center"/>
    </xf>
    <xf numFmtId="0" fontId="17" fillId="17" borderId="7" xfId="36" applyFont="1" applyFill="1" applyBorder="1" applyAlignment="1" applyProtection="1">
      <alignment vertical="center"/>
    </xf>
    <xf numFmtId="0" fontId="35" fillId="17" borderId="17" xfId="2" applyFont="1" applyFill="1" applyBorder="1" applyAlignment="1" applyProtection="1">
      <alignment vertical="center"/>
    </xf>
    <xf numFmtId="0" fontId="35" fillId="17" borderId="16" xfId="2" applyFont="1" applyFill="1" applyBorder="1" applyAlignment="1" applyProtection="1">
      <alignment vertical="center"/>
    </xf>
    <xf numFmtId="9" fontId="26" fillId="0" borderId="155" xfId="36" applyNumberFormat="1" applyFont="1" applyFill="1" applyBorder="1" applyAlignment="1">
      <alignment vertical="center" wrapText="1"/>
    </xf>
    <xf numFmtId="9" fontId="26" fillId="0" borderId="0" xfId="36" applyNumberFormat="1" applyFont="1" applyFill="1" applyBorder="1" applyAlignment="1">
      <alignment vertical="center" wrapText="1"/>
    </xf>
    <xf numFmtId="9" fontId="49" fillId="0" borderId="155" xfId="36" applyNumberFormat="1" applyFont="1" applyFill="1" applyBorder="1" applyAlignment="1">
      <alignment vertical="center" wrapText="1"/>
    </xf>
    <xf numFmtId="9" fontId="49" fillId="0" borderId="0" xfId="36" applyNumberFormat="1" applyFont="1" applyFill="1" applyBorder="1" applyAlignment="1">
      <alignment vertical="center" wrapText="1"/>
    </xf>
    <xf numFmtId="0" fontId="35" fillId="17" borderId="17" xfId="36" applyFont="1" applyFill="1" applyBorder="1" applyAlignment="1" applyProtection="1">
      <alignment vertical="center"/>
    </xf>
    <xf numFmtId="0" fontId="44" fillId="30" borderId="0" xfId="36" applyFont="1" applyFill="1" applyAlignment="1">
      <alignment vertical="center"/>
    </xf>
    <xf numFmtId="0" fontId="44" fillId="0" borderId="0" xfId="36" applyFont="1" applyAlignment="1">
      <alignment vertical="center"/>
    </xf>
    <xf numFmtId="0" fontId="35" fillId="17" borderId="15" xfId="2" applyFont="1" applyFill="1" applyBorder="1" applyAlignment="1" applyProtection="1">
      <alignment vertical="center"/>
    </xf>
    <xf numFmtId="0" fontId="35" fillId="17" borderId="16" xfId="36" applyFont="1" applyFill="1" applyBorder="1" applyAlignment="1" applyProtection="1">
      <alignment vertical="center"/>
    </xf>
    <xf numFmtId="0" fontId="32" fillId="0" borderId="0" xfId="36" applyFont="1" applyFill="1" applyAlignment="1" applyProtection="1">
      <alignment vertical="center"/>
    </xf>
    <xf numFmtId="0" fontId="32" fillId="0" borderId="0" xfId="36" applyFont="1" applyFill="1" applyBorder="1" applyAlignment="1" applyProtection="1">
      <alignment vertical="center"/>
    </xf>
    <xf numFmtId="0" fontId="35" fillId="17" borderId="15" xfId="36" applyFont="1" applyFill="1" applyBorder="1" applyAlignment="1" applyProtection="1">
      <alignment vertical="center"/>
    </xf>
    <xf numFmtId="0" fontId="48" fillId="0" borderId="17" xfId="47" applyFont="1" applyBorder="1" applyAlignment="1"/>
    <xf numFmtId="0" fontId="48" fillId="0" borderId="16" xfId="47" applyFont="1" applyBorder="1" applyAlignment="1"/>
    <xf numFmtId="0" fontId="17" fillId="17" borderId="7" xfId="6" applyFont="1" applyFill="1" applyBorder="1" applyAlignment="1" applyProtection="1">
      <alignment horizontal="left" vertical="center"/>
    </xf>
    <xf numFmtId="0" fontId="35" fillId="17" borderId="15" xfId="2" applyFont="1" applyFill="1" applyBorder="1" applyAlignment="1" applyProtection="1">
      <alignment vertical="center"/>
    </xf>
    <xf numFmtId="0" fontId="17" fillId="17" borderId="16" xfId="6" applyFont="1" applyFill="1" applyBorder="1" applyAlignment="1" applyProtection="1">
      <alignment horizontal="center" vertical="center" wrapText="1"/>
    </xf>
    <xf numFmtId="0" fontId="17" fillId="17" borderId="237" xfId="6" applyFont="1" applyFill="1" applyBorder="1" applyAlignment="1" applyProtection="1">
      <alignment horizontal="center" vertical="center" wrapText="1"/>
    </xf>
    <xf numFmtId="0" fontId="17" fillId="17" borderId="19" xfId="6" applyFont="1" applyFill="1" applyBorder="1" applyAlignment="1" applyProtection="1">
      <alignment horizontal="center" vertical="center" wrapText="1"/>
    </xf>
    <xf numFmtId="0" fontId="17" fillId="17" borderId="27" xfId="6" applyFont="1" applyFill="1" applyBorder="1" applyAlignment="1" applyProtection="1">
      <alignment horizontal="center" vertical="center" wrapText="1"/>
    </xf>
    <xf numFmtId="164" fontId="25" fillId="20" borderId="10" xfId="6" applyNumberFormat="1" applyFont="1" applyFill="1" applyBorder="1" applyAlignment="1" applyProtection="1">
      <alignment vertical="center"/>
      <protection locked="0"/>
    </xf>
    <xf numFmtId="164" fontId="25" fillId="20" borderId="33" xfId="6" applyNumberFormat="1" applyFont="1" applyFill="1" applyBorder="1" applyAlignment="1" applyProtection="1">
      <alignment vertical="center"/>
      <protection locked="0"/>
    </xf>
    <xf numFmtId="164" fontId="25" fillId="20" borderId="30" xfId="6" applyNumberFormat="1" applyFont="1" applyFill="1" applyBorder="1" applyAlignment="1" applyProtection="1">
      <alignment vertical="center"/>
      <protection locked="0"/>
    </xf>
    <xf numFmtId="164" fontId="25" fillId="20" borderId="34" xfId="6" applyNumberFormat="1" applyFont="1" applyFill="1" applyBorder="1" applyAlignment="1" applyProtection="1">
      <alignment vertical="center"/>
      <protection locked="0"/>
    </xf>
    <xf numFmtId="164" fontId="29" fillId="20" borderId="29" xfId="6" applyNumberFormat="1" applyFont="1" applyFill="1" applyBorder="1" applyAlignment="1" applyProtection="1">
      <alignment vertical="center"/>
    </xf>
    <xf numFmtId="164" fontId="29" fillId="20" borderId="10" xfId="6" applyNumberFormat="1" applyFont="1" applyFill="1" applyBorder="1" applyAlignment="1" applyProtection="1">
      <alignment vertical="center"/>
    </xf>
    <xf numFmtId="164" fontId="29" fillId="20" borderId="33" xfId="6" applyNumberFormat="1" applyFont="1" applyFill="1" applyBorder="1" applyAlignment="1" applyProtection="1">
      <alignment vertical="center"/>
    </xf>
    <xf numFmtId="164" fontId="29" fillId="20" borderId="30" xfId="6" applyNumberFormat="1" applyFont="1" applyFill="1" applyBorder="1" applyAlignment="1" applyProtection="1">
      <alignment vertical="center"/>
    </xf>
    <xf numFmtId="164" fontId="29" fillId="20" borderId="34" xfId="6" applyNumberFormat="1" applyFont="1" applyFill="1" applyBorder="1" applyAlignment="1" applyProtection="1">
      <alignment vertical="center"/>
    </xf>
    <xf numFmtId="164" fontId="29" fillId="21" borderId="32" xfId="6" applyNumberFormat="1" applyFont="1" applyFill="1" applyBorder="1" applyAlignment="1" applyProtection="1">
      <alignment vertical="center"/>
    </xf>
    <xf numFmtId="164" fontId="25" fillId="20" borderId="39" xfId="6" applyNumberFormat="1" applyFont="1" applyFill="1" applyBorder="1" applyAlignment="1" applyProtection="1">
      <alignment vertical="center"/>
      <protection locked="0"/>
    </xf>
    <xf numFmtId="164" fontId="25" fillId="20" borderId="40" xfId="6" applyNumberFormat="1" applyFont="1" applyFill="1" applyBorder="1" applyAlignment="1" applyProtection="1">
      <alignment vertical="center"/>
      <protection locked="0"/>
    </xf>
    <xf numFmtId="164" fontId="25" fillId="20" borderId="41" xfId="6" applyNumberFormat="1" applyFont="1" applyFill="1" applyBorder="1" applyAlignment="1" applyProtection="1">
      <alignment vertical="center"/>
      <protection locked="0"/>
    </xf>
    <xf numFmtId="164" fontId="29" fillId="20" borderId="35" xfId="6" applyNumberFormat="1" applyFont="1" applyFill="1" applyBorder="1" applyAlignment="1" applyProtection="1">
      <alignment vertical="center"/>
    </xf>
    <xf numFmtId="164" fontId="29" fillId="20" borderId="39" xfId="6" applyNumberFormat="1" applyFont="1" applyFill="1" applyBorder="1" applyAlignment="1" applyProtection="1">
      <alignment vertical="center"/>
    </xf>
    <xf numFmtId="164" fontId="29" fillId="20" borderId="40" xfId="6" applyNumberFormat="1" applyFont="1" applyFill="1" applyBorder="1" applyAlignment="1" applyProtection="1">
      <alignment vertical="center"/>
    </xf>
    <xf numFmtId="164" fontId="29" fillId="20" borderId="36" xfId="6" applyNumberFormat="1" applyFont="1" applyFill="1" applyBorder="1" applyAlignment="1" applyProtection="1">
      <alignment vertical="center"/>
    </xf>
    <xf numFmtId="164" fontId="29" fillId="20" borderId="41" xfId="6" applyNumberFormat="1" applyFont="1" applyFill="1" applyBorder="1" applyAlignment="1" applyProtection="1">
      <alignment vertical="center"/>
    </xf>
    <xf numFmtId="164" fontId="29" fillId="21" borderId="38" xfId="6" applyNumberFormat="1" applyFont="1" applyFill="1" applyBorder="1" applyAlignment="1" applyProtection="1">
      <alignment vertical="center"/>
    </xf>
    <xf numFmtId="0" fontId="23" fillId="0" borderId="0" xfId="0" applyFont="1" applyBorder="1" applyAlignment="1" applyProtection="1">
      <alignment horizontal="center" vertical="center"/>
    </xf>
    <xf numFmtId="164" fontId="29" fillId="0" borderId="42" xfId="6" applyNumberFormat="1" applyFont="1" applyFill="1" applyBorder="1" applyAlignment="1" applyProtection="1">
      <alignment vertical="center"/>
    </xf>
    <xf numFmtId="164" fontId="29" fillId="0" borderId="39" xfId="6" applyNumberFormat="1" applyFont="1" applyFill="1" applyBorder="1" applyAlignment="1" applyProtection="1">
      <alignment vertical="center"/>
    </xf>
    <xf numFmtId="0" fontId="23" fillId="0" borderId="0" xfId="0" applyFont="1" applyAlignment="1">
      <alignment horizontal="center" vertical="center"/>
    </xf>
    <xf numFmtId="164" fontId="29" fillId="21" borderId="44" xfId="6" applyNumberFormat="1" applyFont="1" applyFill="1" applyBorder="1" applyAlignment="1" applyProtection="1">
      <alignment vertical="center"/>
    </xf>
    <xf numFmtId="0" fontId="31" fillId="0" borderId="0" xfId="43" applyFont="1" applyFill="1" applyBorder="1" applyProtection="1"/>
    <xf numFmtId="164" fontId="25" fillId="20" borderId="10" xfId="45" applyNumberFormat="1" applyFont="1" applyFill="1" applyBorder="1" applyAlignment="1" applyProtection="1">
      <alignment vertical="center"/>
      <protection locked="0"/>
    </xf>
    <xf numFmtId="164" fontId="25" fillId="20" borderId="30" xfId="45" applyNumberFormat="1" applyFont="1" applyFill="1" applyBorder="1" applyAlignment="1" applyProtection="1">
      <alignment vertical="center"/>
      <protection locked="0"/>
    </xf>
    <xf numFmtId="164" fontId="25" fillId="20" borderId="31" xfId="45" applyNumberFormat="1" applyFont="1" applyFill="1" applyBorder="1" applyAlignment="1" applyProtection="1">
      <alignment vertical="center"/>
      <protection locked="0"/>
    </xf>
    <xf numFmtId="164" fontId="29" fillId="20" borderId="29" xfId="45" applyNumberFormat="1" applyFont="1" applyFill="1" applyBorder="1" applyAlignment="1" applyProtection="1">
      <alignment vertical="center"/>
    </xf>
    <xf numFmtId="164" fontId="29" fillId="20" borderId="10" xfId="45" applyNumberFormat="1" applyFont="1" applyFill="1" applyBorder="1" applyAlignment="1" applyProtection="1">
      <alignment vertical="center"/>
    </xf>
    <xf numFmtId="164" fontId="29" fillId="20" borderId="33" xfId="45" applyNumberFormat="1" applyFont="1" applyFill="1" applyBorder="1" applyAlignment="1" applyProtection="1">
      <alignment vertical="center"/>
    </xf>
    <xf numFmtId="164" fontId="29" fillId="20" borderId="30" xfId="45" applyNumberFormat="1" applyFont="1" applyFill="1" applyBorder="1" applyAlignment="1" applyProtection="1">
      <alignment vertical="center"/>
    </xf>
    <xf numFmtId="164" fontId="29" fillId="20" borderId="34" xfId="45" applyNumberFormat="1" applyFont="1" applyFill="1" applyBorder="1" applyAlignment="1" applyProtection="1">
      <alignment vertical="center"/>
    </xf>
    <xf numFmtId="164" fontId="25" fillId="20" borderId="35" xfId="45" applyNumberFormat="1" applyFont="1" applyFill="1" applyBorder="1" applyAlignment="1" applyProtection="1">
      <alignment vertical="center"/>
      <protection locked="0"/>
    </xf>
    <xf numFmtId="164" fontId="25" fillId="20" borderId="39" xfId="45" applyNumberFormat="1" applyFont="1" applyFill="1" applyBorder="1" applyAlignment="1" applyProtection="1">
      <alignment vertical="center"/>
      <protection locked="0"/>
    </xf>
    <xf numFmtId="164" fontId="25" fillId="20" borderId="36" xfId="45" applyNumberFormat="1" applyFont="1" applyFill="1" applyBorder="1" applyAlignment="1" applyProtection="1">
      <alignment vertical="center"/>
      <protection locked="0"/>
    </xf>
    <xf numFmtId="164" fontId="25" fillId="20" borderId="37" xfId="45" applyNumberFormat="1" applyFont="1" applyFill="1" applyBorder="1" applyAlignment="1" applyProtection="1">
      <alignment vertical="center"/>
      <protection locked="0"/>
    </xf>
    <xf numFmtId="164" fontId="29" fillId="20" borderId="35" xfId="45" applyNumberFormat="1" applyFont="1" applyFill="1" applyBorder="1" applyAlignment="1" applyProtection="1">
      <alignment vertical="center"/>
    </xf>
    <xf numFmtId="164" fontId="29" fillId="20" borderId="39" xfId="45" applyNumberFormat="1" applyFont="1" applyFill="1" applyBorder="1" applyAlignment="1" applyProtection="1">
      <alignment vertical="center"/>
    </xf>
    <xf numFmtId="164" fontId="29" fillId="20" borderId="40" xfId="45" applyNumberFormat="1" applyFont="1" applyFill="1" applyBorder="1" applyAlignment="1" applyProtection="1">
      <alignment vertical="center"/>
    </xf>
    <xf numFmtId="164" fontId="29" fillId="20" borderId="36" xfId="45" applyNumberFormat="1" applyFont="1" applyFill="1" applyBorder="1" applyAlignment="1" applyProtection="1">
      <alignment vertical="center"/>
    </xf>
    <xf numFmtId="164" fontId="29" fillId="20" borderId="41" xfId="45" applyNumberFormat="1" applyFont="1" applyFill="1" applyBorder="1" applyAlignment="1" applyProtection="1">
      <alignment vertical="center"/>
    </xf>
    <xf numFmtId="164" fontId="29" fillId="21" borderId="35" xfId="6" applyNumberFormat="1" applyFont="1" applyFill="1" applyBorder="1" applyAlignment="1" applyProtection="1">
      <alignment vertical="center"/>
    </xf>
    <xf numFmtId="164" fontId="29" fillId="21" borderId="39" xfId="6" applyNumberFormat="1" applyFont="1" applyFill="1" applyBorder="1" applyAlignment="1" applyProtection="1">
      <alignment vertical="center"/>
    </xf>
    <xf numFmtId="164" fontId="29" fillId="21" borderId="40" xfId="6" applyNumberFormat="1" applyFont="1" applyFill="1" applyBorder="1" applyAlignment="1" applyProtection="1">
      <alignment vertical="center"/>
    </xf>
    <xf numFmtId="164" fontId="29" fillId="21" borderId="45" xfId="6" applyNumberFormat="1" applyFont="1" applyFill="1" applyBorder="1" applyAlignment="1" applyProtection="1">
      <alignment vertical="center"/>
    </xf>
    <xf numFmtId="0" fontId="28" fillId="0" borderId="0" xfId="0" applyFont="1" applyAlignment="1">
      <alignment horizontal="center" vertical="center" wrapText="1"/>
    </xf>
    <xf numFmtId="164" fontId="29" fillId="21" borderId="21" xfId="6" applyNumberFormat="1" applyFont="1" applyFill="1" applyBorder="1" applyAlignment="1" applyProtection="1">
      <alignment vertical="center"/>
    </xf>
    <xf numFmtId="164" fontId="29" fillId="21" borderId="22" xfId="6" applyNumberFormat="1" applyFont="1" applyFill="1" applyBorder="1" applyAlignment="1" applyProtection="1">
      <alignment vertical="center"/>
    </xf>
    <xf numFmtId="0" fontId="11" fillId="0" borderId="0" xfId="6" applyFont="1" applyFill="1" applyBorder="1" applyAlignment="1" applyProtection="1">
      <alignment vertical="center"/>
    </xf>
    <xf numFmtId="164" fontId="29" fillId="21" borderId="46" xfId="6" applyNumberFormat="1" applyFont="1" applyFill="1" applyBorder="1" applyAlignment="1" applyProtection="1">
      <alignment vertical="center"/>
    </xf>
    <xf numFmtId="164" fontId="29" fillId="21" borderId="48" xfId="6" applyNumberFormat="1" applyFont="1" applyFill="1" applyBorder="1" applyAlignment="1" applyProtection="1">
      <alignment vertical="center"/>
    </xf>
    <xf numFmtId="164" fontId="29" fillId="21" borderId="23" xfId="6" applyNumberFormat="1" applyFont="1" applyFill="1" applyBorder="1" applyAlignment="1" applyProtection="1">
      <alignment vertical="center"/>
    </xf>
    <xf numFmtId="164" fontId="29" fillId="21" borderId="24" xfId="6" applyNumberFormat="1" applyFont="1" applyFill="1" applyBorder="1" applyAlignment="1" applyProtection="1">
      <alignment vertical="center"/>
    </xf>
    <xf numFmtId="164" fontId="29" fillId="21" borderId="43" xfId="6" applyNumberFormat="1" applyFont="1" applyFill="1" applyBorder="1" applyAlignment="1" applyProtection="1">
      <alignment vertical="center"/>
    </xf>
    <xf numFmtId="164" fontId="29" fillId="21" borderId="50" xfId="6" applyNumberFormat="1" applyFont="1" applyFill="1" applyBorder="1" applyAlignment="1" applyProtection="1">
      <alignment vertical="center"/>
    </xf>
    <xf numFmtId="0" fontId="28" fillId="0" borderId="0" xfId="6" applyFont="1" applyFill="1" applyBorder="1" applyAlignment="1" applyProtection="1">
      <alignment horizontal="center" vertical="center"/>
    </xf>
    <xf numFmtId="164" fontId="29" fillId="0" borderId="0" xfId="6" applyNumberFormat="1" applyFont="1" applyFill="1" applyBorder="1" applyAlignment="1" applyProtection="1">
      <alignment vertical="center"/>
    </xf>
    <xf numFmtId="164" fontId="9" fillId="20" borderId="36" xfId="6" applyNumberFormat="1" applyFont="1" applyFill="1" applyBorder="1" applyAlignment="1" applyProtection="1">
      <alignment vertical="center"/>
    </xf>
    <xf numFmtId="164" fontId="92" fillId="0" borderId="30" xfId="6" applyNumberFormat="1" applyFont="1" applyFill="1" applyBorder="1" applyAlignment="1" applyProtection="1">
      <alignment vertical="center"/>
    </xf>
    <xf numFmtId="164" fontId="29" fillId="21" borderId="52" xfId="6" applyNumberFormat="1" applyFont="1" applyFill="1" applyBorder="1" applyAlignment="1" applyProtection="1">
      <alignment vertical="center"/>
    </xf>
    <xf numFmtId="164" fontId="92" fillId="0" borderId="36" xfId="6" applyNumberFormat="1" applyFont="1" applyFill="1" applyBorder="1" applyAlignment="1" applyProtection="1">
      <alignment vertical="center"/>
    </xf>
    <xf numFmtId="164" fontId="29" fillId="21" borderId="53" xfId="6" applyNumberFormat="1" applyFont="1" applyFill="1" applyBorder="1" applyAlignment="1" applyProtection="1">
      <alignment vertical="center"/>
    </xf>
    <xf numFmtId="164" fontId="25" fillId="20" borderId="58" xfId="6" applyNumberFormat="1" applyFont="1" applyFill="1" applyBorder="1" applyAlignment="1" applyProtection="1">
      <alignment vertical="center"/>
      <protection locked="0"/>
    </xf>
    <xf numFmtId="164" fontId="92" fillId="0" borderId="57" xfId="6" applyNumberFormat="1" applyFont="1" applyFill="1" applyBorder="1" applyAlignment="1" applyProtection="1">
      <alignment vertical="center"/>
    </xf>
    <xf numFmtId="164" fontId="29" fillId="20" borderId="56" xfId="6" applyNumberFormat="1" applyFont="1" applyFill="1" applyBorder="1" applyAlignment="1" applyProtection="1">
      <alignment vertical="center"/>
    </xf>
    <xf numFmtId="164" fontId="29" fillId="20" borderId="58" xfId="6" applyNumberFormat="1" applyFont="1" applyFill="1" applyBorder="1" applyAlignment="1" applyProtection="1">
      <alignment vertical="center"/>
    </xf>
    <xf numFmtId="164" fontId="29" fillId="20" borderId="59" xfId="6" applyNumberFormat="1" applyFont="1" applyFill="1" applyBorder="1" applyAlignment="1" applyProtection="1">
      <alignment vertical="center"/>
    </xf>
    <xf numFmtId="164" fontId="29" fillId="20" borderId="57" xfId="6" applyNumberFormat="1" applyFont="1" applyFill="1" applyBorder="1" applyAlignment="1" applyProtection="1">
      <alignment vertical="center"/>
    </xf>
    <xf numFmtId="164" fontId="29" fillId="20" borderId="60" xfId="6" applyNumberFormat="1" applyFont="1" applyFill="1" applyBorder="1" applyAlignment="1" applyProtection="1">
      <alignment vertical="center"/>
    </xf>
    <xf numFmtId="0" fontId="34" fillId="0" borderId="24" xfId="6" applyFont="1" applyFill="1" applyBorder="1" applyAlignment="1" applyProtection="1">
      <alignment vertical="center"/>
    </xf>
    <xf numFmtId="164" fontId="29" fillId="22" borderId="21" xfId="6" applyNumberFormat="1" applyFont="1" applyFill="1" applyBorder="1" applyAlignment="1" applyProtection="1">
      <alignment vertical="center"/>
    </xf>
    <xf numFmtId="164" fontId="29" fillId="22" borderId="22" xfId="6" applyNumberFormat="1" applyFont="1" applyFill="1" applyBorder="1" applyAlignment="1" applyProtection="1">
      <alignment vertical="center"/>
    </xf>
    <xf numFmtId="164" fontId="29" fillId="22" borderId="23" xfId="6" applyNumberFormat="1" applyFont="1" applyFill="1" applyBorder="1" applyAlignment="1" applyProtection="1">
      <alignment vertical="center"/>
    </xf>
    <xf numFmtId="164" fontId="29" fillId="22" borderId="24" xfId="6" applyNumberFormat="1" applyFont="1" applyFill="1" applyBorder="1" applyAlignment="1" applyProtection="1">
      <alignment vertical="center"/>
    </xf>
    <xf numFmtId="164" fontId="29" fillId="22" borderId="43" xfId="6" applyNumberFormat="1" applyFont="1" applyFill="1" applyBorder="1" applyAlignment="1" applyProtection="1">
      <alignment vertical="center"/>
    </xf>
    <xf numFmtId="164" fontId="29" fillId="22" borderId="61" xfId="6" applyNumberFormat="1" applyFont="1" applyFill="1" applyBorder="1" applyAlignment="1" applyProtection="1">
      <alignment vertical="center"/>
    </xf>
    <xf numFmtId="0" fontId="0" fillId="0" borderId="0" xfId="0" applyBorder="1"/>
    <xf numFmtId="0" fontId="93" fillId="19" borderId="63" xfId="6" applyFont="1" applyFill="1" applyBorder="1" applyAlignment="1" applyProtection="1">
      <alignment vertical="center"/>
    </xf>
    <xf numFmtId="0" fontId="23" fillId="2" borderId="66" xfId="5" applyFont="1" applyBorder="1" applyAlignment="1" applyProtection="1">
      <alignment horizontal="center" vertical="center" wrapText="1"/>
    </xf>
    <xf numFmtId="0" fontId="34" fillId="0" borderId="7" xfId="6" applyFont="1" applyFill="1" applyBorder="1" applyAlignment="1" applyProtection="1">
      <alignment vertical="center"/>
    </xf>
    <xf numFmtId="164" fontId="29" fillId="22" borderId="13" xfId="6" applyNumberFormat="1" applyFont="1" applyFill="1" applyBorder="1" applyAlignment="1" applyProtection="1">
      <alignment vertical="center"/>
    </xf>
    <xf numFmtId="164" fontId="29" fillId="22" borderId="16" xfId="6" applyNumberFormat="1" applyFont="1" applyFill="1" applyBorder="1" applyAlignment="1" applyProtection="1">
      <alignment vertical="center"/>
    </xf>
    <xf numFmtId="164" fontId="29" fillId="22" borderId="64" xfId="6" applyNumberFormat="1" applyFont="1" applyFill="1" applyBorder="1" applyAlignment="1" applyProtection="1">
      <alignment vertical="center"/>
    </xf>
    <xf numFmtId="164" fontId="29" fillId="22" borderId="7" xfId="6" applyNumberFormat="1" applyFont="1" applyFill="1" applyBorder="1" applyAlignment="1" applyProtection="1">
      <alignment vertical="center"/>
    </xf>
    <xf numFmtId="164" fontId="29" fillId="22" borderId="14" xfId="6" applyNumberFormat="1" applyFont="1" applyFill="1" applyBorder="1" applyAlignment="1" applyProtection="1">
      <alignment vertical="center"/>
    </xf>
    <xf numFmtId="164" fontId="29" fillId="22" borderId="65" xfId="6" applyNumberFormat="1" applyFont="1" applyFill="1" applyBorder="1" applyAlignment="1" applyProtection="1">
      <alignment vertical="center"/>
    </xf>
    <xf numFmtId="0" fontId="32" fillId="0" borderId="0" xfId="36" applyFont="1" applyFill="1" applyBorder="1" applyAlignment="1" applyProtection="1">
      <alignment horizontal="left" vertical="top"/>
    </xf>
    <xf numFmtId="0" fontId="17" fillId="17" borderId="93" xfId="6" applyFont="1" applyFill="1" applyBorder="1" applyAlignment="1" applyProtection="1">
      <alignment horizontal="center" vertical="center" wrapText="1"/>
    </xf>
    <xf numFmtId="0" fontId="43" fillId="0" borderId="0" xfId="43" applyFont="1" applyFill="1" applyBorder="1" applyAlignment="1" applyProtection="1">
      <alignment horizontal="center" vertical="center" wrapText="1"/>
    </xf>
    <xf numFmtId="164" fontId="25" fillId="20" borderId="33" xfId="45" applyNumberFormat="1" applyFont="1" applyFill="1" applyBorder="1" applyAlignment="1" applyProtection="1">
      <alignment vertical="center"/>
      <protection locked="0"/>
    </xf>
    <xf numFmtId="164" fontId="25" fillId="20" borderId="40" xfId="45" applyNumberFormat="1" applyFont="1" applyFill="1" applyBorder="1" applyAlignment="1" applyProtection="1">
      <alignment vertical="center"/>
      <protection locked="0"/>
    </xf>
    <xf numFmtId="164" fontId="29" fillId="21" borderId="36" xfId="36" applyNumberFormat="1" applyFont="1" applyFill="1" applyBorder="1" applyProtection="1"/>
    <xf numFmtId="164" fontId="29" fillId="21" borderId="41" xfId="36" applyNumberFormat="1" applyFont="1" applyFill="1" applyBorder="1" applyProtection="1"/>
    <xf numFmtId="164" fontId="25" fillId="0" borderId="36" xfId="6" applyNumberFormat="1" applyFont="1" applyFill="1" applyBorder="1" applyAlignment="1" applyProtection="1">
      <alignment vertical="center"/>
    </xf>
    <xf numFmtId="164" fontId="25" fillId="0" borderId="57" xfId="6" applyNumberFormat="1" applyFont="1" applyFill="1" applyBorder="1" applyAlignment="1" applyProtection="1">
      <alignment vertical="center"/>
    </xf>
    <xf numFmtId="164" fontId="29" fillId="21" borderId="95" xfId="6" applyNumberFormat="1" applyFont="1" applyFill="1" applyBorder="1" applyAlignment="1" applyProtection="1">
      <alignment vertical="center"/>
    </xf>
    <xf numFmtId="0" fontId="9" fillId="0" borderId="24" xfId="6" applyFont="1" applyFill="1" applyBorder="1" applyAlignment="1" applyProtection="1">
      <alignment vertical="center"/>
    </xf>
    <xf numFmtId="164" fontId="29" fillId="22" borderId="96" xfId="6" applyNumberFormat="1" applyFont="1" applyFill="1" applyBorder="1" applyAlignment="1" applyProtection="1">
      <alignment vertical="center"/>
    </xf>
    <xf numFmtId="164" fontId="29" fillId="21" borderId="97" xfId="6" applyNumberFormat="1" applyFont="1" applyFill="1" applyBorder="1" applyAlignment="1" applyProtection="1">
      <alignment vertical="center"/>
    </xf>
    <xf numFmtId="0" fontId="11" fillId="0" borderId="0" xfId="0" applyFont="1" applyProtection="1"/>
    <xf numFmtId="0" fontId="24" fillId="17" borderId="0" xfId="43" applyFont="1" applyFill="1" applyBorder="1"/>
    <xf numFmtId="0" fontId="31" fillId="17" borderId="0" xfId="46" applyFont="1" applyFill="1" applyBorder="1"/>
    <xf numFmtId="0" fontId="3" fillId="17" borderId="0" xfId="6" applyFont="1" applyFill="1" applyAlignment="1" applyProtection="1">
      <alignment vertical="center"/>
    </xf>
    <xf numFmtId="0" fontId="3" fillId="0" borderId="0" xfId="6" applyFont="1" applyFill="1" applyAlignment="1" applyProtection="1">
      <alignment vertical="center"/>
    </xf>
    <xf numFmtId="0" fontId="11" fillId="17" borderId="0" xfId="36" applyFont="1" applyFill="1" applyAlignment="1" applyProtection="1">
      <alignment vertical="center"/>
    </xf>
    <xf numFmtId="0" fontId="0" fillId="18" borderId="0" xfId="0" applyFill="1"/>
    <xf numFmtId="0" fontId="17" fillId="17" borderId="15" xfId="36" applyFont="1" applyFill="1" applyBorder="1" applyAlignment="1" applyProtection="1">
      <alignment horizontal="center" vertical="center"/>
    </xf>
    <xf numFmtId="1" fontId="9" fillId="0" borderId="0" xfId="36" applyNumberFormat="1" applyFont="1" applyFill="1" applyBorder="1" applyAlignment="1" applyProtection="1">
      <alignment vertical="center"/>
      <protection locked="0"/>
    </xf>
    <xf numFmtId="0" fontId="17" fillId="17" borderId="14" xfId="0" applyFont="1" applyFill="1" applyBorder="1" applyAlignment="1" applyProtection="1"/>
    <xf numFmtId="164" fontId="9" fillId="23" borderId="9" xfId="59" applyNumberFormat="1" applyFont="1" applyFill="1" applyBorder="1" applyAlignment="1" applyProtection="1">
      <alignment vertical="center"/>
      <protection locked="0"/>
    </xf>
    <xf numFmtId="164" fontId="9" fillId="23" borderId="31" xfId="59" applyNumberFormat="1" applyFont="1" applyFill="1" applyBorder="1" applyAlignment="1" applyProtection="1">
      <alignment vertical="center"/>
      <protection locked="0"/>
    </xf>
    <xf numFmtId="164" fontId="9" fillId="23" borderId="33" xfId="59" applyNumberFormat="1" applyFont="1" applyFill="1" applyBorder="1" applyAlignment="1" applyProtection="1">
      <alignment vertical="center"/>
      <protection locked="0"/>
    </xf>
    <xf numFmtId="164" fontId="9" fillId="23" borderId="11" xfId="59" applyNumberFormat="1" applyFont="1" applyFill="1" applyBorder="1" applyAlignment="1" applyProtection="1">
      <alignment vertical="center"/>
      <protection locked="0"/>
    </xf>
    <xf numFmtId="164" fontId="9" fillId="23" borderId="30" xfId="59" applyNumberFormat="1" applyFont="1" applyFill="1" applyBorder="1" applyAlignment="1" applyProtection="1">
      <alignment vertical="center"/>
      <protection locked="0"/>
    </xf>
    <xf numFmtId="167" fontId="9" fillId="23" borderId="32" xfId="59" applyNumberFormat="1" applyFont="1" applyFill="1" applyBorder="1" applyAlignment="1" applyProtection="1">
      <alignment vertical="center" wrapText="1"/>
      <protection locked="0"/>
    </xf>
    <xf numFmtId="0" fontId="26" fillId="0" borderId="51" xfId="0" applyFont="1" applyBorder="1" applyAlignment="1" applyProtection="1">
      <alignment vertical="center"/>
    </xf>
    <xf numFmtId="0" fontId="26" fillId="0" borderId="30" xfId="36" applyFont="1" applyFill="1" applyBorder="1" applyAlignment="1" applyProtection="1">
      <alignment horizontal="center" vertical="center"/>
    </xf>
    <xf numFmtId="164" fontId="9" fillId="23" borderId="9" xfId="59" applyNumberFormat="1" applyFont="1" applyFill="1" applyBorder="1" applyAlignment="1" applyProtection="1">
      <alignment vertical="center"/>
    </xf>
    <xf numFmtId="164" fontId="9" fillId="23" borderId="31" xfId="59" applyNumberFormat="1" applyFont="1" applyFill="1" applyBorder="1" applyAlignment="1" applyProtection="1">
      <alignment vertical="center"/>
    </xf>
    <xf numFmtId="164" fontId="9" fillId="23" borderId="33" xfId="59" applyNumberFormat="1" applyFont="1" applyFill="1" applyBorder="1" applyAlignment="1" applyProtection="1">
      <alignment vertical="center"/>
    </xf>
    <xf numFmtId="164" fontId="9" fillId="23" borderId="11" xfId="59" applyNumberFormat="1" applyFont="1" applyFill="1" applyBorder="1" applyAlignment="1" applyProtection="1">
      <alignment vertical="center"/>
    </xf>
    <xf numFmtId="164" fontId="9" fillId="23" borderId="30" xfId="59" applyNumberFormat="1" applyFont="1" applyFill="1" applyBorder="1" applyAlignment="1" applyProtection="1">
      <alignment vertical="center"/>
    </xf>
    <xf numFmtId="164" fontId="9" fillId="23" borderId="117" xfId="59" applyNumberFormat="1" applyFont="1" applyFill="1" applyBorder="1" applyAlignment="1" applyProtection="1">
      <alignment vertical="center"/>
      <protection locked="0"/>
    </xf>
    <xf numFmtId="164" fontId="9" fillId="23" borderId="118" xfId="59" applyNumberFormat="1" applyFont="1" applyFill="1" applyBorder="1" applyAlignment="1" applyProtection="1">
      <alignment vertical="center"/>
      <protection locked="0"/>
    </xf>
    <xf numFmtId="164" fontId="9" fillId="23" borderId="119" xfId="59" applyNumberFormat="1" applyFont="1" applyFill="1" applyBorder="1" applyAlignment="1" applyProtection="1">
      <alignment vertical="center"/>
      <protection locked="0"/>
    </xf>
    <xf numFmtId="164" fontId="9" fillId="23" borderId="120" xfId="59" applyNumberFormat="1" applyFont="1" applyFill="1" applyBorder="1" applyAlignment="1" applyProtection="1">
      <alignment vertical="center"/>
      <protection locked="0"/>
    </xf>
    <xf numFmtId="164" fontId="9" fillId="23" borderId="51" xfId="59" applyNumberFormat="1" applyFont="1" applyFill="1" applyBorder="1" applyAlignment="1" applyProtection="1">
      <alignment vertical="center"/>
      <protection locked="0"/>
    </xf>
    <xf numFmtId="167" fontId="9" fillId="23" borderId="49" xfId="59" applyNumberFormat="1" applyFont="1" applyFill="1" applyBorder="1" applyAlignment="1" applyProtection="1">
      <alignment vertical="center" wrapText="1"/>
      <protection locked="0"/>
    </xf>
    <xf numFmtId="0" fontId="34" fillId="0" borderId="51" xfId="36" applyFont="1" applyFill="1" applyBorder="1" applyAlignment="1" applyProtection="1">
      <alignment horizontal="center" vertical="center"/>
    </xf>
    <xf numFmtId="164" fontId="9" fillId="23" borderId="117" xfId="59" applyNumberFormat="1" applyFont="1" applyFill="1" applyBorder="1" applyAlignment="1" applyProtection="1">
      <alignment vertical="center"/>
    </xf>
    <xf numFmtId="164" fontId="9" fillId="23" borderId="118" xfId="59" applyNumberFormat="1" applyFont="1" applyFill="1" applyBorder="1" applyAlignment="1" applyProtection="1">
      <alignment vertical="center"/>
    </xf>
    <xf numFmtId="164" fontId="9" fillId="23" borderId="119" xfId="59" applyNumberFormat="1" applyFont="1" applyFill="1" applyBorder="1" applyAlignment="1" applyProtection="1">
      <alignment vertical="center"/>
    </xf>
    <xf numFmtId="164" fontId="9" fillId="23" borderId="120" xfId="59" applyNumberFormat="1" applyFont="1" applyFill="1" applyBorder="1" applyAlignment="1" applyProtection="1">
      <alignment vertical="center"/>
    </xf>
    <xf numFmtId="164" fontId="9" fillId="23" borderId="51" xfId="59" applyNumberFormat="1" applyFont="1" applyFill="1" applyBorder="1" applyAlignment="1" applyProtection="1">
      <alignment vertical="center"/>
    </xf>
    <xf numFmtId="164" fontId="29" fillId="24" borderId="38" xfId="6" applyNumberFormat="1" applyFont="1" applyFill="1" applyBorder="1" applyAlignment="1" applyProtection="1">
      <alignment vertical="center"/>
    </xf>
    <xf numFmtId="164" fontId="29" fillId="24" borderId="49" xfId="6" applyNumberFormat="1" applyFont="1" applyFill="1" applyBorder="1" applyAlignment="1" applyProtection="1">
      <alignment vertical="center"/>
    </xf>
    <xf numFmtId="0" fontId="9" fillId="0" borderId="51" xfId="0" applyFont="1" applyBorder="1" applyAlignment="1" applyProtection="1">
      <alignment vertical="center" wrapText="1"/>
    </xf>
    <xf numFmtId="0" fontId="9" fillId="0" borderId="51" xfId="36" applyFont="1" applyFill="1" applyBorder="1" applyAlignment="1" applyProtection="1">
      <alignment vertical="center" wrapText="1"/>
    </xf>
    <xf numFmtId="164" fontId="9" fillId="23" borderId="45" xfId="59" applyNumberFormat="1" applyFont="1" applyFill="1" applyBorder="1" applyAlignment="1" applyProtection="1">
      <alignment vertical="center"/>
      <protection locked="0"/>
    </xf>
    <xf numFmtId="167" fontId="9" fillId="23" borderId="38" xfId="59" applyNumberFormat="1" applyFont="1" applyFill="1" applyBorder="1" applyAlignment="1" applyProtection="1">
      <alignment vertical="center" wrapText="1"/>
      <protection locked="0"/>
    </xf>
    <xf numFmtId="0" fontId="9" fillId="0" borderId="36" xfId="36" applyFont="1" applyFill="1" applyBorder="1" applyAlignment="1" applyProtection="1">
      <alignment vertical="center" wrapText="1"/>
    </xf>
    <xf numFmtId="164" fontId="9" fillId="23" borderId="45" xfId="59" applyNumberFormat="1" applyFont="1" applyFill="1" applyBorder="1" applyAlignment="1" applyProtection="1">
      <alignment vertical="center"/>
    </xf>
    <xf numFmtId="164" fontId="9" fillId="23" borderId="37" xfId="59" applyNumberFormat="1" applyFont="1" applyFill="1" applyBorder="1" applyAlignment="1" applyProtection="1">
      <alignment vertical="center"/>
    </xf>
    <xf numFmtId="164" fontId="9" fillId="23" borderId="40" xfId="59" applyNumberFormat="1" applyFont="1" applyFill="1" applyBorder="1" applyAlignment="1" applyProtection="1">
      <alignment vertical="center"/>
    </xf>
    <xf numFmtId="164" fontId="9" fillId="23" borderId="42" xfId="59" applyNumberFormat="1" applyFont="1" applyFill="1" applyBorder="1" applyAlignment="1" applyProtection="1">
      <alignment vertical="center"/>
    </xf>
    <xf numFmtId="164" fontId="9" fillId="23" borderId="36" xfId="59" applyNumberFormat="1" applyFont="1" applyFill="1" applyBorder="1" applyAlignment="1" applyProtection="1">
      <alignment vertical="center"/>
    </xf>
    <xf numFmtId="0" fontId="26" fillId="0" borderId="36" xfId="36" applyFont="1" applyFill="1" applyBorder="1" applyAlignment="1" applyProtection="1">
      <alignment vertical="center"/>
    </xf>
    <xf numFmtId="0" fontId="34" fillId="0" borderId="36" xfId="36" applyFont="1" applyFill="1" applyBorder="1" applyAlignment="1" applyProtection="1">
      <alignment horizontal="center" vertical="center"/>
    </xf>
    <xf numFmtId="0" fontId="26" fillId="0" borderId="36" xfId="36" applyFont="1" applyFill="1" applyBorder="1" applyAlignment="1" applyProtection="1">
      <alignment horizontal="center" vertical="center"/>
    </xf>
    <xf numFmtId="0" fontId="26" fillId="23" borderId="36" xfId="36" applyFont="1" applyFill="1" applyBorder="1" applyAlignment="1" applyProtection="1">
      <alignment vertical="center"/>
    </xf>
    <xf numFmtId="0" fontId="26" fillId="0" borderId="57" xfId="36" applyFont="1" applyFill="1" applyBorder="1" applyAlignment="1" applyProtection="1">
      <alignment horizontal="center" vertical="center"/>
    </xf>
    <xf numFmtId="164" fontId="9" fillId="23" borderId="121" xfId="59" applyNumberFormat="1" applyFont="1" applyFill="1" applyBorder="1" applyAlignment="1" applyProtection="1">
      <alignment vertical="center"/>
    </xf>
    <xf numFmtId="164" fontId="9" fillId="23" borderId="122" xfId="59" applyNumberFormat="1" applyFont="1" applyFill="1" applyBorder="1" applyAlignment="1" applyProtection="1">
      <alignment vertical="center"/>
    </xf>
    <xf numFmtId="164" fontId="9" fillId="23" borderId="59" xfId="59" applyNumberFormat="1" applyFont="1" applyFill="1" applyBorder="1" applyAlignment="1" applyProtection="1">
      <alignment vertical="center"/>
    </xf>
    <xf numFmtId="164" fontId="9" fillId="23" borderId="123" xfId="59" applyNumberFormat="1" applyFont="1" applyFill="1" applyBorder="1" applyAlignment="1" applyProtection="1">
      <alignment vertical="center"/>
    </xf>
    <xf numFmtId="164" fontId="9" fillId="23" borderId="57" xfId="59" applyNumberFormat="1" applyFont="1" applyFill="1" applyBorder="1" applyAlignment="1" applyProtection="1">
      <alignment vertical="center"/>
    </xf>
    <xf numFmtId="164" fontId="9" fillId="23" borderId="124" xfId="59" applyNumberFormat="1" applyFont="1" applyFill="1" applyBorder="1" applyAlignment="1" applyProtection="1">
      <alignment vertical="center"/>
      <protection locked="0"/>
    </xf>
    <xf numFmtId="164" fontId="9" fillId="23" borderId="25" xfId="59" applyNumberFormat="1" applyFont="1" applyFill="1" applyBorder="1" applyAlignment="1" applyProtection="1">
      <alignment vertical="center"/>
      <protection locked="0"/>
    </xf>
    <xf numFmtId="164" fontId="9" fillId="23" borderId="23" xfId="59" applyNumberFormat="1" applyFont="1" applyFill="1" applyBorder="1" applyAlignment="1" applyProtection="1">
      <alignment vertical="center"/>
      <protection locked="0"/>
    </xf>
    <xf numFmtId="164" fontId="9" fillId="23" borderId="125" xfId="59" applyNumberFormat="1" applyFont="1" applyFill="1" applyBorder="1" applyAlignment="1" applyProtection="1">
      <alignment vertical="center"/>
      <protection locked="0"/>
    </xf>
    <xf numFmtId="164" fontId="9" fillId="23" borderId="24" xfId="59" applyNumberFormat="1" applyFont="1" applyFill="1" applyBorder="1" applyAlignment="1" applyProtection="1">
      <alignment vertical="center"/>
      <protection locked="0"/>
    </xf>
    <xf numFmtId="164" fontId="9" fillId="23" borderId="123" xfId="59" applyNumberFormat="1" applyFont="1" applyFill="1" applyBorder="1" applyAlignment="1" applyProtection="1">
      <alignment vertical="center"/>
      <protection locked="0"/>
    </xf>
    <xf numFmtId="167" fontId="9" fillId="23" borderId="44" xfId="59" applyNumberFormat="1" applyFont="1" applyFill="1" applyBorder="1" applyAlignment="1" applyProtection="1">
      <alignment vertical="center" wrapText="1"/>
      <protection locked="0"/>
    </xf>
    <xf numFmtId="0" fontId="26" fillId="23" borderId="24" xfId="36" applyFont="1" applyFill="1" applyBorder="1" applyAlignment="1" applyProtection="1">
      <alignment vertical="center"/>
    </xf>
    <xf numFmtId="0" fontId="26" fillId="0" borderId="24" xfId="36" applyFont="1" applyFill="1" applyBorder="1" applyAlignment="1" applyProtection="1">
      <alignment horizontal="center" vertical="center"/>
    </xf>
    <xf numFmtId="164" fontId="9" fillId="23" borderId="124" xfId="59" applyNumberFormat="1" applyFont="1" applyFill="1" applyBorder="1" applyAlignment="1" applyProtection="1">
      <alignment vertical="center"/>
    </xf>
    <xf numFmtId="164" fontId="9" fillId="23" borderId="25" xfId="59" applyNumberFormat="1" applyFont="1" applyFill="1" applyBorder="1" applyAlignment="1" applyProtection="1">
      <alignment vertical="center"/>
    </xf>
    <xf numFmtId="164" fontId="9" fillId="23" borderId="23" xfId="59" applyNumberFormat="1" applyFont="1" applyFill="1" applyBorder="1" applyAlignment="1" applyProtection="1">
      <alignment vertical="center"/>
    </xf>
    <xf numFmtId="164" fontId="9" fillId="23" borderId="125" xfId="59" applyNumberFormat="1" applyFont="1" applyFill="1" applyBorder="1" applyAlignment="1" applyProtection="1">
      <alignment vertical="center"/>
    </xf>
    <xf numFmtId="164" fontId="9" fillId="23" borderId="24" xfId="59" applyNumberFormat="1" applyFont="1" applyFill="1" applyBorder="1" applyAlignment="1" applyProtection="1">
      <alignment vertical="center"/>
    </xf>
    <xf numFmtId="0" fontId="26" fillId="0" borderId="7" xfId="36" applyFont="1" applyFill="1" applyBorder="1" applyAlignment="1" applyProtection="1">
      <alignment vertical="center"/>
    </xf>
    <xf numFmtId="0" fontId="26" fillId="0" borderId="17" xfId="36" applyFont="1" applyFill="1" applyBorder="1" applyAlignment="1" applyProtection="1">
      <alignment horizontal="center" vertical="center"/>
    </xf>
    <xf numFmtId="1" fontId="9" fillId="17" borderId="0" xfId="36" applyNumberFormat="1" applyFont="1" applyFill="1" applyBorder="1" applyAlignment="1" applyProtection="1">
      <alignment vertical="center"/>
      <protection locked="0"/>
    </xf>
    <xf numFmtId="167" fontId="9" fillId="0" borderId="0" xfId="59" applyNumberFormat="1" applyFont="1" applyFill="1" applyBorder="1" applyAlignment="1" applyProtection="1">
      <alignment vertical="center"/>
      <protection locked="0"/>
    </xf>
    <xf numFmtId="167" fontId="9" fillId="17" borderId="0" xfId="59" applyNumberFormat="1" applyFont="1" applyFill="1" applyBorder="1" applyAlignment="1" applyProtection="1">
      <alignment vertical="center"/>
      <protection locked="0"/>
    </xf>
    <xf numFmtId="0" fontId="12" fillId="0" borderId="0" xfId="35" applyFont="1" applyFill="1" applyAlignment="1" applyProtection="1">
      <alignment vertical="center"/>
    </xf>
    <xf numFmtId="0" fontId="3" fillId="0" borderId="0" xfId="35" applyFill="1" applyAlignment="1" applyProtection="1">
      <alignment vertical="center"/>
    </xf>
    <xf numFmtId="0" fontId="22" fillId="17" borderId="0" xfId="35" applyFont="1" applyFill="1" applyAlignment="1" applyProtection="1">
      <alignment horizontal="center" vertical="center"/>
    </xf>
    <xf numFmtId="0" fontId="50" fillId="0" borderId="0" xfId="0" applyFont="1" applyBorder="1" applyAlignment="1">
      <alignment horizontal="left" vertical="center" wrapText="1"/>
    </xf>
    <xf numFmtId="0" fontId="50" fillId="17" borderId="0" xfId="0" applyFont="1" applyFill="1" applyBorder="1" applyAlignment="1">
      <alignment horizontal="left" vertical="center" wrapText="1"/>
    </xf>
    <xf numFmtId="0" fontId="3" fillId="0" borderId="0" xfId="35" applyAlignment="1" applyProtection="1">
      <alignment horizontal="center" vertical="center"/>
    </xf>
    <xf numFmtId="0" fontId="0" fillId="0" borderId="0" xfId="0" applyBorder="1" applyAlignment="1">
      <alignment horizontal="left" vertical="top" wrapText="1"/>
    </xf>
    <xf numFmtId="0" fontId="0" fillId="17" borderId="0" xfId="0" applyFill="1" applyBorder="1" applyAlignment="1">
      <alignment horizontal="left" vertical="top" wrapText="1"/>
    </xf>
    <xf numFmtId="0" fontId="0" fillId="0" borderId="0" xfId="0" applyFill="1" applyBorder="1" applyAlignment="1">
      <alignment horizontal="left" vertical="top" wrapText="1"/>
    </xf>
    <xf numFmtId="0" fontId="52" fillId="0" borderId="0" xfId="43" applyFont="1" applyAlignment="1" applyProtection="1"/>
    <xf numFmtId="0" fontId="0" fillId="0" borderId="0" xfId="0" applyAlignment="1" applyProtection="1"/>
    <xf numFmtId="0" fontId="17" fillId="0" borderId="87" xfId="36" applyFont="1" applyFill="1" applyBorder="1" applyAlignment="1" applyProtection="1">
      <alignment horizontal="left" vertical="center"/>
    </xf>
    <xf numFmtId="0" fontId="17" fillId="0" borderId="0" xfId="36" applyFont="1" applyFill="1" applyBorder="1" applyAlignment="1" applyProtection="1">
      <alignment horizontal="left" vertical="center"/>
    </xf>
    <xf numFmtId="0" fontId="17" fillId="0" borderId="0" xfId="36" applyFont="1" applyFill="1" applyBorder="1" applyAlignment="1" applyProtection="1">
      <alignment horizontal="center" vertical="center"/>
    </xf>
    <xf numFmtId="0" fontId="23" fillId="0" borderId="0" xfId="6" applyFont="1" applyFill="1" applyAlignment="1" applyProtection="1">
      <alignment vertical="center"/>
    </xf>
    <xf numFmtId="0" fontId="54" fillId="0" borderId="142" xfId="36" applyFont="1" applyFill="1" applyBorder="1" applyAlignment="1" applyProtection="1">
      <alignment horizontal="center" vertical="center"/>
    </xf>
    <xf numFmtId="0" fontId="54" fillId="0" borderId="142" xfId="43" applyFont="1" applyFill="1" applyBorder="1" applyAlignment="1" applyProtection="1"/>
    <xf numFmtId="0" fontId="54" fillId="0" borderId="0" xfId="43" applyFont="1" applyFill="1" applyBorder="1" applyAlignment="1" applyProtection="1"/>
    <xf numFmtId="0" fontId="17" fillId="17" borderId="249" xfId="6" applyFont="1" applyFill="1" applyBorder="1" applyAlignment="1" applyProtection="1">
      <alignment horizontal="center" vertical="center" wrapText="1"/>
    </xf>
    <xf numFmtId="0" fontId="17" fillId="17" borderId="250" xfId="6" applyFont="1" applyFill="1" applyBorder="1" applyAlignment="1" applyProtection="1">
      <alignment horizontal="center" vertical="center" wrapText="1"/>
    </xf>
    <xf numFmtId="0" fontId="17" fillId="17" borderId="251" xfId="6" applyFont="1" applyFill="1" applyBorder="1" applyAlignment="1" applyProtection="1">
      <alignment horizontal="center" vertical="center" wrapText="1"/>
    </xf>
    <xf numFmtId="0" fontId="17" fillId="17" borderId="252" xfId="6" applyFont="1" applyFill="1" applyBorder="1" applyAlignment="1" applyProtection="1">
      <alignment horizontal="center" vertical="center" wrapText="1"/>
    </xf>
    <xf numFmtId="0" fontId="17" fillId="17" borderId="125" xfId="6" applyFont="1" applyFill="1" applyBorder="1" applyAlignment="1" applyProtection="1">
      <alignment horizontal="center" vertical="center" wrapText="1"/>
    </xf>
    <xf numFmtId="0" fontId="18" fillId="0" borderId="0" xfId="42" applyBorder="1" applyAlignment="1" applyProtection="1">
      <alignment horizontal="center" vertical="center"/>
    </xf>
    <xf numFmtId="0" fontId="17" fillId="17" borderId="14" xfId="47" applyFont="1" applyFill="1" applyBorder="1" applyAlignment="1" applyProtection="1"/>
    <xf numFmtId="164" fontId="9" fillId="23" borderId="30" xfId="44" applyNumberFormat="1" applyFont="1" applyFill="1" applyBorder="1" applyAlignment="1" applyProtection="1">
      <alignment vertical="center"/>
      <protection locked="0"/>
    </xf>
    <xf numFmtId="164" fontId="9" fillId="23" borderId="31" xfId="44" applyNumberFormat="1" applyFont="1" applyFill="1" applyBorder="1" applyAlignment="1" applyProtection="1">
      <alignment vertical="center"/>
      <protection locked="0"/>
    </xf>
    <xf numFmtId="164" fontId="9" fillId="23" borderId="29" xfId="44" applyNumberFormat="1" applyFont="1" applyFill="1" applyBorder="1" applyAlignment="1" applyProtection="1">
      <alignment vertical="center"/>
      <protection locked="0"/>
    </xf>
    <xf numFmtId="164" fontId="9" fillId="23" borderId="33" xfId="44" applyNumberFormat="1" applyFont="1" applyFill="1" applyBorder="1" applyAlignment="1" applyProtection="1">
      <alignment vertical="center"/>
      <protection locked="0"/>
    </xf>
    <xf numFmtId="164" fontId="9" fillId="23" borderId="34" xfId="44" applyNumberFormat="1" applyFont="1" applyFill="1" applyBorder="1" applyAlignment="1" applyProtection="1">
      <alignment vertical="center"/>
      <protection locked="0"/>
    </xf>
    <xf numFmtId="164" fontId="9" fillId="23" borderId="9" xfId="44" applyNumberFormat="1" applyFont="1" applyFill="1" applyBorder="1" applyAlignment="1" applyProtection="1">
      <alignment vertical="center"/>
    </xf>
    <xf numFmtId="164" fontId="9" fillId="23" borderId="30" xfId="44" applyNumberFormat="1" applyFont="1" applyFill="1" applyBorder="1" applyAlignment="1" applyProtection="1">
      <alignment vertical="center"/>
    </xf>
    <xf numFmtId="164" fontId="9" fillId="23" borderId="31" xfId="44" applyNumberFormat="1" applyFont="1" applyFill="1" applyBorder="1" applyAlignment="1" applyProtection="1">
      <alignment vertical="center"/>
    </xf>
    <xf numFmtId="164" fontId="9" fillId="23" borderId="33" xfId="44" applyNumberFormat="1" applyFont="1" applyFill="1" applyBorder="1" applyAlignment="1" applyProtection="1">
      <alignment vertical="center"/>
    </xf>
    <xf numFmtId="164" fontId="9" fillId="23" borderId="34" xfId="44" applyNumberFormat="1" applyFont="1" applyFill="1" applyBorder="1" applyAlignment="1" applyProtection="1">
      <alignment vertical="center"/>
    </xf>
    <xf numFmtId="164" fontId="29" fillId="24" borderId="12" xfId="6" applyNumberFormat="1" applyFont="1" applyFill="1" applyBorder="1" applyAlignment="1" applyProtection="1">
      <alignment vertical="center"/>
    </xf>
    <xf numFmtId="164" fontId="9" fillId="23" borderId="29" xfId="44" applyNumberFormat="1" applyFont="1" applyFill="1" applyBorder="1" applyAlignment="1" applyProtection="1">
      <alignment vertical="center"/>
    </xf>
    <xf numFmtId="164" fontId="9" fillId="23" borderId="45" xfId="44" applyNumberFormat="1" applyFont="1" applyFill="1" applyBorder="1" applyAlignment="1" applyProtection="1">
      <alignment vertical="center"/>
    </xf>
    <xf numFmtId="164" fontId="9" fillId="23" borderId="36" xfId="44" applyNumberFormat="1" applyFont="1" applyFill="1" applyBorder="1" applyAlignment="1" applyProtection="1">
      <alignment vertical="center"/>
    </xf>
    <xf numFmtId="164" fontId="9" fillId="23" borderId="37" xfId="44" applyNumberFormat="1" applyFont="1" applyFill="1" applyBorder="1" applyAlignment="1" applyProtection="1">
      <alignment vertical="center"/>
    </xf>
    <xf numFmtId="164" fontId="9" fillId="23" borderId="40" xfId="44" applyNumberFormat="1" applyFont="1" applyFill="1" applyBorder="1" applyAlignment="1" applyProtection="1">
      <alignment vertical="center"/>
    </xf>
    <xf numFmtId="164" fontId="9" fillId="23" borderId="41" xfId="44" applyNumberFormat="1" applyFont="1" applyFill="1" applyBorder="1" applyAlignment="1" applyProtection="1">
      <alignment vertical="center"/>
    </xf>
    <xf numFmtId="164" fontId="9" fillId="23" borderId="35" xfId="44" applyNumberFormat="1" applyFont="1" applyFill="1" applyBorder="1" applyAlignment="1" applyProtection="1">
      <alignment vertical="center"/>
    </xf>
    <xf numFmtId="164" fontId="22" fillId="23" borderId="36" xfId="6" applyNumberFormat="1" applyFont="1" applyFill="1" applyBorder="1" applyAlignment="1" applyProtection="1">
      <alignment vertical="center"/>
    </xf>
    <xf numFmtId="164" fontId="9" fillId="23" borderId="121" xfId="44" applyNumberFormat="1" applyFont="1" applyFill="1" applyBorder="1" applyAlignment="1" applyProtection="1">
      <alignment vertical="center"/>
    </xf>
    <xf numFmtId="164" fontId="9" fillId="23" borderId="57" xfId="44" applyNumberFormat="1" applyFont="1" applyFill="1" applyBorder="1" applyAlignment="1" applyProtection="1">
      <alignment vertical="center"/>
    </xf>
    <xf numFmtId="164" fontId="9" fillId="23" borderId="122" xfId="44" applyNumberFormat="1" applyFont="1" applyFill="1" applyBorder="1" applyAlignment="1" applyProtection="1">
      <alignment vertical="center"/>
    </xf>
    <xf numFmtId="164" fontId="9" fillId="23" borderId="59" xfId="44" applyNumberFormat="1" applyFont="1" applyFill="1" applyBorder="1" applyAlignment="1" applyProtection="1">
      <alignment vertical="center"/>
    </xf>
    <xf numFmtId="164" fontId="9" fillId="23" borderId="60" xfId="44" applyNumberFormat="1" applyFont="1" applyFill="1" applyBorder="1" applyAlignment="1" applyProtection="1">
      <alignment vertical="center"/>
    </xf>
    <xf numFmtId="164" fontId="9" fillId="23" borderId="56" xfId="44" applyNumberFormat="1" applyFont="1" applyFill="1" applyBorder="1" applyAlignment="1" applyProtection="1">
      <alignment vertical="center"/>
    </xf>
    <xf numFmtId="164" fontId="22" fillId="23" borderId="57" xfId="6" applyNumberFormat="1" applyFont="1" applyFill="1" applyBorder="1" applyAlignment="1" applyProtection="1">
      <alignment vertical="center"/>
    </xf>
    <xf numFmtId="0" fontId="26" fillId="0" borderId="57" xfId="36" applyFont="1" applyFill="1" applyBorder="1" applyAlignment="1" applyProtection="1">
      <alignment vertical="center"/>
    </xf>
    <xf numFmtId="164" fontId="9" fillId="23" borderId="24" xfId="48" applyNumberFormat="1" applyFont="1" applyFill="1" applyBorder="1" applyAlignment="1" applyProtection="1">
      <alignment vertical="center"/>
    </xf>
    <xf numFmtId="164" fontId="9" fillId="23" borderId="124" xfId="44" applyNumberFormat="1" applyFont="1" applyFill="1" applyBorder="1" applyAlignment="1" applyProtection="1">
      <alignment vertical="center"/>
    </xf>
    <xf numFmtId="164" fontId="9" fillId="23" borderId="24" xfId="44" applyNumberFormat="1" applyFont="1" applyFill="1" applyBorder="1" applyAlignment="1" applyProtection="1">
      <alignment vertical="center"/>
    </xf>
    <xf numFmtId="164" fontId="9" fillId="23" borderId="25" xfId="44" applyNumberFormat="1" applyFont="1" applyFill="1" applyBorder="1" applyAlignment="1" applyProtection="1">
      <alignment vertical="center"/>
    </xf>
    <xf numFmtId="164" fontId="9" fillId="23" borderId="23" xfId="44" applyNumberFormat="1" applyFont="1" applyFill="1" applyBorder="1" applyAlignment="1" applyProtection="1">
      <alignment vertical="center"/>
    </xf>
    <xf numFmtId="164" fontId="9" fillId="23" borderId="43" xfId="44" applyNumberFormat="1" applyFont="1" applyFill="1" applyBorder="1" applyAlignment="1" applyProtection="1">
      <alignment vertical="center"/>
    </xf>
    <xf numFmtId="164" fontId="29" fillId="24" borderId="143" xfId="6" applyNumberFormat="1" applyFont="1" applyFill="1" applyBorder="1" applyAlignment="1" applyProtection="1">
      <alignment vertical="center"/>
    </xf>
    <xf numFmtId="164" fontId="9" fillId="23" borderId="21" xfId="44" applyNumberFormat="1" applyFont="1" applyFill="1" applyBorder="1" applyAlignment="1" applyProtection="1">
      <alignment vertical="center"/>
    </xf>
    <xf numFmtId="164" fontId="9" fillId="28" borderId="96" xfId="36" applyNumberFormat="1" applyFont="1" applyFill="1" applyBorder="1" applyAlignment="1" applyProtection="1">
      <alignment vertical="center"/>
    </xf>
    <xf numFmtId="164" fontId="29" fillId="24" borderId="63" xfId="6" applyNumberFormat="1" applyFont="1" applyFill="1" applyBorder="1" applyAlignment="1" applyProtection="1">
      <alignment vertical="center"/>
    </xf>
    <xf numFmtId="164" fontId="9" fillId="28" borderId="13" xfId="36" applyNumberFormat="1" applyFont="1" applyFill="1" applyBorder="1" applyAlignment="1" applyProtection="1">
      <alignment vertical="center"/>
    </xf>
    <xf numFmtId="0" fontId="50" fillId="0" borderId="0" xfId="0" applyFont="1" applyFill="1" applyBorder="1" applyAlignment="1">
      <alignment horizontal="left" vertical="center" wrapText="1"/>
    </xf>
    <xf numFmtId="0" fontId="52" fillId="0" borderId="0" xfId="43" applyFont="1" applyProtection="1"/>
    <xf numFmtId="0" fontId="58" fillId="0" borderId="0" xfId="43" applyFont="1" applyFill="1" applyBorder="1" applyProtection="1"/>
    <xf numFmtId="0" fontId="52" fillId="0" borderId="0" xfId="43" applyFont="1" applyFill="1" applyBorder="1" applyProtection="1"/>
    <xf numFmtId="0" fontId="17" fillId="17" borderId="8" xfId="47" applyFont="1" applyFill="1" applyBorder="1" applyProtection="1"/>
    <xf numFmtId="164" fontId="9" fillId="23" borderId="32" xfId="44" applyNumberFormat="1" applyFont="1" applyFill="1" applyBorder="1" applyAlignment="1" applyProtection="1">
      <alignment vertical="center"/>
    </xf>
    <xf numFmtId="0" fontId="26" fillId="31" borderId="36" xfId="36" applyFont="1" applyFill="1" applyBorder="1" applyAlignment="1" applyProtection="1">
      <alignment vertical="center" wrapText="1"/>
    </xf>
    <xf numFmtId="0" fontId="26" fillId="31" borderId="36" xfId="36" applyFont="1" applyFill="1" applyBorder="1" applyAlignment="1" applyProtection="1">
      <alignment horizontal="center" vertical="center"/>
    </xf>
    <xf numFmtId="164" fontId="9" fillId="23" borderId="38" xfId="44" applyNumberFormat="1" applyFont="1" applyFill="1" applyBorder="1" applyAlignment="1" applyProtection="1">
      <alignment vertical="center"/>
    </xf>
    <xf numFmtId="0" fontId="11" fillId="0" borderId="0" xfId="6" applyFont="1" applyBorder="1" applyAlignment="1" applyProtection="1">
      <alignment vertical="center"/>
    </xf>
    <xf numFmtId="0" fontId="11" fillId="17" borderId="0" xfId="6" applyFont="1" applyFill="1" applyAlignment="1" applyProtection="1">
      <alignment vertical="center"/>
    </xf>
    <xf numFmtId="0" fontId="31" fillId="0" borderId="0" xfId="43" applyFont="1"/>
    <xf numFmtId="0" fontId="9" fillId="31" borderId="24" xfId="36" applyFont="1" applyFill="1" applyBorder="1" applyAlignment="1" applyProtection="1">
      <alignment vertical="center" wrapText="1"/>
    </xf>
    <xf numFmtId="0" fontId="9" fillId="31" borderId="24" xfId="36" applyFont="1" applyFill="1" applyBorder="1" applyAlignment="1" applyProtection="1">
      <alignment horizontal="center" vertical="center"/>
    </xf>
    <xf numFmtId="164" fontId="9" fillId="23" borderId="44" xfId="44" applyNumberFormat="1" applyFont="1" applyFill="1" applyBorder="1" applyAlignment="1" applyProtection="1">
      <alignment vertical="center"/>
    </xf>
    <xf numFmtId="0" fontId="26" fillId="31" borderId="30" xfId="36" applyFont="1" applyFill="1" applyBorder="1" applyAlignment="1" applyProtection="1">
      <alignment vertical="center" wrapText="1"/>
    </xf>
    <xf numFmtId="0" fontId="26" fillId="31" borderId="30" xfId="36" applyFont="1" applyFill="1" applyBorder="1" applyAlignment="1" applyProtection="1">
      <alignment horizontal="center" vertical="center" wrapText="1"/>
    </xf>
    <xf numFmtId="0" fontId="28" fillId="31" borderId="30" xfId="36" applyFont="1" applyFill="1" applyBorder="1" applyAlignment="1" applyProtection="1">
      <alignment horizontal="center" vertical="center"/>
    </xf>
    <xf numFmtId="0" fontId="26" fillId="31" borderId="36" xfId="36" applyFont="1" applyFill="1" applyBorder="1" applyAlignment="1" applyProtection="1">
      <alignment horizontal="center" vertical="center" wrapText="1"/>
    </xf>
    <xf numFmtId="0" fontId="29" fillId="31" borderId="56" xfId="36" applyFont="1" applyFill="1" applyBorder="1" applyAlignment="1" applyProtection="1">
      <alignment horizontal="center" vertical="center"/>
    </xf>
    <xf numFmtId="0" fontId="9" fillId="31" borderId="57" xfId="36" applyFont="1" applyFill="1" applyBorder="1" applyAlignment="1" applyProtection="1">
      <alignment vertical="center" wrapText="1"/>
    </xf>
    <xf numFmtId="0" fontId="9" fillId="31" borderId="57" xfId="36" applyFont="1" applyFill="1" applyBorder="1" applyAlignment="1" applyProtection="1">
      <alignment horizontal="center" vertical="center" wrapText="1"/>
    </xf>
    <xf numFmtId="0" fontId="28" fillId="31" borderId="57" xfId="36" applyFont="1" applyFill="1" applyBorder="1" applyAlignment="1" applyProtection="1">
      <alignment horizontal="center" vertical="center"/>
    </xf>
    <xf numFmtId="0" fontId="28" fillId="31" borderId="122" xfId="36" applyFont="1" applyFill="1" applyBorder="1" applyAlignment="1" applyProtection="1">
      <alignment horizontal="center" vertical="center"/>
    </xf>
    <xf numFmtId="164" fontId="9" fillId="24" borderId="143" xfId="44" applyNumberFormat="1" applyFont="1" applyFill="1" applyBorder="1" applyAlignment="1" applyProtection="1">
      <alignment vertical="center"/>
    </xf>
    <xf numFmtId="0" fontId="29" fillId="31" borderId="13" xfId="36" applyFont="1" applyFill="1" applyBorder="1" applyAlignment="1" applyProtection="1">
      <alignment horizontal="center" vertical="center"/>
    </xf>
    <xf numFmtId="9" fontId="9" fillId="31" borderId="96" xfId="36" applyNumberFormat="1" applyFont="1" applyFill="1" applyBorder="1" applyAlignment="1" applyProtection="1">
      <alignment vertical="center" wrapText="1"/>
    </xf>
    <xf numFmtId="0" fontId="9" fillId="31" borderId="7" xfId="36" applyFont="1" applyFill="1" applyBorder="1" applyAlignment="1" applyProtection="1">
      <alignment horizontal="center" vertical="center" wrapText="1"/>
    </xf>
    <xf numFmtId="0" fontId="28" fillId="31" borderId="7" xfId="36" applyFont="1" applyFill="1" applyBorder="1" applyAlignment="1" applyProtection="1">
      <alignment horizontal="center" vertical="center"/>
    </xf>
    <xf numFmtId="0" fontId="28" fillId="31" borderId="14" xfId="36" applyFont="1" applyFill="1" applyBorder="1" applyAlignment="1" applyProtection="1">
      <alignment horizontal="center" vertical="center"/>
    </xf>
    <xf numFmtId="164" fontId="9" fillId="24" borderId="63" xfId="36" applyNumberFormat="1" applyFont="1" applyFill="1" applyBorder="1" applyAlignment="1" applyProtection="1">
      <alignment vertical="center"/>
    </xf>
    <xf numFmtId="0" fontId="29" fillId="23" borderId="38" xfId="36" applyFont="1" applyFill="1" applyBorder="1" applyProtection="1">
      <protection locked="0"/>
    </xf>
    <xf numFmtId="3" fontId="29" fillId="23" borderId="44" xfId="36" applyNumberFormat="1" applyFont="1" applyFill="1" applyBorder="1" applyProtection="1">
      <protection locked="0"/>
    </xf>
    <xf numFmtId="0" fontId="12" fillId="0" borderId="0" xfId="6" applyFont="1" applyFill="1" applyAlignment="1" applyProtection="1">
      <alignment horizontal="center" vertical="center" wrapText="1"/>
    </xf>
    <xf numFmtId="0" fontId="9" fillId="23" borderId="32" xfId="59" applyNumberFormat="1" applyFont="1" applyFill="1" applyBorder="1" applyAlignment="1" applyProtection="1">
      <alignment vertical="center" wrapText="1"/>
      <protection locked="0"/>
    </xf>
    <xf numFmtId="0" fontId="9" fillId="23" borderId="38" xfId="59" applyNumberFormat="1" applyFont="1" applyFill="1" applyBorder="1" applyAlignment="1" applyProtection="1">
      <alignment vertical="center" wrapText="1"/>
      <protection locked="0"/>
    </xf>
    <xf numFmtId="0" fontId="28" fillId="2" borderId="66" xfId="5" applyFont="1" applyBorder="1" applyAlignment="1" applyProtection="1">
      <alignment horizontal="center" vertical="center"/>
    </xf>
    <xf numFmtId="0" fontId="29" fillId="18" borderId="0" xfId="6" applyFont="1" applyFill="1" applyAlignment="1" applyProtection="1">
      <alignment horizontal="center" vertical="center"/>
    </xf>
    <xf numFmtId="0" fontId="29" fillId="17" borderId="0" xfId="35" applyFont="1" applyFill="1" applyAlignment="1" applyProtection="1">
      <alignment horizontal="center" vertical="center"/>
    </xf>
    <xf numFmtId="164" fontId="11" fillId="0" borderId="0" xfId="0" applyNumberFormat="1" applyFont="1" applyProtection="1"/>
    <xf numFmtId="0" fontId="29" fillId="0" borderId="0" xfId="0" applyFont="1" applyFill="1" applyBorder="1" applyProtection="1"/>
    <xf numFmtId="1" fontId="9" fillId="23" borderId="45" xfId="59" applyNumberFormat="1" applyFont="1" applyFill="1" applyBorder="1" applyAlignment="1" applyProtection="1">
      <alignment vertical="center"/>
      <protection locked="0"/>
    </xf>
    <xf numFmtId="2" fontId="9" fillId="23" borderId="45" xfId="59" applyNumberFormat="1" applyFont="1" applyFill="1" applyBorder="1" applyAlignment="1" applyProtection="1">
      <alignment vertical="center"/>
      <protection locked="0"/>
    </xf>
    <xf numFmtId="2" fontId="9" fillId="23" borderId="121" xfId="59" applyNumberFormat="1" applyFont="1" applyFill="1" applyBorder="1" applyAlignment="1" applyProtection="1">
      <alignment vertical="center"/>
      <protection locked="0"/>
    </xf>
    <xf numFmtId="0" fontId="9" fillId="23" borderId="143" xfId="59" applyNumberFormat="1" applyFont="1" applyFill="1" applyBorder="1" applyAlignment="1" applyProtection="1">
      <alignment vertical="center" wrapText="1"/>
      <protection locked="0"/>
    </xf>
    <xf numFmtId="2" fontId="9" fillId="23" borderId="124" xfId="59" applyNumberFormat="1" applyFont="1" applyFill="1" applyBorder="1" applyAlignment="1" applyProtection="1">
      <alignment vertical="center"/>
      <protection locked="0"/>
    </xf>
    <xf numFmtId="0" fontId="9" fillId="23" borderId="44" xfId="59" applyNumberFormat="1" applyFont="1" applyFill="1" applyBorder="1" applyAlignment="1" applyProtection="1">
      <alignment vertical="center" wrapText="1"/>
      <protection locked="0"/>
    </xf>
    <xf numFmtId="2" fontId="9" fillId="23" borderId="9" xfId="59" applyNumberFormat="1" applyFont="1" applyFill="1" applyBorder="1" applyAlignment="1" applyProtection="1">
      <alignment vertical="center"/>
      <protection locked="0"/>
    </xf>
    <xf numFmtId="168" fontId="9" fillId="23" borderId="29" xfId="59" applyNumberFormat="1" applyFont="1" applyFill="1" applyBorder="1" applyAlignment="1" applyProtection="1">
      <alignment vertical="center"/>
      <protection locked="0"/>
    </xf>
    <xf numFmtId="168" fontId="9" fillId="23" borderId="35" xfId="59" applyNumberFormat="1" applyFont="1" applyFill="1" applyBorder="1" applyAlignment="1" applyProtection="1">
      <alignment vertical="center"/>
      <protection locked="0"/>
    </xf>
    <xf numFmtId="1" fontId="9" fillId="23" borderId="35" xfId="59" applyNumberFormat="1" applyFont="1" applyFill="1" applyBorder="1" applyAlignment="1" applyProtection="1">
      <alignment vertical="center"/>
      <protection locked="0"/>
    </xf>
    <xf numFmtId="2" fontId="9" fillId="23" borderId="35" xfId="59" applyNumberFormat="1" applyFont="1" applyFill="1" applyBorder="1" applyAlignment="1" applyProtection="1">
      <alignment vertical="center"/>
      <protection locked="0"/>
    </xf>
    <xf numFmtId="2" fontId="9" fillId="23" borderId="21" xfId="59" applyNumberFormat="1" applyFont="1" applyFill="1" applyBorder="1" applyAlignment="1" applyProtection="1">
      <alignment vertical="center"/>
      <protection locked="0"/>
    </xf>
    <xf numFmtId="1" fontId="9" fillId="23" borderId="29" xfId="59" applyNumberFormat="1" applyFont="1" applyFill="1" applyBorder="1" applyAlignment="1" applyProtection="1">
      <alignment vertical="center"/>
      <protection locked="0"/>
    </xf>
    <xf numFmtId="1" fontId="9" fillId="23" borderId="21" xfId="59" applyNumberFormat="1" applyFont="1" applyFill="1" applyBorder="1" applyAlignment="1" applyProtection="1">
      <alignment vertical="center"/>
      <protection locked="0"/>
    </xf>
    <xf numFmtId="2" fontId="9" fillId="0" borderId="0" xfId="59" applyNumberFormat="1" applyFont="1" applyFill="1" applyBorder="1" applyAlignment="1" applyProtection="1">
      <alignment vertical="center"/>
    </xf>
    <xf numFmtId="167" fontId="9" fillId="0" borderId="0" xfId="59" applyNumberFormat="1" applyFont="1" applyFill="1" applyBorder="1" applyAlignment="1" applyProtection="1">
      <alignment vertical="center"/>
    </xf>
    <xf numFmtId="169" fontId="9" fillId="23" borderId="29" xfId="59" applyNumberFormat="1" applyFont="1" applyFill="1" applyBorder="1" applyAlignment="1" applyProtection="1">
      <alignment vertical="center"/>
      <protection locked="0"/>
    </xf>
    <xf numFmtId="169" fontId="9" fillId="23" borderId="35" xfId="59" applyNumberFormat="1" applyFont="1" applyFill="1" applyBorder="1" applyAlignment="1" applyProtection="1">
      <alignment vertical="center"/>
      <protection locked="0"/>
    </xf>
    <xf numFmtId="169" fontId="9" fillId="23" borderId="21" xfId="59" applyNumberFormat="1" applyFont="1" applyFill="1" applyBorder="1" applyAlignment="1" applyProtection="1">
      <alignment vertical="center"/>
      <protection locked="0"/>
    </xf>
    <xf numFmtId="9" fontId="49" fillId="0" borderId="151" xfId="36" applyNumberFormat="1" applyFont="1" applyFill="1" applyBorder="1" applyAlignment="1">
      <alignment vertical="center" wrapText="1"/>
    </xf>
    <xf numFmtId="0" fontId="9" fillId="0" borderId="151" xfId="36" applyFont="1" applyFill="1" applyBorder="1" applyAlignment="1" applyProtection="1">
      <alignment vertical="center"/>
    </xf>
    <xf numFmtId="9" fontId="26" fillId="0" borderId="151" xfId="36" applyNumberFormat="1" applyFont="1" applyFill="1" applyBorder="1" applyAlignment="1">
      <alignment vertical="center" wrapText="1"/>
    </xf>
    <xf numFmtId="0" fontId="22" fillId="0" borderId="0" xfId="0" applyFont="1" applyAlignment="1">
      <alignment vertical="center"/>
    </xf>
    <xf numFmtId="0" fontId="22" fillId="0" borderId="151" xfId="0" applyFont="1" applyFill="1" applyBorder="1" applyAlignment="1">
      <alignment vertical="center"/>
    </xf>
    <xf numFmtId="0" fontId="9" fillId="0" borderId="137" xfId="36" applyFont="1" applyFill="1" applyBorder="1" applyAlignment="1" applyProtection="1">
      <alignment vertical="center"/>
    </xf>
    <xf numFmtId="9" fontId="72" fillId="17" borderId="0" xfId="36" applyNumberFormat="1" applyFont="1" applyFill="1" applyBorder="1" applyAlignment="1">
      <alignment horizontal="left" vertical="center" wrapText="1"/>
    </xf>
    <xf numFmtId="9" fontId="72" fillId="17" borderId="0" xfId="36" applyNumberFormat="1" applyFont="1" applyFill="1" applyBorder="1" applyAlignment="1">
      <alignment horizontal="left" vertical="top" wrapText="1"/>
    </xf>
    <xf numFmtId="9" fontId="72" fillId="0" borderId="0" xfId="36" applyNumberFormat="1" applyFont="1" applyFill="1" applyBorder="1" applyAlignment="1">
      <alignment horizontal="left" vertical="top" wrapText="1"/>
    </xf>
    <xf numFmtId="0" fontId="94" fillId="0" borderId="0" xfId="36" applyFont="1" applyFill="1" applyAlignment="1" applyProtection="1">
      <alignment vertical="center" wrapText="1"/>
    </xf>
    <xf numFmtId="0" fontId="26" fillId="17" borderId="0" xfId="0" applyFont="1" applyFill="1" applyBorder="1" applyAlignment="1">
      <alignment horizontal="left" vertical="top"/>
    </xf>
    <xf numFmtId="0" fontId="26" fillId="0" borderId="0" xfId="0" applyFont="1" applyFill="1" applyBorder="1" applyAlignment="1">
      <alignment horizontal="left" vertical="top"/>
    </xf>
    <xf numFmtId="0" fontId="0" fillId="17" borderId="0" xfId="0" applyFill="1" applyBorder="1" applyAlignment="1">
      <alignment horizontal="left" vertical="center" wrapText="1"/>
    </xf>
    <xf numFmtId="0" fontId="56" fillId="0" borderId="0" xfId="36" applyFont="1" applyFill="1" applyBorder="1" applyAlignment="1" applyProtection="1">
      <alignment vertical="center"/>
    </xf>
    <xf numFmtId="164" fontId="9" fillId="23" borderId="29" xfId="59" applyNumberFormat="1" applyFont="1" applyFill="1" applyBorder="1" applyAlignment="1" applyProtection="1">
      <alignment vertical="center"/>
      <protection locked="0"/>
    </xf>
    <xf numFmtId="164" fontId="9" fillId="23" borderId="35" xfId="59" applyNumberFormat="1" applyFont="1" applyFill="1" applyBorder="1" applyAlignment="1" applyProtection="1">
      <alignment vertical="center"/>
      <protection locked="0"/>
    </xf>
    <xf numFmtId="1" fontId="9" fillId="24" borderId="35" xfId="59" applyNumberFormat="1" applyFont="1" applyFill="1" applyBorder="1" applyAlignment="1" applyProtection="1">
      <alignment vertical="center"/>
    </xf>
    <xf numFmtId="10" fontId="9" fillId="23" borderId="35" xfId="59" applyNumberFormat="1" applyFont="1" applyFill="1" applyBorder="1" applyAlignment="1" applyProtection="1">
      <alignment vertical="center"/>
      <protection locked="0"/>
    </xf>
    <xf numFmtId="0" fontId="9" fillId="23" borderId="56" xfId="59" applyNumberFormat="1" applyFont="1" applyFill="1" applyBorder="1" applyAlignment="1" applyProtection="1">
      <alignment vertical="center"/>
      <protection locked="0"/>
    </xf>
    <xf numFmtId="167" fontId="9" fillId="23" borderId="143" xfId="59" applyNumberFormat="1" applyFont="1" applyFill="1" applyBorder="1" applyAlignment="1" applyProtection="1">
      <alignment vertical="center" wrapText="1"/>
      <protection locked="0"/>
    </xf>
    <xf numFmtId="164" fontId="9" fillId="23" borderId="21" xfId="59" applyNumberFormat="1" applyFont="1" applyFill="1" applyBorder="1" applyAlignment="1" applyProtection="1">
      <alignment vertical="center"/>
      <protection locked="0"/>
    </xf>
    <xf numFmtId="1" fontId="9" fillId="23" borderId="117" xfId="44" applyNumberFormat="1" applyFont="1" applyFill="1" applyBorder="1" applyAlignment="1" applyProtection="1">
      <alignment vertical="center"/>
      <protection locked="0"/>
    </xf>
    <xf numFmtId="1" fontId="9" fillId="23" borderId="45" xfId="44" applyNumberFormat="1" applyFont="1" applyFill="1" applyBorder="1" applyAlignment="1" applyProtection="1">
      <alignment vertical="center"/>
      <protection locked="0"/>
    </xf>
    <xf numFmtId="1" fontId="9" fillId="23" borderId="121" xfId="44" applyNumberFormat="1" applyFont="1" applyFill="1" applyBorder="1" applyAlignment="1" applyProtection="1">
      <alignment vertical="center"/>
      <protection locked="0"/>
    </xf>
    <xf numFmtId="2" fontId="9" fillId="23" borderId="121" xfId="44" applyNumberFormat="1" applyFont="1" applyFill="1" applyBorder="1" applyAlignment="1" applyProtection="1">
      <alignment vertical="center"/>
      <protection locked="0"/>
    </xf>
    <xf numFmtId="1" fontId="9" fillId="23" borderId="124" xfId="44" applyNumberFormat="1" applyFont="1" applyFill="1" applyBorder="1" applyAlignment="1" applyProtection="1">
      <alignment vertical="center"/>
      <protection locked="0"/>
    </xf>
    <xf numFmtId="168" fontId="29" fillId="23" borderId="45" xfId="44" applyNumberFormat="1" applyFont="1" applyFill="1" applyBorder="1" applyAlignment="1" applyProtection="1">
      <alignment vertical="center"/>
      <protection locked="0"/>
    </xf>
    <xf numFmtId="168" fontId="9" fillId="23" borderId="124" xfId="44" applyNumberFormat="1" applyFont="1" applyFill="1" applyBorder="1" applyAlignment="1" applyProtection="1">
      <alignment vertical="center"/>
      <protection locked="0"/>
    </xf>
    <xf numFmtId="10" fontId="29" fillId="23" borderId="13" xfId="44" applyNumberFormat="1" applyFont="1" applyFill="1" applyBorder="1" applyAlignment="1" applyProtection="1">
      <alignment vertical="center"/>
      <protection locked="0"/>
    </xf>
    <xf numFmtId="1" fontId="29" fillId="23" borderId="29" xfId="44" applyNumberFormat="1" applyFont="1" applyFill="1" applyBorder="1" applyAlignment="1" applyProtection="1">
      <alignment vertical="center"/>
      <protection locked="0"/>
    </xf>
    <xf numFmtId="1" fontId="29" fillId="23" borderId="35" xfId="44" applyNumberFormat="1" applyFont="1" applyFill="1" applyBorder="1" applyAlignment="1" applyProtection="1">
      <alignment vertical="center"/>
      <protection locked="0"/>
    </xf>
    <xf numFmtId="1" fontId="29" fillId="23" borderId="56" xfId="44" applyNumberFormat="1" applyFont="1" applyFill="1" applyBorder="1" applyAlignment="1" applyProtection="1">
      <alignment vertical="center"/>
      <protection locked="0"/>
    </xf>
    <xf numFmtId="1" fontId="29" fillId="23" borderId="15" xfId="44" applyNumberFormat="1" applyFont="1" applyFill="1" applyBorder="1" applyAlignment="1" applyProtection="1">
      <alignment vertical="center"/>
      <protection locked="0"/>
    </xf>
    <xf numFmtId="1" fontId="29" fillId="23" borderId="5" xfId="44" applyNumberFormat="1" applyFont="1" applyFill="1" applyBorder="1" applyAlignment="1" applyProtection="1">
      <alignment vertical="center"/>
      <protection locked="0"/>
    </xf>
    <xf numFmtId="1" fontId="29" fillId="23" borderId="38" xfId="44" applyNumberFormat="1" applyFont="1" applyFill="1" applyBorder="1" applyAlignment="1" applyProtection="1">
      <alignment vertical="center"/>
      <protection locked="0"/>
    </xf>
    <xf numFmtId="1" fontId="29" fillId="23" borderId="112" xfId="44" applyNumberFormat="1" applyFont="1" applyFill="1" applyBorder="1" applyAlignment="1" applyProtection="1">
      <alignment vertical="center"/>
      <protection locked="0"/>
    </xf>
    <xf numFmtId="10" fontId="29" fillId="23" borderId="15" xfId="44" applyNumberFormat="1" applyFont="1" applyFill="1" applyBorder="1" applyAlignment="1" applyProtection="1">
      <alignment vertical="center"/>
      <protection locked="0"/>
    </xf>
    <xf numFmtId="0" fontId="16" fillId="32" borderId="0" xfId="47" applyFont="1" applyFill="1" applyAlignment="1" applyProtection="1">
      <alignment horizontal="left" vertical="top"/>
    </xf>
    <xf numFmtId="0" fontId="16" fillId="32" borderId="0" xfId="47" applyFont="1" applyFill="1" applyAlignment="1" applyProtection="1">
      <alignment horizontal="left" vertical="top" wrapText="1"/>
    </xf>
    <xf numFmtId="0" fontId="16" fillId="16" borderId="0" xfId="47" applyFont="1" applyFill="1" applyAlignment="1" applyProtection="1">
      <alignment horizontal="left" vertical="top"/>
    </xf>
    <xf numFmtId="0" fontId="52" fillId="0" borderId="0" xfId="47" applyFont="1" applyAlignment="1" applyProtection="1">
      <alignment horizontal="left" vertical="top"/>
    </xf>
    <xf numFmtId="0" fontId="52" fillId="0" borderId="0" xfId="47" applyFont="1" applyAlignment="1" applyProtection="1">
      <alignment horizontal="left" vertical="top" wrapText="1"/>
    </xf>
    <xf numFmtId="0" fontId="53" fillId="0" borderId="0" xfId="47" applyFont="1" applyAlignment="1" applyProtection="1">
      <alignment horizontal="left" vertical="top"/>
    </xf>
    <xf numFmtId="0" fontId="53" fillId="0" borderId="0" xfId="47" applyFont="1" applyBorder="1" applyAlignment="1" applyProtection="1">
      <alignment horizontal="left" vertical="top"/>
    </xf>
    <xf numFmtId="0" fontId="95" fillId="0" borderId="0" xfId="36" applyFont="1" applyBorder="1" applyAlignment="1" applyProtection="1">
      <alignment horizontal="left" vertical="top" wrapText="1"/>
    </xf>
    <xf numFmtId="0" fontId="95" fillId="0" borderId="0" xfId="36" applyFont="1" applyBorder="1" applyAlignment="1" applyProtection="1">
      <alignment horizontal="center" vertical="top" wrapText="1"/>
    </xf>
    <xf numFmtId="0" fontId="64" fillId="0" borderId="0" xfId="36" applyFont="1" applyBorder="1" applyAlignment="1" applyProtection="1">
      <alignment horizontal="left" vertical="top" wrapText="1"/>
    </xf>
    <xf numFmtId="0" fontId="64" fillId="0" borderId="0" xfId="36" applyFont="1" applyBorder="1" applyAlignment="1" applyProtection="1">
      <alignment horizontal="center" vertical="top" wrapText="1"/>
    </xf>
    <xf numFmtId="0" fontId="52" fillId="0" borderId="0" xfId="47" applyFont="1" applyAlignment="1" applyProtection="1">
      <alignment horizontal="center" vertical="top"/>
    </xf>
    <xf numFmtId="0" fontId="52" fillId="0" borderId="0" xfId="47" applyFont="1" applyAlignment="1" applyProtection="1">
      <alignment horizontal="center" vertical="top" wrapText="1"/>
    </xf>
    <xf numFmtId="0" fontId="52" fillId="0" borderId="0" xfId="47" applyFont="1" applyBorder="1" applyAlignment="1" applyProtection="1">
      <alignment horizontal="left" vertical="top"/>
    </xf>
    <xf numFmtId="0" fontId="52" fillId="0" borderId="0" xfId="47" applyFont="1" applyBorder="1" applyAlignment="1" applyProtection="1">
      <alignment horizontal="center" vertical="top"/>
    </xf>
    <xf numFmtId="1" fontId="12" fillId="23" borderId="30" xfId="45" applyNumberFormat="1" applyFont="1" applyFill="1" applyBorder="1" applyAlignment="1" applyProtection="1">
      <alignment vertical="center"/>
      <protection locked="0"/>
    </xf>
    <xf numFmtId="1" fontId="12" fillId="23" borderId="29" xfId="45" applyNumberFormat="1" applyFont="1" applyFill="1" applyBorder="1" applyAlignment="1" applyProtection="1">
      <alignment vertical="center"/>
    </xf>
    <xf numFmtId="1" fontId="12" fillId="23" borderId="30" xfId="45" applyNumberFormat="1" applyFont="1" applyFill="1" applyBorder="1" applyAlignment="1" applyProtection="1">
      <alignment vertical="center"/>
    </xf>
    <xf numFmtId="1" fontId="12" fillId="23" borderId="35" xfId="45" applyNumberFormat="1" applyFont="1" applyFill="1" applyBorder="1" applyAlignment="1" applyProtection="1">
      <alignment vertical="center"/>
      <protection locked="0"/>
    </xf>
    <xf numFmtId="1" fontId="12" fillId="23" borderId="36" xfId="45" applyNumberFormat="1" applyFont="1" applyFill="1" applyBorder="1" applyAlignment="1" applyProtection="1">
      <alignment vertical="center"/>
      <protection locked="0"/>
    </xf>
    <xf numFmtId="1" fontId="12" fillId="23" borderId="35" xfId="45" applyNumberFormat="1" applyFont="1" applyFill="1" applyBorder="1" applyAlignment="1" applyProtection="1">
      <alignment vertical="center"/>
    </xf>
    <xf numFmtId="1" fontId="12" fillId="23" borderId="36" xfId="45" applyNumberFormat="1" applyFont="1" applyFill="1" applyBorder="1" applyAlignment="1" applyProtection="1">
      <alignment vertical="center"/>
    </xf>
    <xf numFmtId="1" fontId="52" fillId="0" borderId="0" xfId="47" applyNumberFormat="1" applyFont="1" applyAlignment="1" applyProtection="1">
      <alignment horizontal="left" vertical="top"/>
    </xf>
    <xf numFmtId="1" fontId="12" fillId="23" borderId="44" xfId="45" applyNumberFormat="1" applyFont="1" applyFill="1" applyBorder="1" applyAlignment="1" applyProtection="1">
      <alignment vertical="center"/>
    </xf>
    <xf numFmtId="164" fontId="12" fillId="23" borderId="31" xfId="45" applyNumberFormat="1" applyFont="1" applyFill="1" applyBorder="1" applyAlignment="1" applyProtection="1">
      <alignment vertical="center"/>
    </xf>
    <xf numFmtId="164" fontId="12" fillId="23" borderId="37" xfId="45" applyNumberFormat="1" applyFont="1" applyFill="1" applyBorder="1" applyAlignment="1" applyProtection="1">
      <alignment vertical="center"/>
      <protection locked="0"/>
    </xf>
    <xf numFmtId="164" fontId="12" fillId="23" borderId="37" xfId="45" applyNumberFormat="1" applyFont="1" applyFill="1" applyBorder="1" applyAlignment="1" applyProtection="1">
      <alignment vertical="center"/>
    </xf>
    <xf numFmtId="164" fontId="12" fillId="23" borderId="25" xfId="45" applyNumberFormat="1" applyFont="1" applyFill="1" applyBorder="1" applyAlignment="1" applyProtection="1">
      <alignment vertical="center"/>
      <protection locked="0"/>
    </xf>
    <xf numFmtId="164" fontId="12" fillId="23" borderId="25" xfId="45" applyNumberFormat="1" applyFont="1" applyFill="1" applyBorder="1" applyAlignment="1" applyProtection="1">
      <alignment vertical="center"/>
    </xf>
    <xf numFmtId="0" fontId="18" fillId="0" borderId="0" xfId="47" applyProtection="1"/>
    <xf numFmtId="0" fontId="52" fillId="0" borderId="0" xfId="47" applyFont="1" applyFill="1" applyAlignment="1" applyProtection="1">
      <alignment horizontal="left" vertical="top"/>
    </xf>
    <xf numFmtId="0" fontId="55" fillId="0" borderId="0" xfId="47" applyFont="1" applyFill="1" applyAlignment="1" applyProtection="1">
      <alignment horizontal="left" vertical="top"/>
    </xf>
    <xf numFmtId="0" fontId="17" fillId="17" borderId="14" xfId="47" applyFont="1" applyFill="1" applyBorder="1" applyProtection="1"/>
    <xf numFmtId="169" fontId="9" fillId="35" borderId="31" xfId="44" applyNumberFormat="1" applyFont="1" applyFill="1" applyBorder="1" applyAlignment="1" applyProtection="1">
      <alignment vertical="center"/>
      <protection locked="0"/>
    </xf>
    <xf numFmtId="0" fontId="96" fillId="0" borderId="30" xfId="6" applyFont="1" applyBorder="1" applyAlignment="1" applyProtection="1">
      <alignment horizontal="center" vertical="center"/>
    </xf>
    <xf numFmtId="169" fontId="9" fillId="35" borderId="29" xfId="44" applyNumberFormat="1" applyFont="1" applyFill="1" applyBorder="1" applyAlignment="1" applyProtection="1">
      <alignment vertical="center"/>
    </xf>
    <xf numFmtId="169" fontId="9" fillId="35" borderId="30" xfId="44" applyNumberFormat="1" applyFont="1" applyFill="1" applyBorder="1" applyAlignment="1" applyProtection="1">
      <alignment vertical="center"/>
    </xf>
    <xf numFmtId="169" fontId="9" fillId="35" borderId="35" xfId="44" applyNumberFormat="1" applyFont="1" applyFill="1" applyBorder="1" applyAlignment="1" applyProtection="1">
      <alignment vertical="center"/>
      <protection locked="0"/>
    </xf>
    <xf numFmtId="169" fontId="9" fillId="35" borderId="37" xfId="44" applyNumberFormat="1" applyFont="1" applyFill="1" applyBorder="1" applyAlignment="1" applyProtection="1">
      <alignment vertical="center"/>
      <protection locked="0"/>
    </xf>
    <xf numFmtId="0" fontId="26" fillId="0" borderId="36" xfId="36" applyFont="1" applyFill="1" applyBorder="1" applyAlignment="1" applyProtection="1">
      <alignment vertical="center" wrapText="1"/>
    </xf>
    <xf numFmtId="0" fontId="96" fillId="0" borderId="36" xfId="36" applyFont="1" applyFill="1" applyBorder="1" applyAlignment="1" applyProtection="1">
      <alignment horizontal="center" vertical="center" wrapText="1"/>
    </xf>
    <xf numFmtId="169" fontId="9" fillId="35" borderId="35" xfId="44" applyNumberFormat="1" applyFont="1" applyFill="1" applyBorder="1" applyAlignment="1" applyProtection="1">
      <alignment vertical="center"/>
    </xf>
    <xf numFmtId="169" fontId="9" fillId="35" borderId="36" xfId="44" applyNumberFormat="1" applyFont="1" applyFill="1" applyBorder="1" applyAlignment="1" applyProtection="1">
      <alignment vertical="center"/>
    </xf>
    <xf numFmtId="169" fontId="9" fillId="35" borderId="55" xfId="44" applyNumberFormat="1" applyFont="1" applyFill="1" applyBorder="1" applyAlignment="1" applyProtection="1">
      <alignment vertical="center"/>
      <protection locked="0"/>
    </xf>
    <xf numFmtId="169" fontId="9" fillId="35" borderId="118" xfId="44" applyNumberFormat="1" applyFont="1" applyFill="1" applyBorder="1" applyAlignment="1" applyProtection="1">
      <alignment vertical="center"/>
      <protection locked="0"/>
    </xf>
    <xf numFmtId="169" fontId="9" fillId="35" borderId="55" xfId="44" applyNumberFormat="1" applyFont="1" applyFill="1" applyBorder="1" applyAlignment="1" applyProtection="1">
      <alignment vertical="center"/>
    </xf>
    <xf numFmtId="169" fontId="9" fillId="35" borderId="51" xfId="44" applyNumberFormat="1" applyFont="1" applyFill="1" applyBorder="1" applyAlignment="1" applyProtection="1">
      <alignment vertical="center"/>
    </xf>
    <xf numFmtId="0" fontId="26" fillId="0" borderId="24" xfId="36" applyFont="1" applyFill="1" applyBorder="1" applyAlignment="1" applyProtection="1">
      <alignment vertical="center" wrapText="1"/>
    </xf>
    <xf numFmtId="0" fontId="96" fillId="0" borderId="24" xfId="36" applyFont="1" applyFill="1" applyBorder="1" applyAlignment="1" applyProtection="1">
      <alignment horizontal="center" vertical="center" wrapText="1"/>
    </xf>
    <xf numFmtId="0" fontId="18" fillId="0" borderId="0" xfId="47" applyAlignment="1" applyProtection="1">
      <alignment horizontal="center"/>
    </xf>
    <xf numFmtId="0" fontId="97" fillId="0" borderId="0" xfId="47" applyFont="1" applyAlignment="1" applyProtection="1">
      <alignment horizontal="center"/>
    </xf>
    <xf numFmtId="169" fontId="9" fillId="36" borderId="24" xfId="44" applyNumberFormat="1" applyFont="1" applyFill="1" applyBorder="1" applyAlignment="1" applyProtection="1">
      <alignment vertical="center"/>
    </xf>
    <xf numFmtId="0" fontId="98" fillId="0" borderId="0" xfId="0" applyFont="1" applyProtection="1"/>
    <xf numFmtId="167" fontId="9" fillId="23" borderId="12" xfId="59" applyNumberFormat="1" applyFont="1" applyFill="1" applyBorder="1" applyAlignment="1" applyProtection="1">
      <alignment vertical="center" wrapText="1"/>
      <protection locked="0"/>
    </xf>
    <xf numFmtId="164" fontId="9" fillId="35" borderId="35" xfId="44" applyNumberFormat="1" applyFont="1" applyFill="1" applyBorder="1" applyAlignment="1" applyProtection="1">
      <alignment vertical="center"/>
      <protection locked="0"/>
    </xf>
    <xf numFmtId="164" fontId="9" fillId="35" borderId="21" xfId="44" applyNumberFormat="1" applyFont="1" applyFill="1" applyBorder="1" applyAlignment="1" applyProtection="1">
      <alignment vertical="center"/>
      <protection locked="0"/>
    </xf>
    <xf numFmtId="164" fontId="9" fillId="35" borderId="32" xfId="44" applyNumberFormat="1" applyFont="1" applyFill="1" applyBorder="1" applyAlignment="1" applyProtection="1">
      <alignment vertical="center"/>
      <protection locked="0"/>
    </xf>
    <xf numFmtId="167" fontId="9" fillId="23" borderId="10" xfId="59" applyNumberFormat="1" applyFont="1" applyFill="1" applyBorder="1" applyAlignment="1" applyProtection="1">
      <alignment vertical="center" wrapText="1"/>
      <protection locked="0"/>
    </xf>
    <xf numFmtId="164" fontId="9" fillId="35" borderId="38" xfId="44" applyNumberFormat="1" applyFont="1" applyFill="1" applyBorder="1" applyAlignment="1" applyProtection="1">
      <alignment vertical="center"/>
      <protection locked="0"/>
    </xf>
    <xf numFmtId="167" fontId="9" fillId="23" borderId="39" xfId="59" applyNumberFormat="1" applyFont="1" applyFill="1" applyBorder="1" applyAlignment="1" applyProtection="1">
      <alignment vertical="center" wrapText="1"/>
      <protection locked="0"/>
    </xf>
    <xf numFmtId="164" fontId="9" fillId="23" borderId="38" xfId="44" applyNumberFormat="1" applyFont="1" applyFill="1" applyBorder="1" applyAlignment="1" applyProtection="1">
      <alignment vertical="center"/>
      <protection locked="0"/>
    </xf>
    <xf numFmtId="1" fontId="9" fillId="23" borderId="38" xfId="44" applyNumberFormat="1" applyFont="1" applyFill="1" applyBorder="1" applyAlignment="1" applyProtection="1">
      <alignment vertical="center"/>
      <protection locked="0"/>
    </xf>
    <xf numFmtId="1" fontId="9" fillId="35" borderId="38" xfId="44" applyNumberFormat="1" applyFont="1" applyFill="1" applyBorder="1" applyAlignment="1" applyProtection="1">
      <alignment vertical="center"/>
      <protection locked="0"/>
    </xf>
    <xf numFmtId="1" fontId="9" fillId="23" borderId="44" xfId="44" applyNumberFormat="1" applyFont="1" applyFill="1" applyBorder="1" applyAlignment="1" applyProtection="1">
      <alignment vertical="center"/>
      <protection locked="0"/>
    </xf>
    <xf numFmtId="167" fontId="9" fillId="23" borderId="22" xfId="59" applyNumberFormat="1" applyFont="1" applyFill="1" applyBorder="1" applyAlignment="1" applyProtection="1">
      <alignment vertical="center" wrapText="1"/>
      <protection locked="0"/>
    </xf>
    <xf numFmtId="0" fontId="12" fillId="17" borderId="0" xfId="40" applyFont="1" applyFill="1" applyAlignment="1" applyProtection="1">
      <alignment vertical="center"/>
    </xf>
    <xf numFmtId="0" fontId="0" fillId="18" borderId="0" xfId="0" applyFill="1" applyAlignment="1">
      <alignment wrapText="1"/>
    </xf>
    <xf numFmtId="0" fontId="0" fillId="17" borderId="0" xfId="0" applyFill="1" applyAlignment="1">
      <alignment wrapText="1"/>
    </xf>
    <xf numFmtId="0" fontId="98" fillId="0" borderId="0" xfId="0" applyFont="1" applyAlignment="1">
      <alignment wrapText="1"/>
    </xf>
    <xf numFmtId="0" fontId="98" fillId="0" borderId="0" xfId="0" applyFont="1" applyFill="1" applyAlignment="1">
      <alignment wrapText="1"/>
    </xf>
    <xf numFmtId="164" fontId="9" fillId="23" borderId="257" xfId="44" applyNumberFormat="1" applyFont="1" applyFill="1" applyBorder="1" applyAlignment="1" applyProtection="1">
      <alignment vertical="center"/>
      <protection locked="0"/>
    </xf>
    <xf numFmtId="164" fontId="9" fillId="23" borderId="258" xfId="44" applyNumberFormat="1" applyFont="1" applyFill="1" applyBorder="1" applyAlignment="1" applyProtection="1">
      <alignment vertical="center"/>
      <protection locked="0"/>
    </xf>
    <xf numFmtId="0" fontId="0" fillId="0" borderId="259" xfId="0" applyBorder="1" applyAlignment="1">
      <alignment horizontal="center"/>
    </xf>
    <xf numFmtId="0" fontId="0" fillId="0" borderId="197" xfId="0" applyFill="1" applyBorder="1" applyAlignment="1">
      <alignment vertical="center"/>
    </xf>
    <xf numFmtId="0" fontId="22" fillId="0" borderId="158" xfId="0" applyFont="1" applyBorder="1" applyAlignment="1">
      <alignment horizontal="center"/>
    </xf>
    <xf numFmtId="0" fontId="0" fillId="0" borderId="197" xfId="0" applyBorder="1" applyAlignment="1">
      <alignment horizontal="center"/>
    </xf>
    <xf numFmtId="0" fontId="0" fillId="0" borderId="260" xfId="0" applyBorder="1" applyAlignment="1">
      <alignment horizontal="center"/>
    </xf>
    <xf numFmtId="164" fontId="9" fillId="24" borderId="261" xfId="44" applyNumberFormat="1" applyFont="1" applyFill="1" applyBorder="1" applyAlignment="1" applyProtection="1">
      <alignment vertical="center"/>
    </xf>
    <xf numFmtId="164" fontId="9" fillId="23" borderId="205" xfId="44" applyNumberFormat="1" applyFont="1" applyFill="1" applyBorder="1" applyAlignment="1" applyProtection="1">
      <alignment vertical="center"/>
      <protection locked="0"/>
    </xf>
    <xf numFmtId="164" fontId="9" fillId="23" borderId="206" xfId="44" applyNumberFormat="1" applyFont="1" applyFill="1" applyBorder="1" applyAlignment="1" applyProtection="1">
      <alignment vertical="center"/>
      <protection locked="0"/>
    </xf>
    <xf numFmtId="0" fontId="0" fillId="0" borderId="262" xfId="0" applyBorder="1" applyAlignment="1">
      <alignment horizontal="center"/>
    </xf>
    <xf numFmtId="0" fontId="0" fillId="0" borderId="203" xfId="0" applyFill="1" applyBorder="1" applyAlignment="1">
      <alignment vertical="center"/>
    </xf>
    <xf numFmtId="0" fontId="22" fillId="0" borderId="166" xfId="0" applyFont="1" applyBorder="1" applyAlignment="1">
      <alignment horizontal="center"/>
    </xf>
    <xf numFmtId="0" fontId="0" fillId="0" borderId="203" xfId="0" applyBorder="1" applyAlignment="1">
      <alignment horizontal="center"/>
    </xf>
    <xf numFmtId="0" fontId="0" fillId="0" borderId="255" xfId="0" applyBorder="1" applyAlignment="1">
      <alignment horizontal="center"/>
    </xf>
    <xf numFmtId="0" fontId="0" fillId="17" borderId="0" xfId="0" applyFill="1" applyProtection="1"/>
    <xf numFmtId="0" fontId="12" fillId="0" borderId="0" xfId="0" applyFont="1" applyFill="1" applyBorder="1" applyAlignment="1" applyProtection="1">
      <alignment wrapText="1"/>
    </xf>
    <xf numFmtId="0" fontId="22" fillId="0" borderId="211" xfId="0" applyFont="1" applyFill="1" applyBorder="1" applyAlignment="1">
      <alignment vertical="center"/>
    </xf>
    <xf numFmtId="0" fontId="22" fillId="0" borderId="211" xfId="0" applyFont="1" applyBorder="1" applyAlignment="1">
      <alignment horizontal="center"/>
    </xf>
    <xf numFmtId="164" fontId="9" fillId="23" borderId="263" xfId="44" applyNumberFormat="1" applyFont="1" applyFill="1" applyBorder="1" applyAlignment="1" applyProtection="1">
      <alignment vertical="center"/>
      <protection locked="0"/>
    </xf>
    <xf numFmtId="164" fontId="9" fillId="23" borderId="264" xfId="44" applyNumberFormat="1" applyFont="1" applyFill="1" applyBorder="1" applyAlignment="1" applyProtection="1">
      <alignment vertical="center"/>
      <protection locked="0"/>
    </xf>
    <xf numFmtId="164" fontId="9" fillId="23" borderId="42" xfId="44" applyNumberFormat="1" applyFont="1" applyFill="1" applyBorder="1" applyAlignment="1" applyProtection="1">
      <alignment vertical="center"/>
      <protection locked="0"/>
    </xf>
    <xf numFmtId="1" fontId="9" fillId="23" borderId="204" xfId="44" applyNumberFormat="1" applyFont="1" applyFill="1" applyBorder="1" applyAlignment="1" applyProtection="1">
      <alignment vertical="center"/>
      <protection locked="0"/>
    </xf>
    <xf numFmtId="1" fontId="9" fillId="23" borderId="205" xfId="44" applyNumberFormat="1" applyFont="1" applyFill="1" applyBorder="1" applyAlignment="1" applyProtection="1">
      <alignment vertical="center"/>
      <protection locked="0"/>
    </xf>
    <xf numFmtId="164" fontId="9" fillId="23" borderId="265" xfId="44" applyNumberFormat="1" applyFont="1" applyFill="1" applyBorder="1" applyAlignment="1" applyProtection="1">
      <alignment vertical="center"/>
      <protection locked="0"/>
    </xf>
    <xf numFmtId="164" fontId="9" fillId="23" borderId="266" xfId="44" applyNumberFormat="1" applyFont="1" applyFill="1" applyBorder="1" applyAlignment="1" applyProtection="1">
      <alignment vertical="center"/>
      <protection locked="0"/>
    </xf>
    <xf numFmtId="0" fontId="0" fillId="0" borderId="267" xfId="0" applyBorder="1" applyAlignment="1">
      <alignment horizontal="center"/>
    </xf>
    <xf numFmtId="0" fontId="11" fillId="0" borderId="223" xfId="0" applyFont="1" applyFill="1" applyBorder="1" applyAlignment="1">
      <alignment vertical="center"/>
    </xf>
    <xf numFmtId="0" fontId="22" fillId="0" borderId="223" xfId="0" applyFont="1" applyBorder="1" applyAlignment="1">
      <alignment horizontal="center"/>
    </xf>
    <xf numFmtId="6" fontId="0" fillId="0" borderId="223" xfId="0" quotePrefix="1" applyNumberFormat="1" applyBorder="1" applyAlignment="1">
      <alignment horizontal="center"/>
    </xf>
    <xf numFmtId="0" fontId="0" fillId="0" borderId="223" xfId="0" applyBorder="1" applyAlignment="1">
      <alignment horizontal="center"/>
    </xf>
    <xf numFmtId="164" fontId="9" fillId="23" borderId="268" xfId="44" applyNumberFormat="1" applyFont="1" applyFill="1" applyBorder="1" applyAlignment="1" applyProtection="1">
      <alignment vertical="center"/>
      <protection locked="0"/>
    </xf>
    <xf numFmtId="0" fontId="22" fillId="0" borderId="197" xfId="0" applyFont="1" applyBorder="1" applyAlignment="1">
      <alignment horizontal="center"/>
    </xf>
    <xf numFmtId="6" fontId="0" fillId="0" borderId="197" xfId="0" quotePrefix="1" applyNumberFormat="1" applyBorder="1" applyAlignment="1">
      <alignment horizontal="center"/>
    </xf>
    <xf numFmtId="0" fontId="22" fillId="0" borderId="203" xfId="0" applyFont="1" applyBorder="1" applyAlignment="1">
      <alignment horizontal="center"/>
    </xf>
    <xf numFmtId="6" fontId="0" fillId="0" borderId="203" xfId="0" quotePrefix="1" applyNumberFormat="1" applyBorder="1" applyAlignment="1">
      <alignment horizontal="center"/>
    </xf>
    <xf numFmtId="164" fontId="9" fillId="23" borderId="269" xfId="44" applyNumberFormat="1" applyFont="1" applyFill="1" applyBorder="1" applyAlignment="1" applyProtection="1">
      <alignment vertical="center"/>
      <protection locked="0"/>
    </xf>
    <xf numFmtId="0" fontId="0" fillId="0" borderId="223" xfId="0" applyFill="1" applyBorder="1" applyAlignment="1">
      <alignment vertical="center"/>
    </xf>
    <xf numFmtId="164" fontId="9" fillId="23" borderId="270" xfId="44" applyNumberFormat="1" applyFont="1" applyFill="1" applyBorder="1" applyAlignment="1" applyProtection="1">
      <alignment vertical="center"/>
      <protection locked="0"/>
    </xf>
    <xf numFmtId="164" fontId="9" fillId="23" borderId="224" xfId="44" applyNumberFormat="1" applyFont="1" applyFill="1" applyBorder="1" applyAlignment="1" applyProtection="1">
      <alignment vertical="center"/>
      <protection locked="0"/>
    </xf>
    <xf numFmtId="0" fontId="22" fillId="0" borderId="271" xfId="0" applyFont="1" applyBorder="1" applyAlignment="1">
      <alignment horizontal="center"/>
    </xf>
    <xf numFmtId="6" fontId="0" fillId="0" borderId="271" xfId="0" quotePrefix="1" applyNumberFormat="1" applyBorder="1" applyAlignment="1">
      <alignment horizontal="center"/>
    </xf>
    <xf numFmtId="0" fontId="0" fillId="0" borderId="272" xfId="0" applyBorder="1" applyAlignment="1">
      <alignment horizontal="center"/>
    </xf>
    <xf numFmtId="0" fontId="22" fillId="0" borderId="0" xfId="0" applyFont="1"/>
    <xf numFmtId="0" fontId="12" fillId="0" borderId="0" xfId="40" applyFont="1" applyAlignment="1" applyProtection="1">
      <alignment horizontal="center" vertical="center"/>
    </xf>
    <xf numFmtId="0" fontId="12" fillId="0" borderId="0" xfId="40" applyFont="1" applyFill="1" applyAlignment="1" applyProtection="1">
      <alignment horizontal="center" vertical="center"/>
    </xf>
    <xf numFmtId="0" fontId="52" fillId="17" borderId="0" xfId="47" applyFont="1" applyFill="1" applyAlignment="1">
      <alignment horizontal="left" vertical="top"/>
    </xf>
    <xf numFmtId="0" fontId="18" fillId="17" borderId="0" xfId="47" applyFill="1"/>
    <xf numFmtId="0" fontId="98" fillId="0" borderId="0" xfId="0" applyFont="1"/>
    <xf numFmtId="0" fontId="98" fillId="0" borderId="192" xfId="0" applyFont="1" applyBorder="1" applyAlignment="1">
      <alignment horizontal="center"/>
    </xf>
    <xf numFmtId="0" fontId="11" fillId="0" borderId="0" xfId="0" applyFont="1" applyFill="1" applyAlignment="1">
      <alignment wrapText="1"/>
    </xf>
    <xf numFmtId="0" fontId="98" fillId="0" borderId="199" xfId="0" applyFont="1" applyBorder="1" applyAlignment="1">
      <alignment horizontal="center"/>
    </xf>
    <xf numFmtId="0" fontId="0" fillId="0" borderId="0" xfId="0" applyAlignment="1" applyProtection="1">
      <alignment wrapText="1"/>
    </xf>
    <xf numFmtId="0" fontId="98" fillId="0" borderId="199" xfId="0" applyFont="1" applyBorder="1" applyAlignment="1" applyProtection="1">
      <alignment horizontal="center"/>
    </xf>
    <xf numFmtId="0" fontId="11" fillId="0" borderId="0" xfId="0" applyFont="1" applyFill="1" applyAlignment="1" applyProtection="1">
      <alignment wrapText="1"/>
    </xf>
    <xf numFmtId="0" fontId="92" fillId="18" borderId="0" xfId="6" applyFont="1" applyFill="1" applyAlignment="1" applyProtection="1">
      <alignment horizontal="center" vertical="center"/>
    </xf>
    <xf numFmtId="0" fontId="99" fillId="17" borderId="0" xfId="35" applyFont="1" applyFill="1" applyAlignment="1" applyProtection="1">
      <alignment horizontal="center" vertical="center"/>
    </xf>
    <xf numFmtId="164" fontId="62" fillId="0" borderId="0" xfId="0" applyNumberFormat="1" applyFont="1" applyProtection="1"/>
    <xf numFmtId="164" fontId="62" fillId="0" borderId="0" xfId="0" applyNumberFormat="1" applyFont="1"/>
    <xf numFmtId="0" fontId="92" fillId="0" borderId="0" xfId="0" applyFont="1" applyFill="1" applyBorder="1" applyAlignment="1" applyProtection="1">
      <alignment wrapText="1"/>
    </xf>
    <xf numFmtId="0" fontId="98" fillId="0" borderId="211" xfId="0" applyFont="1" applyBorder="1" applyAlignment="1">
      <alignment horizontal="center"/>
    </xf>
    <xf numFmtId="0" fontId="98" fillId="0" borderId="216" xfId="0" applyFont="1" applyBorder="1" applyAlignment="1">
      <alignment horizontal="center"/>
    </xf>
    <xf numFmtId="0" fontId="100" fillId="0" borderId="0" xfId="0" applyFont="1"/>
    <xf numFmtId="164" fontId="9" fillId="23" borderId="273" xfId="44" applyNumberFormat="1" applyFont="1" applyFill="1" applyBorder="1" applyAlignment="1" applyProtection="1">
      <alignment vertical="center"/>
      <protection locked="0"/>
    </xf>
    <xf numFmtId="164" fontId="9" fillId="24" borderId="232" xfId="44" applyNumberFormat="1" applyFont="1" applyFill="1" applyBorder="1" applyAlignment="1" applyProtection="1">
      <alignment vertical="center"/>
      <protection locked="0"/>
    </xf>
    <xf numFmtId="164" fontId="9" fillId="23" borderId="274" xfId="44" applyNumberFormat="1" applyFont="1" applyFill="1" applyBorder="1" applyAlignment="1" applyProtection="1">
      <alignment vertical="center"/>
      <protection locked="0"/>
    </xf>
    <xf numFmtId="164" fontId="9" fillId="24" borderId="234" xfId="44" applyNumberFormat="1" applyFont="1" applyFill="1" applyBorder="1" applyAlignment="1" applyProtection="1">
      <alignment vertical="center"/>
      <protection locked="0"/>
    </xf>
    <xf numFmtId="0" fontId="92" fillId="0" borderId="0" xfId="0" applyFont="1" applyFill="1" applyBorder="1" applyProtection="1"/>
    <xf numFmtId="164" fontId="9" fillId="24" borderId="236" xfId="44" applyNumberFormat="1" applyFont="1" applyFill="1" applyBorder="1" applyAlignment="1" applyProtection="1">
      <alignment vertical="center"/>
      <protection locked="0"/>
    </xf>
    <xf numFmtId="164" fontId="11" fillId="0" borderId="0" xfId="0" applyNumberFormat="1" applyFont="1"/>
    <xf numFmtId="0" fontId="17" fillId="17" borderId="275" xfId="6" applyFont="1" applyFill="1" applyBorder="1" applyAlignment="1" applyProtection="1">
      <alignment horizontal="center" vertical="center" wrapText="1"/>
    </xf>
    <xf numFmtId="164" fontId="9" fillId="24" borderId="276" xfId="44" applyNumberFormat="1" applyFont="1" applyFill="1" applyBorder="1" applyAlignment="1" applyProtection="1">
      <alignment vertical="center"/>
      <protection locked="0"/>
    </xf>
    <xf numFmtId="0" fontId="11" fillId="0" borderId="203" xfId="0" applyFont="1" applyFill="1" applyBorder="1" applyAlignment="1">
      <alignment vertical="center"/>
    </xf>
    <xf numFmtId="0" fontId="11" fillId="0" borderId="197" xfId="0" applyFont="1" applyBorder="1"/>
    <xf numFmtId="0" fontId="11" fillId="0" borderId="197" xfId="0" applyFont="1" applyBorder="1" applyAlignment="1">
      <alignment horizontal="center"/>
    </xf>
    <xf numFmtId="0" fontId="11" fillId="0" borderId="166" xfId="0" applyFont="1" applyBorder="1"/>
    <xf numFmtId="0" fontId="11" fillId="0" borderId="203" xfId="0" applyFont="1" applyBorder="1" applyAlignment="1">
      <alignment horizontal="center"/>
    </xf>
    <xf numFmtId="0" fontId="11" fillId="0" borderId="255" xfId="0" applyFont="1" applyBorder="1" applyAlignment="1">
      <alignment horizontal="center"/>
    </xf>
    <xf numFmtId="6" fontId="11" fillId="0" borderId="203" xfId="0" quotePrefix="1" applyNumberFormat="1" applyFont="1" applyBorder="1" applyAlignment="1">
      <alignment horizontal="center"/>
    </xf>
    <xf numFmtId="1" fontId="9" fillId="23" borderId="214" xfId="44" applyNumberFormat="1" applyFont="1" applyFill="1" applyBorder="1" applyAlignment="1" applyProtection="1">
      <alignment vertical="center"/>
      <protection locked="0"/>
    </xf>
    <xf numFmtId="1" fontId="9" fillId="23" borderId="263" xfId="44" applyNumberFormat="1" applyFont="1" applyFill="1" applyBorder="1" applyAlignment="1" applyProtection="1">
      <alignment vertical="center"/>
      <protection locked="0"/>
    </xf>
    <xf numFmtId="0" fontId="11" fillId="0" borderId="171" xfId="0" applyFont="1" applyBorder="1"/>
    <xf numFmtId="6" fontId="11" fillId="0" borderId="223" xfId="0" quotePrefix="1" applyNumberFormat="1" applyFont="1" applyBorder="1" applyAlignment="1">
      <alignment horizontal="center"/>
    </xf>
    <xf numFmtId="0" fontId="11" fillId="0" borderId="256" xfId="0" applyFont="1" applyBorder="1" applyAlignment="1">
      <alignment horizontal="center"/>
    </xf>
    <xf numFmtId="1" fontId="9" fillId="23" borderId="265" xfId="44" applyNumberFormat="1" applyFont="1" applyFill="1" applyBorder="1" applyAlignment="1" applyProtection="1">
      <alignment vertical="center"/>
      <protection locked="0"/>
    </xf>
    <xf numFmtId="1" fontId="9" fillId="23" borderId="266" xfId="44" applyNumberFormat="1" applyFont="1" applyFill="1" applyBorder="1" applyAlignment="1" applyProtection="1">
      <alignment vertical="center"/>
      <protection locked="0"/>
    </xf>
    <xf numFmtId="164" fontId="9" fillId="23" borderId="277" xfId="44" applyNumberFormat="1" applyFont="1" applyFill="1" applyBorder="1" applyAlignment="1" applyProtection="1">
      <alignment vertical="center"/>
      <protection locked="0"/>
    </xf>
    <xf numFmtId="0" fontId="0" fillId="0" borderId="158" xfId="0" applyBorder="1"/>
    <xf numFmtId="1" fontId="9" fillId="23" borderId="268" xfId="44" applyNumberFormat="1" applyFont="1" applyFill="1" applyBorder="1" applyAlignment="1" applyProtection="1">
      <alignment vertical="center"/>
      <protection locked="0"/>
    </xf>
    <xf numFmtId="1" fontId="9" fillId="23" borderId="257" xfId="44" applyNumberFormat="1" applyFont="1" applyFill="1" applyBorder="1" applyAlignment="1" applyProtection="1">
      <alignment vertical="center"/>
      <protection locked="0"/>
    </xf>
    <xf numFmtId="1" fontId="9" fillId="23" borderId="277" xfId="44" applyNumberFormat="1" applyFont="1" applyFill="1" applyBorder="1" applyAlignment="1" applyProtection="1">
      <alignment vertical="center"/>
      <protection locked="0"/>
    </xf>
    <xf numFmtId="0" fontId="0" fillId="0" borderId="166" xfId="0" applyBorder="1"/>
    <xf numFmtId="0" fontId="0" fillId="0" borderId="171" xfId="0" applyBorder="1"/>
    <xf numFmtId="0" fontId="0" fillId="0" borderId="256" xfId="0" applyBorder="1" applyAlignment="1">
      <alignment horizontal="center"/>
    </xf>
    <xf numFmtId="0" fontId="12" fillId="17" borderId="0" xfId="40" applyFont="1" applyFill="1" applyAlignment="1" applyProtection="1">
      <alignment horizontal="center" vertical="center"/>
    </xf>
    <xf numFmtId="165" fontId="7" fillId="0" borderId="0" xfId="3" applyNumberFormat="1" applyFont="1" applyFill="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0" fontId="9" fillId="0" borderId="15" xfId="0" applyNumberFormat="1" applyFont="1" applyFill="1" applyBorder="1" applyAlignment="1" applyProtection="1">
      <alignment vertical="center" wrapText="1"/>
    </xf>
    <xf numFmtId="0" fontId="9" fillId="0" borderId="17" xfId="0" applyFont="1" applyFill="1" applyBorder="1" applyAlignment="1">
      <alignment vertical="center" wrapText="1"/>
    </xf>
    <xf numFmtId="0" fontId="9" fillId="0" borderId="16" xfId="0" applyFont="1" applyFill="1" applyBorder="1" applyAlignment="1">
      <alignment vertical="center" wrapText="1"/>
    </xf>
    <xf numFmtId="0" fontId="29" fillId="0" borderId="76" xfId="36" applyFont="1" applyFill="1" applyBorder="1" applyAlignment="1" applyProtection="1">
      <alignment horizontal="left" vertical="top" wrapText="1"/>
    </xf>
    <xf numFmtId="0" fontId="29" fillId="0" borderId="77" xfId="36" applyFont="1" applyFill="1" applyBorder="1" applyAlignment="1" applyProtection="1">
      <alignment horizontal="left" vertical="top" wrapText="1"/>
    </xf>
    <xf numFmtId="0" fontId="29" fillId="0" borderId="78" xfId="36" applyFont="1" applyFill="1" applyBorder="1" applyAlignment="1" applyProtection="1">
      <alignment horizontal="left" vertical="top" wrapText="1"/>
    </xf>
    <xf numFmtId="0" fontId="32" fillId="0" borderId="80" xfId="36" applyFont="1" applyFill="1" applyBorder="1" applyAlignment="1" applyProtection="1">
      <alignment horizontal="left" vertical="top"/>
    </xf>
    <xf numFmtId="0" fontId="0" fillId="0" borderId="69" xfId="0" applyBorder="1" applyAlignment="1">
      <alignment horizontal="left" vertical="top"/>
    </xf>
    <xf numFmtId="0" fontId="0" fillId="0" borderId="81" xfId="0" applyBorder="1" applyAlignment="1">
      <alignment horizontal="left" vertical="top"/>
    </xf>
    <xf numFmtId="0" fontId="29" fillId="0" borderId="76" xfId="36" applyFont="1" applyFill="1" applyBorder="1" applyAlignment="1" applyProtection="1">
      <alignment vertical="top" wrapText="1"/>
    </xf>
    <xf numFmtId="0" fontId="29" fillId="0" borderId="77" xfId="36" applyFont="1" applyFill="1" applyBorder="1" applyAlignment="1" applyProtection="1">
      <alignment vertical="top" wrapText="1"/>
    </xf>
    <xf numFmtId="0" fontId="29" fillId="0" borderId="78" xfId="36" applyFont="1" applyFill="1" applyBorder="1" applyAlignment="1" applyProtection="1">
      <alignment vertical="top" wrapText="1"/>
    </xf>
    <xf numFmtId="0" fontId="32" fillId="0" borderId="0" xfId="36" applyFont="1" applyFill="1" applyAlignment="1" applyProtection="1">
      <alignment vertical="center"/>
    </xf>
    <xf numFmtId="0" fontId="32" fillId="0" borderId="68" xfId="36" applyFont="1" applyFill="1" applyBorder="1" applyAlignment="1" applyProtection="1">
      <alignment horizontal="left" vertical="top"/>
    </xf>
    <xf numFmtId="0" fontId="32" fillId="0" borderId="69" xfId="36" applyFont="1" applyFill="1" applyBorder="1" applyAlignment="1" applyProtection="1">
      <alignment horizontal="left" vertical="top"/>
    </xf>
    <xf numFmtId="0" fontId="32" fillId="0" borderId="70" xfId="36" applyFont="1" applyFill="1" applyBorder="1" applyAlignment="1" applyProtection="1">
      <alignment horizontal="left" vertical="top"/>
    </xf>
    <xf numFmtId="0" fontId="29" fillId="0" borderId="72" xfId="36" applyFont="1" applyFill="1" applyBorder="1" applyAlignment="1" applyProtection="1">
      <alignment horizontal="left" vertical="top" wrapText="1"/>
    </xf>
    <xf numFmtId="0" fontId="29" fillId="0" borderId="73" xfId="36" applyFont="1" applyFill="1" applyBorder="1" applyAlignment="1" applyProtection="1">
      <alignment horizontal="left" vertical="top" wrapText="1"/>
    </xf>
    <xf numFmtId="0" fontId="29" fillId="0" borderId="74" xfId="36" applyFont="1" applyFill="1" applyBorder="1" applyAlignment="1" applyProtection="1">
      <alignment horizontal="left" vertical="top" wrapText="1"/>
    </xf>
    <xf numFmtId="0" fontId="17" fillId="17" borderId="12" xfId="6" applyFont="1" applyFill="1" applyBorder="1" applyAlignment="1" applyProtection="1">
      <alignment horizontal="center" vertical="center" wrapText="1"/>
    </xf>
    <xf numFmtId="0" fontId="17" fillId="17" borderId="26" xfId="6" applyFont="1" applyFill="1" applyBorder="1" applyAlignment="1" applyProtection="1">
      <alignment horizontal="center" vertical="center" wrapText="1"/>
    </xf>
    <xf numFmtId="0" fontId="17" fillId="17" borderId="13" xfId="6" applyFont="1" applyFill="1" applyBorder="1" applyAlignment="1" applyProtection="1">
      <alignment horizontal="left" vertical="center"/>
    </xf>
    <xf numFmtId="0" fontId="17" fillId="17" borderId="7" xfId="6" applyFont="1" applyFill="1" applyBorder="1" applyAlignment="1" applyProtection="1">
      <alignment horizontal="left" vertical="center"/>
    </xf>
    <xf numFmtId="0" fontId="17" fillId="17" borderId="15" xfId="6" applyFont="1" applyFill="1" applyBorder="1" applyAlignment="1" applyProtection="1">
      <alignment horizontal="center" vertical="center" wrapText="1"/>
    </xf>
    <xf numFmtId="0" fontId="17" fillId="17" borderId="16" xfId="6" applyFont="1" applyFill="1" applyBorder="1" applyAlignment="1" applyProtection="1">
      <alignment horizontal="center" vertical="center" wrapText="1"/>
    </xf>
    <xf numFmtId="0" fontId="17" fillId="17" borderId="17" xfId="6" applyFont="1" applyFill="1" applyBorder="1" applyAlignment="1" applyProtection="1">
      <alignment horizontal="center" vertical="center" wrapText="1"/>
    </xf>
    <xf numFmtId="0" fontId="17" fillId="17" borderId="5" xfId="6" applyFont="1" applyFill="1" applyBorder="1" applyAlignment="1" applyProtection="1">
      <alignment vertical="center"/>
    </xf>
    <xf numFmtId="0" fontId="17" fillId="17" borderId="6" xfId="6" applyFont="1" applyFill="1" applyBorder="1" applyAlignment="1" applyProtection="1">
      <alignment vertical="center"/>
    </xf>
    <xf numFmtId="0" fontId="17" fillId="17" borderId="18" xfId="6" applyFont="1" applyFill="1" applyBorder="1" applyAlignment="1" applyProtection="1">
      <alignment vertical="center"/>
    </xf>
    <xf numFmtId="0" fontId="17" fillId="17" borderId="19" xfId="6" applyFont="1" applyFill="1" applyBorder="1" applyAlignment="1" applyProtection="1">
      <alignment vertical="center"/>
    </xf>
    <xf numFmtId="0" fontId="17" fillId="17" borderId="6" xfId="6" applyFont="1" applyFill="1" applyBorder="1" applyAlignment="1" applyProtection="1">
      <alignment horizontal="center" vertical="center"/>
    </xf>
    <xf numFmtId="0" fontId="17" fillId="17" borderId="19" xfId="6" applyFont="1" applyFill="1" applyBorder="1" applyAlignment="1" applyProtection="1">
      <alignment horizontal="center" vertical="center"/>
    </xf>
    <xf numFmtId="0" fontId="17" fillId="17" borderId="8" xfId="6" applyFont="1" applyFill="1" applyBorder="1" applyAlignment="1" applyProtection="1">
      <alignment horizontal="center" vertical="center"/>
    </xf>
    <xf numFmtId="0" fontId="17" fillId="17" borderId="20" xfId="6" applyFont="1" applyFill="1" applyBorder="1" applyAlignment="1" applyProtection="1">
      <alignment horizontal="center" vertical="center"/>
    </xf>
    <xf numFmtId="0" fontId="17" fillId="17" borderId="9" xfId="6" applyFont="1" applyFill="1" applyBorder="1" applyAlignment="1" applyProtection="1">
      <alignment horizontal="center" vertical="center" wrapText="1"/>
    </xf>
    <xf numFmtId="0" fontId="17" fillId="17" borderId="10" xfId="6" applyFont="1" applyFill="1" applyBorder="1" applyAlignment="1" applyProtection="1">
      <alignment horizontal="center" vertical="center" wrapText="1"/>
    </xf>
    <xf numFmtId="0" fontId="17" fillId="17" borderId="11" xfId="6" applyFont="1" applyFill="1" applyBorder="1" applyAlignment="1" applyProtection="1">
      <alignment horizontal="center" vertical="center" wrapText="1"/>
    </xf>
    <xf numFmtId="0" fontId="17" fillId="17" borderId="71" xfId="6" applyFont="1" applyFill="1" applyBorder="1" applyAlignment="1" applyProtection="1">
      <alignment horizontal="center" vertical="center" wrapText="1"/>
    </xf>
    <xf numFmtId="0" fontId="17" fillId="17" borderId="83" xfId="6" applyFont="1" applyFill="1" applyBorder="1" applyAlignment="1" applyProtection="1">
      <alignment horizontal="center" vertical="center" wrapText="1"/>
    </xf>
    <xf numFmtId="0" fontId="17" fillId="17" borderId="84" xfId="6" applyFont="1" applyFill="1" applyBorder="1" applyAlignment="1" applyProtection="1">
      <alignment horizontal="center" vertical="center" wrapText="1"/>
    </xf>
    <xf numFmtId="0" fontId="17" fillId="17" borderId="5" xfId="6" applyFont="1" applyFill="1" applyBorder="1" applyAlignment="1" applyProtection="1">
      <alignment horizontal="left" vertical="center"/>
    </xf>
    <xf numFmtId="0" fontId="17" fillId="17" borderId="6" xfId="6" applyFont="1" applyFill="1" applyBorder="1" applyAlignment="1" applyProtection="1">
      <alignment horizontal="left" vertical="center"/>
    </xf>
    <xf numFmtId="0" fontId="17" fillId="17" borderId="18" xfId="6" applyFont="1" applyFill="1" applyBorder="1" applyAlignment="1" applyProtection="1">
      <alignment horizontal="left" vertical="center"/>
    </xf>
    <xf numFmtId="0" fontId="17" fillId="17" borderId="19" xfId="6" applyFont="1" applyFill="1" applyBorder="1" applyAlignment="1" applyProtection="1">
      <alignment horizontal="left" vertical="center"/>
    </xf>
    <xf numFmtId="0" fontId="17" fillId="19" borderId="6" xfId="6" applyFont="1" applyFill="1" applyBorder="1" applyAlignment="1" applyProtection="1">
      <alignment horizontal="center" vertical="center" wrapText="1"/>
    </xf>
    <xf numFmtId="0" fontId="39" fillId="0" borderId="19" xfId="42" applyFont="1" applyFill="1" applyBorder="1" applyAlignment="1">
      <alignment horizontal="center" vertical="center" wrapText="1"/>
    </xf>
    <xf numFmtId="0" fontId="17" fillId="19" borderId="8" xfId="6" applyFont="1" applyFill="1" applyBorder="1" applyAlignment="1" applyProtection="1">
      <alignment horizontal="center" vertical="center" wrapText="1"/>
    </xf>
    <xf numFmtId="0" fontId="39" fillId="0" borderId="20" xfId="42" applyFont="1" applyFill="1" applyBorder="1" applyAlignment="1">
      <alignment horizontal="center" vertical="center" wrapText="1"/>
    </xf>
    <xf numFmtId="0" fontId="17" fillId="17" borderId="82" xfId="6" applyFont="1" applyFill="1" applyBorder="1" applyAlignment="1" applyProtection="1">
      <alignment horizontal="center" vertical="center" wrapText="1"/>
    </xf>
    <xf numFmtId="0" fontId="17" fillId="17" borderId="87" xfId="6" applyFont="1" applyFill="1" applyBorder="1" applyAlignment="1" applyProtection="1">
      <alignment horizontal="center" vertical="center" wrapText="1"/>
    </xf>
    <xf numFmtId="0" fontId="17" fillId="17" borderId="92" xfId="6" applyFont="1" applyFill="1" applyBorder="1" applyAlignment="1" applyProtection="1">
      <alignment horizontal="center" vertical="center" wrapText="1"/>
    </xf>
    <xf numFmtId="0" fontId="17" fillId="17" borderId="28" xfId="6" applyFont="1" applyFill="1" applyBorder="1" applyAlignment="1" applyProtection="1">
      <alignment horizontal="center" vertical="center" wrapText="1"/>
    </xf>
    <xf numFmtId="0" fontId="18" fillId="0" borderId="92" xfId="42" applyBorder="1" applyAlignment="1">
      <alignment horizontal="center" vertical="center" wrapText="1"/>
    </xf>
    <xf numFmtId="0" fontId="17" fillId="19" borderId="12" xfId="6" applyFont="1" applyFill="1" applyBorder="1" applyAlignment="1" applyProtection="1">
      <alignment horizontal="center" vertical="center" wrapText="1"/>
    </xf>
    <xf numFmtId="0" fontId="17" fillId="19" borderId="26" xfId="6" applyFont="1" applyFill="1" applyBorder="1" applyAlignment="1" applyProtection="1">
      <alignment horizontal="center" vertical="center" wrapText="1"/>
    </xf>
    <xf numFmtId="0" fontId="17" fillId="19" borderId="6" xfId="36" applyFont="1" applyFill="1" applyBorder="1" applyAlignment="1" applyProtection="1">
      <alignment horizontal="center" vertical="center"/>
    </xf>
    <xf numFmtId="0" fontId="17" fillId="19" borderId="19" xfId="36" applyFont="1" applyFill="1" applyBorder="1" applyAlignment="1" applyProtection="1">
      <alignment horizontal="center" vertical="center"/>
    </xf>
    <xf numFmtId="0" fontId="17" fillId="19" borderId="19" xfId="6" applyFont="1" applyFill="1" applyBorder="1" applyAlignment="1" applyProtection="1">
      <alignment horizontal="center" vertical="center" wrapText="1"/>
    </xf>
    <xf numFmtId="0" fontId="17" fillId="19" borderId="20" xfId="6" applyFont="1" applyFill="1" applyBorder="1" applyAlignment="1" applyProtection="1">
      <alignment horizontal="center" vertical="center" wrapText="1"/>
    </xf>
    <xf numFmtId="0" fontId="17" fillId="17" borderId="238" xfId="6" applyFont="1" applyFill="1" applyBorder="1" applyAlignment="1" applyProtection="1">
      <alignment horizontal="center" vertical="center" wrapText="1"/>
    </xf>
    <xf numFmtId="0" fontId="17" fillId="17" borderId="85" xfId="6" applyFont="1" applyFill="1" applyBorder="1" applyAlignment="1" applyProtection="1">
      <alignment horizontal="center" vertical="center" wrapText="1"/>
    </xf>
    <xf numFmtId="0" fontId="17" fillId="17" borderId="86" xfId="6" applyFont="1" applyFill="1" applyBorder="1" applyAlignment="1" applyProtection="1">
      <alignment horizontal="center" vertical="center" wrapText="1"/>
    </xf>
    <xf numFmtId="0" fontId="17" fillId="17" borderId="239" xfId="6" applyFont="1" applyFill="1" applyBorder="1" applyAlignment="1" applyProtection="1">
      <alignment horizontal="center" vertical="center" wrapText="1"/>
    </xf>
    <xf numFmtId="0" fontId="17" fillId="17" borderId="240" xfId="6" applyFont="1" applyFill="1" applyBorder="1" applyAlignment="1" applyProtection="1">
      <alignment horizontal="center" vertical="center" wrapText="1"/>
    </xf>
    <xf numFmtId="0" fontId="17" fillId="17" borderId="241" xfId="6" applyFont="1" applyFill="1" applyBorder="1" applyAlignment="1" applyProtection="1">
      <alignment horizontal="center" vertical="center" wrapText="1"/>
    </xf>
    <xf numFmtId="0" fontId="17" fillId="17" borderId="242" xfId="6" applyFont="1" applyFill="1" applyBorder="1" applyAlignment="1" applyProtection="1">
      <alignment horizontal="center" vertical="center" wrapText="1"/>
    </xf>
    <xf numFmtId="0" fontId="17" fillId="17" borderId="243" xfId="6" applyFont="1" applyFill="1" applyBorder="1" applyAlignment="1" applyProtection="1">
      <alignment horizontal="center" vertical="center" wrapText="1"/>
    </xf>
    <xf numFmtId="0" fontId="29" fillId="0" borderId="107" xfId="36" applyFont="1" applyFill="1" applyBorder="1" applyAlignment="1" applyProtection="1">
      <alignment vertical="top" wrapText="1"/>
    </xf>
    <xf numFmtId="0" fontId="29" fillId="0" borderId="108" xfId="36" applyFont="1" applyFill="1" applyBorder="1" applyAlignment="1" applyProtection="1">
      <alignment vertical="top" wrapText="1"/>
    </xf>
    <xf numFmtId="0" fontId="29" fillId="0" borderId="109" xfId="36" applyFont="1" applyFill="1" applyBorder="1" applyAlignment="1" applyProtection="1">
      <alignment vertical="top" wrapText="1"/>
    </xf>
    <xf numFmtId="0" fontId="32" fillId="0" borderId="0" xfId="36" applyFont="1" applyFill="1" applyBorder="1" applyAlignment="1" applyProtection="1">
      <alignment vertical="center"/>
    </xf>
    <xf numFmtId="0" fontId="37" fillId="19" borderId="15" xfId="0" applyNumberFormat="1" applyFont="1" applyFill="1" applyBorder="1" applyAlignment="1" applyProtection="1">
      <alignment vertical="center"/>
    </xf>
    <xf numFmtId="0" fontId="37" fillId="19" borderId="17" xfId="0" applyNumberFormat="1" applyFont="1" applyFill="1" applyBorder="1" applyAlignment="1" applyProtection="1">
      <alignment vertical="center"/>
    </xf>
    <xf numFmtId="0" fontId="37" fillId="19" borderId="16" xfId="0" applyNumberFormat="1" applyFont="1" applyFill="1" applyBorder="1" applyAlignment="1" applyProtection="1">
      <alignment vertical="center"/>
    </xf>
    <xf numFmtId="0" fontId="32" fillId="0" borderId="99" xfId="36" applyFont="1" applyFill="1" applyBorder="1" applyAlignment="1" applyProtection="1">
      <alignment vertical="top"/>
    </xf>
    <xf numFmtId="0" fontId="32" fillId="0" borderId="100" xfId="36" applyFont="1" applyFill="1" applyBorder="1" applyAlignment="1" applyProtection="1">
      <alignment vertical="top"/>
    </xf>
    <xf numFmtId="0" fontId="32" fillId="0" borderId="101" xfId="36" applyFont="1" applyFill="1" applyBorder="1" applyAlignment="1" applyProtection="1">
      <alignment vertical="top"/>
    </xf>
    <xf numFmtId="0" fontId="29" fillId="0" borderId="103" xfId="36" applyFont="1" applyFill="1" applyBorder="1" applyAlignment="1" applyProtection="1">
      <alignment vertical="top" wrapText="1"/>
    </xf>
    <xf numFmtId="0" fontId="29" fillId="0" borderId="104" xfId="36" applyFont="1" applyFill="1" applyBorder="1" applyAlignment="1" applyProtection="1">
      <alignment vertical="top" wrapText="1"/>
    </xf>
    <xf numFmtId="0" fontId="29" fillId="0" borderId="105" xfId="36" applyFont="1" applyFill="1" applyBorder="1" applyAlignment="1" applyProtection="1">
      <alignment vertical="top" wrapText="1"/>
    </xf>
    <xf numFmtId="0" fontId="9" fillId="0" borderId="17" xfId="0" applyNumberFormat="1" applyFont="1" applyFill="1" applyBorder="1" applyAlignment="1" applyProtection="1">
      <alignment vertical="center" wrapText="1"/>
    </xf>
    <xf numFmtId="0" fontId="9" fillId="0" borderId="16" xfId="0" applyNumberFormat="1" applyFont="1" applyFill="1" applyBorder="1" applyAlignment="1" applyProtection="1">
      <alignment vertical="center" wrapText="1"/>
    </xf>
    <xf numFmtId="9" fontId="25" fillId="0" borderId="132" xfId="36" applyNumberFormat="1" applyFont="1" applyFill="1" applyBorder="1" applyAlignment="1">
      <alignment vertical="center" wrapText="1"/>
    </xf>
    <xf numFmtId="9" fontId="25" fillId="0" borderId="85" xfId="36" applyNumberFormat="1" applyFont="1" applyFill="1" applyBorder="1" applyAlignment="1">
      <alignment vertical="center" wrapText="1"/>
    </xf>
    <xf numFmtId="9" fontId="25" fillId="0" borderId="133" xfId="36" applyNumberFormat="1" applyFont="1" applyFill="1" applyBorder="1" applyAlignment="1">
      <alignment vertical="center" wrapText="1"/>
    </xf>
    <xf numFmtId="9" fontId="25" fillId="0" borderId="134" xfId="36" applyNumberFormat="1" applyFont="1" applyFill="1" applyBorder="1" applyAlignment="1">
      <alignment vertical="center" wrapText="1"/>
    </xf>
    <xf numFmtId="9" fontId="25" fillId="0" borderId="135" xfId="36" applyNumberFormat="1" applyFont="1" applyFill="1" applyBorder="1" applyAlignment="1">
      <alignment vertical="center" wrapText="1"/>
    </xf>
    <xf numFmtId="9" fontId="25" fillId="0" borderId="136" xfId="36" applyNumberFormat="1" applyFont="1" applyFill="1" applyBorder="1" applyAlignment="1">
      <alignment vertical="center" wrapText="1"/>
    </xf>
    <xf numFmtId="0" fontId="35" fillId="17" borderId="15" xfId="36" applyFont="1" applyFill="1" applyBorder="1" applyAlignment="1" applyProtection="1">
      <alignment vertical="center"/>
    </xf>
    <xf numFmtId="0" fontId="48" fillId="0" borderId="17" xfId="47" applyFont="1" applyBorder="1" applyAlignment="1"/>
    <xf numFmtId="0" fontId="48" fillId="0" borderId="16" xfId="47" applyFont="1" applyBorder="1" applyAlignment="1"/>
    <xf numFmtId="0" fontId="9" fillId="0" borderId="116" xfId="36" applyFont="1" applyFill="1" applyBorder="1" applyAlignment="1" applyProtection="1">
      <alignment vertical="center" wrapText="1"/>
    </xf>
    <xf numFmtId="0" fontId="9" fillId="0" borderId="92" xfId="36" applyFont="1" applyFill="1" applyBorder="1" applyAlignment="1" applyProtection="1">
      <alignment vertical="center" wrapText="1"/>
    </xf>
    <xf numFmtId="0" fontId="9" fillId="0" borderId="137" xfId="36" applyFont="1" applyFill="1" applyBorder="1" applyAlignment="1" applyProtection="1">
      <alignment vertical="center" wrapText="1"/>
    </xf>
    <xf numFmtId="0" fontId="37" fillId="17" borderId="126" xfId="0" applyNumberFormat="1" applyFont="1" applyFill="1" applyBorder="1" applyAlignment="1" applyProtection="1">
      <alignment vertical="center"/>
    </xf>
    <xf numFmtId="0" fontId="37" fillId="17" borderId="127" xfId="0" applyNumberFormat="1" applyFont="1" applyFill="1" applyBorder="1" applyAlignment="1" applyProtection="1">
      <alignment vertical="center"/>
    </xf>
    <xf numFmtId="0" fontId="37" fillId="17" borderId="128" xfId="0" applyNumberFormat="1" applyFont="1" applyFill="1" applyBorder="1" applyAlignment="1" applyProtection="1">
      <alignment vertical="center"/>
    </xf>
    <xf numFmtId="9" fontId="49" fillId="0" borderId="129" xfId="36" applyNumberFormat="1" applyFont="1" applyFill="1" applyBorder="1" applyAlignment="1">
      <alignment vertical="center" wrapText="1"/>
    </xf>
    <xf numFmtId="9" fontId="49" fillId="0" borderId="130" xfId="36" applyNumberFormat="1" applyFont="1" applyFill="1" applyBorder="1" applyAlignment="1">
      <alignment vertical="center" wrapText="1"/>
    </xf>
    <xf numFmtId="9" fontId="49" fillId="0" borderId="131" xfId="36" applyNumberFormat="1" applyFont="1" applyFill="1" applyBorder="1" applyAlignment="1">
      <alignment vertical="center" wrapText="1"/>
    </xf>
    <xf numFmtId="0" fontId="17" fillId="17" borderId="116" xfId="6" applyFont="1" applyFill="1" applyBorder="1" applyAlignment="1" applyProtection="1">
      <alignment horizontal="center" vertical="center"/>
    </xf>
    <xf numFmtId="0" fontId="17" fillId="17" borderId="237" xfId="6" applyFont="1" applyFill="1" applyBorder="1" applyAlignment="1" applyProtection="1">
      <alignment horizontal="center" vertical="center"/>
    </xf>
    <xf numFmtId="0" fontId="17" fillId="17" borderId="15" xfId="6" applyFont="1" applyFill="1" applyBorder="1" applyAlignment="1" applyProtection="1">
      <alignment horizontal="center" vertical="center"/>
    </xf>
    <xf numFmtId="0" fontId="17" fillId="17" borderId="17" xfId="6" applyFont="1" applyFill="1" applyBorder="1" applyAlignment="1" applyProtection="1">
      <alignment horizontal="center" vertical="center"/>
    </xf>
    <xf numFmtId="0" fontId="17" fillId="17" borderId="12" xfId="6" applyFont="1" applyFill="1" applyBorder="1" applyAlignment="1" applyProtection="1">
      <alignment horizontal="center" vertical="center"/>
    </xf>
    <xf numFmtId="0" fontId="17" fillId="17" borderId="26" xfId="6" applyFont="1" applyFill="1" applyBorder="1" applyAlignment="1" applyProtection="1">
      <alignment horizontal="center" vertical="center"/>
    </xf>
    <xf numFmtId="0" fontId="17" fillId="17" borderId="115" xfId="6" applyFont="1" applyFill="1" applyBorder="1" applyAlignment="1" applyProtection="1">
      <alignment horizontal="center" vertical="center" wrapText="1"/>
    </xf>
    <xf numFmtId="0" fontId="17" fillId="17" borderId="15" xfId="36" applyFont="1" applyFill="1" applyBorder="1" applyAlignment="1" applyProtection="1">
      <alignment horizontal="center" vertical="center"/>
    </xf>
    <xf numFmtId="0" fontId="17" fillId="17" borderId="17" xfId="36" applyFont="1" applyFill="1" applyBorder="1" applyAlignment="1" applyProtection="1">
      <alignment horizontal="center" vertical="center"/>
    </xf>
    <xf numFmtId="0" fontId="17" fillId="17" borderId="16" xfId="36" applyFont="1" applyFill="1" applyBorder="1" applyAlignment="1" applyProtection="1">
      <alignment horizontal="center" vertical="center"/>
    </xf>
    <xf numFmtId="0" fontId="17" fillId="17" borderId="112" xfId="6" applyFont="1" applyFill="1" applyBorder="1" applyAlignment="1" applyProtection="1">
      <alignment vertical="center"/>
    </xf>
    <xf numFmtId="0" fontId="17" fillId="17" borderId="113" xfId="6" applyFont="1" applyFill="1" applyBorder="1" applyAlignment="1" applyProtection="1">
      <alignment vertical="center"/>
    </xf>
    <xf numFmtId="0" fontId="17" fillId="17" borderId="6" xfId="36" applyFont="1" applyFill="1" applyBorder="1" applyAlignment="1" applyProtection="1">
      <alignment horizontal="center" vertical="center"/>
    </xf>
    <xf numFmtId="0" fontId="17" fillId="17" borderId="113" xfId="36" applyFont="1" applyFill="1" applyBorder="1" applyAlignment="1" applyProtection="1">
      <alignment horizontal="center" vertical="center"/>
    </xf>
    <xf numFmtId="0" fontId="17" fillId="17" borderId="19" xfId="36" applyFont="1" applyFill="1" applyBorder="1" applyAlignment="1" applyProtection="1">
      <alignment horizontal="center" vertical="center"/>
    </xf>
    <xf numFmtId="0" fontId="17" fillId="17" borderId="8" xfId="36" applyFont="1" applyFill="1" applyBorder="1" applyAlignment="1" applyProtection="1">
      <alignment horizontal="center" vertical="center"/>
    </xf>
    <xf numFmtId="0" fontId="17" fillId="17" borderId="114" xfId="36" applyFont="1" applyFill="1" applyBorder="1" applyAlignment="1" applyProtection="1">
      <alignment horizontal="center" vertical="center"/>
    </xf>
    <xf numFmtId="0" fontId="17" fillId="17" borderId="20" xfId="36" applyFont="1" applyFill="1" applyBorder="1" applyAlignment="1" applyProtection="1">
      <alignment horizontal="center" vertical="center"/>
    </xf>
    <xf numFmtId="0" fontId="17" fillId="17" borderId="15" xfId="36" applyFont="1" applyFill="1" applyBorder="1" applyAlignment="1" applyProtection="1">
      <alignment horizontal="center" vertical="center" wrapText="1"/>
    </xf>
    <xf numFmtId="0" fontId="17" fillId="17" borderId="17" xfId="36" applyFont="1" applyFill="1" applyBorder="1" applyAlignment="1" applyProtection="1">
      <alignment horizontal="center" vertical="center" wrapText="1"/>
    </xf>
    <xf numFmtId="0" fontId="17" fillId="17" borderId="16" xfId="36" applyFont="1" applyFill="1" applyBorder="1" applyAlignment="1" applyProtection="1">
      <alignment horizontal="center" vertical="center" wrapText="1"/>
    </xf>
    <xf numFmtId="0" fontId="17" fillId="17" borderId="87" xfId="36" applyFont="1" applyFill="1" applyBorder="1" applyAlignment="1" applyProtection="1">
      <alignment horizontal="center" vertical="center"/>
    </xf>
    <xf numFmtId="0" fontId="18" fillId="0" borderId="26" xfId="42" applyBorder="1" applyAlignment="1">
      <alignment horizontal="center" vertical="center" wrapText="1"/>
    </xf>
    <xf numFmtId="0" fontId="17" fillId="17" borderId="28" xfId="36" applyFont="1" applyFill="1" applyBorder="1" applyAlignment="1" applyProtection="1">
      <alignment horizontal="center" vertical="center" wrapText="1"/>
    </xf>
    <xf numFmtId="0" fontId="17" fillId="17" borderId="87" xfId="36" applyFont="1" applyFill="1" applyBorder="1" applyAlignment="1" applyProtection="1">
      <alignment horizontal="center" vertical="center" wrapText="1"/>
    </xf>
    <xf numFmtId="0" fontId="17" fillId="17" borderId="64" xfId="36" applyFont="1" applyFill="1" applyBorder="1" applyAlignment="1" applyProtection="1">
      <alignment horizontal="center" vertical="center" wrapText="1"/>
    </xf>
    <xf numFmtId="9" fontId="26" fillId="0" borderId="60" xfId="36" applyNumberFormat="1" applyFont="1" applyFill="1" applyBorder="1" applyAlignment="1">
      <alignment horizontal="left" vertical="top" wrapText="1"/>
    </xf>
    <xf numFmtId="9" fontId="26" fillId="0" borderId="123" xfId="36" applyNumberFormat="1" applyFont="1" applyFill="1" applyBorder="1" applyAlignment="1">
      <alignment horizontal="left" vertical="top" wrapText="1"/>
    </xf>
    <xf numFmtId="9" fontId="26" fillId="0" borderId="58" xfId="36" applyNumberFormat="1" applyFont="1" applyFill="1" applyBorder="1" applyAlignment="1">
      <alignment horizontal="left" vertical="top" wrapText="1"/>
    </xf>
    <xf numFmtId="0" fontId="17" fillId="17" borderId="244" xfId="6" applyFont="1" applyFill="1" applyBorder="1" applyAlignment="1" applyProtection="1">
      <alignment horizontal="center" vertical="center" wrapText="1"/>
    </xf>
    <xf numFmtId="0" fontId="18" fillId="0" borderId="245" xfId="42" applyBorder="1" applyAlignment="1" applyProtection="1">
      <alignment horizontal="center" vertical="center" wrapText="1"/>
    </xf>
    <xf numFmtId="0" fontId="18" fillId="0" borderId="246" xfId="42" applyBorder="1" applyAlignment="1" applyProtection="1">
      <alignment horizontal="center" vertical="center" wrapText="1"/>
    </xf>
    <xf numFmtId="0" fontId="17" fillId="17" borderId="247" xfId="6" applyFont="1" applyFill="1" applyBorder="1" applyAlignment="1" applyProtection="1">
      <alignment horizontal="center" vertical="center" wrapText="1"/>
    </xf>
    <xf numFmtId="0" fontId="18" fillId="0" borderId="6" xfId="42" applyBorder="1" applyAlignment="1" applyProtection="1">
      <alignment horizontal="center" vertical="center" wrapText="1"/>
    </xf>
    <xf numFmtId="0" fontId="18" fillId="0" borderId="94" xfId="42" applyBorder="1" applyAlignment="1" applyProtection="1">
      <alignment horizontal="center" vertical="center" wrapText="1"/>
    </xf>
    <xf numFmtId="0" fontId="18" fillId="0" borderId="26" xfId="42" applyBorder="1" applyAlignment="1" applyProtection="1">
      <alignment horizontal="center" vertical="center" wrapText="1"/>
    </xf>
    <xf numFmtId="0" fontId="17" fillId="17" borderId="139" xfId="6" applyFont="1" applyFill="1" applyBorder="1" applyAlignment="1" applyProtection="1">
      <alignment horizontal="center" vertical="center" wrapText="1"/>
    </xf>
    <xf numFmtId="0" fontId="17" fillId="17" borderId="140" xfId="6" applyFont="1" applyFill="1" applyBorder="1" applyAlignment="1" applyProtection="1">
      <alignment horizontal="center" vertical="center" wrapText="1"/>
    </xf>
    <xf numFmtId="0" fontId="17" fillId="17" borderId="141" xfId="6" applyFont="1" applyFill="1" applyBorder="1" applyAlignment="1" applyProtection="1">
      <alignment horizontal="center" vertical="center" wrapText="1"/>
    </xf>
    <xf numFmtId="0" fontId="17" fillId="17" borderId="28" xfId="36" applyFont="1" applyFill="1" applyBorder="1" applyAlignment="1" applyProtection="1">
      <alignment horizontal="center" vertical="center"/>
    </xf>
    <xf numFmtId="0" fontId="17" fillId="17" borderId="64" xfId="36" applyFont="1" applyFill="1" applyBorder="1" applyAlignment="1" applyProtection="1">
      <alignment horizontal="center" vertical="center"/>
    </xf>
    <xf numFmtId="0" fontId="17" fillId="17" borderId="6" xfId="6" applyFont="1" applyFill="1" applyBorder="1" applyAlignment="1" applyProtection="1">
      <alignment horizontal="center" vertical="center" wrapText="1"/>
    </xf>
    <xf numFmtId="0" fontId="17" fillId="17" borderId="248" xfId="6" applyFont="1" applyFill="1" applyBorder="1" applyAlignment="1" applyProtection="1">
      <alignment horizontal="center" vertical="center"/>
    </xf>
    <xf numFmtId="0" fontId="18" fillId="0" borderId="253" xfId="42" applyBorder="1" applyAlignment="1" applyProtection="1">
      <alignment horizontal="center" vertical="center"/>
    </xf>
    <xf numFmtId="0" fontId="37" fillId="17" borderId="15" xfId="36" applyFont="1" applyFill="1" applyBorder="1" applyAlignment="1" applyProtection="1">
      <alignment vertical="center"/>
    </xf>
    <xf numFmtId="0" fontId="18" fillId="0" borderId="17" xfId="47" applyBorder="1" applyAlignment="1"/>
    <xf numFmtId="0" fontId="18" fillId="0" borderId="16" xfId="47" applyBorder="1" applyAlignment="1"/>
    <xf numFmtId="9" fontId="49" fillId="0" borderId="30" xfId="36" applyNumberFormat="1" applyFont="1" applyFill="1" applyBorder="1" applyAlignment="1">
      <alignment horizontal="left" vertical="center" wrapText="1"/>
    </xf>
    <xf numFmtId="0" fontId="50" fillId="0" borderId="30" xfId="47" applyFont="1" applyBorder="1" applyAlignment="1">
      <alignment horizontal="left" vertical="center" wrapText="1"/>
    </xf>
    <xf numFmtId="0" fontId="50" fillId="0" borderId="31" xfId="47" applyFont="1" applyBorder="1" applyAlignment="1">
      <alignment horizontal="left" vertical="center" wrapText="1"/>
    </xf>
    <xf numFmtId="9" fontId="26" fillId="0" borderId="94" xfId="36" applyNumberFormat="1" applyFont="1" applyFill="1" applyBorder="1" applyAlignment="1">
      <alignment horizontal="left" vertical="top" wrapText="1"/>
    </xf>
    <xf numFmtId="9" fontId="26" fillId="0" borderId="87" xfId="36" applyNumberFormat="1" applyFont="1" applyFill="1" applyBorder="1" applyAlignment="1">
      <alignment horizontal="left" vertical="top" wrapText="1"/>
    </xf>
    <xf numFmtId="9" fontId="26" fillId="0" borderId="144" xfId="36" applyNumberFormat="1" applyFont="1" applyFill="1" applyBorder="1" applyAlignment="1">
      <alignment horizontal="left" vertical="top" wrapText="1"/>
    </xf>
    <xf numFmtId="0" fontId="18" fillId="0" borderId="8" xfId="42" applyBorder="1" applyAlignment="1" applyProtection="1">
      <alignment horizontal="center" vertical="center" wrapText="1"/>
    </xf>
    <xf numFmtId="0" fontId="17" fillId="17" borderId="34" xfId="6" applyFont="1" applyFill="1" applyBorder="1" applyAlignment="1" applyProtection="1">
      <alignment horizontal="center" vertical="center" wrapText="1"/>
    </xf>
    <xf numFmtId="9" fontId="9" fillId="0" borderId="41" xfId="36" applyNumberFormat="1" applyFont="1" applyFill="1" applyBorder="1" applyAlignment="1">
      <alignment vertical="top" wrapText="1"/>
    </xf>
    <xf numFmtId="9" fontId="9" fillId="0" borderId="42" xfId="36" applyNumberFormat="1" applyFont="1" applyFill="1" applyBorder="1" applyAlignment="1">
      <alignment vertical="top" wrapText="1"/>
    </xf>
    <xf numFmtId="9" fontId="9" fillId="0" borderId="39" xfId="36" applyNumberFormat="1" applyFont="1" applyFill="1" applyBorder="1" applyAlignment="1">
      <alignment vertical="top" wrapText="1"/>
    </xf>
    <xf numFmtId="9" fontId="26" fillId="0" borderId="41" xfId="36" applyNumberFormat="1" applyFont="1" applyFill="1" applyBorder="1" applyAlignment="1">
      <alignment vertical="top" wrapText="1"/>
    </xf>
    <xf numFmtId="9" fontId="26" fillId="0" borderId="42" xfId="36" applyNumberFormat="1" applyFont="1" applyFill="1" applyBorder="1" applyAlignment="1">
      <alignment vertical="top" wrapText="1"/>
    </xf>
    <xf numFmtId="9" fontId="26" fillId="0" borderId="39" xfId="36" applyNumberFormat="1" applyFont="1" applyFill="1" applyBorder="1" applyAlignment="1">
      <alignment vertical="top" wrapText="1"/>
    </xf>
    <xf numFmtId="9" fontId="26" fillId="0" borderId="43" xfId="36" applyNumberFormat="1" applyFont="1" applyFill="1" applyBorder="1" applyAlignment="1">
      <alignment horizontal="left" vertical="top" wrapText="1"/>
    </xf>
    <xf numFmtId="9" fontId="26" fillId="0" borderId="125" xfId="36" applyNumberFormat="1" applyFont="1" applyFill="1" applyBorder="1" applyAlignment="1">
      <alignment horizontal="left" vertical="top" wrapText="1"/>
    </xf>
    <xf numFmtId="9" fontId="26" fillId="0" borderId="22" xfId="36" applyNumberFormat="1" applyFont="1" applyFill="1" applyBorder="1" applyAlignment="1">
      <alignment horizontal="left" vertical="top" wrapText="1"/>
    </xf>
    <xf numFmtId="9" fontId="26" fillId="0" borderId="41" xfId="36" applyNumberFormat="1" applyFont="1" applyFill="1" applyBorder="1" applyAlignment="1">
      <alignment vertical="center" wrapText="1"/>
    </xf>
    <xf numFmtId="9" fontId="26" fillId="0" borderId="42" xfId="36" applyNumberFormat="1" applyFont="1" applyFill="1" applyBorder="1" applyAlignment="1">
      <alignment vertical="center" wrapText="1"/>
    </xf>
    <xf numFmtId="9" fontId="26" fillId="0" borderId="39" xfId="36" applyNumberFormat="1" applyFont="1" applyFill="1" applyBorder="1" applyAlignment="1">
      <alignment vertical="center" wrapText="1"/>
    </xf>
    <xf numFmtId="0" fontId="17" fillId="17" borderId="15" xfId="36" applyFont="1" applyFill="1" applyBorder="1" applyAlignment="1" applyProtection="1">
      <alignment vertical="center"/>
    </xf>
    <xf numFmtId="0" fontId="17" fillId="17" borderId="64" xfId="36" applyFont="1" applyFill="1" applyBorder="1" applyAlignment="1" applyProtection="1">
      <alignment vertical="center"/>
    </xf>
    <xf numFmtId="9" fontId="9" fillId="0" borderId="15" xfId="36" applyNumberFormat="1" applyFont="1" applyFill="1" applyBorder="1" applyAlignment="1">
      <alignment vertical="top" wrapText="1"/>
    </xf>
    <xf numFmtId="9" fontId="9" fillId="0" borderId="17" xfId="36" applyNumberFormat="1" applyFont="1" applyFill="1" applyBorder="1" applyAlignment="1">
      <alignment vertical="top" wrapText="1"/>
    </xf>
    <xf numFmtId="9" fontId="9" fillId="0" borderId="16" xfId="36" applyNumberFormat="1" applyFont="1" applyFill="1" applyBorder="1" applyAlignment="1">
      <alignment vertical="top" wrapText="1"/>
    </xf>
    <xf numFmtId="0" fontId="37" fillId="17" borderId="17" xfId="36" applyFont="1" applyFill="1" applyBorder="1" applyAlignment="1" applyProtection="1">
      <alignment vertical="center"/>
    </xf>
    <xf numFmtId="0" fontId="37" fillId="17" borderId="16" xfId="36" applyFont="1" applyFill="1" applyBorder="1" applyAlignment="1" applyProtection="1">
      <alignment vertical="center"/>
    </xf>
    <xf numFmtId="9" fontId="49" fillId="0" borderId="96" xfId="36" applyNumberFormat="1" applyFont="1" applyFill="1" applyBorder="1" applyAlignment="1">
      <alignment vertical="center" wrapText="1"/>
    </xf>
    <xf numFmtId="9" fontId="49" fillId="0" borderId="17" xfId="36" applyNumberFormat="1" applyFont="1" applyFill="1" applyBorder="1" applyAlignment="1">
      <alignment vertical="center" wrapText="1"/>
    </xf>
    <xf numFmtId="9" fontId="49" fillId="0" borderId="16" xfId="36" applyNumberFormat="1" applyFont="1" applyFill="1" applyBorder="1" applyAlignment="1">
      <alignment vertical="center" wrapText="1"/>
    </xf>
    <xf numFmtId="9" fontId="26" fillId="0" borderId="94" xfId="36" applyNumberFormat="1" applyFont="1" applyFill="1" applyBorder="1" applyAlignment="1">
      <alignment vertical="center" wrapText="1"/>
    </xf>
    <xf numFmtId="9" fontId="26" fillId="0" borderId="87" xfId="36" applyNumberFormat="1" applyFont="1" applyFill="1" applyBorder="1" applyAlignment="1">
      <alignment vertical="center" wrapText="1"/>
    </xf>
    <xf numFmtId="9" fontId="26" fillId="0" borderId="144" xfId="36" applyNumberFormat="1" applyFont="1" applyFill="1" applyBorder="1" applyAlignment="1">
      <alignment vertical="center" wrapText="1"/>
    </xf>
    <xf numFmtId="9" fontId="9" fillId="0" borderId="15" xfId="36" applyNumberFormat="1" applyFont="1" applyFill="1" applyBorder="1" applyAlignment="1">
      <alignment vertical="center" wrapText="1"/>
    </xf>
    <xf numFmtId="9" fontId="9" fillId="0" borderId="17" xfId="36" applyNumberFormat="1" applyFont="1" applyFill="1" applyBorder="1" applyAlignment="1">
      <alignment vertical="center" wrapText="1"/>
    </xf>
    <xf numFmtId="9" fontId="9" fillId="0" borderId="16" xfId="36" applyNumberFormat="1" applyFont="1" applyFill="1" applyBorder="1" applyAlignment="1">
      <alignment vertical="center" wrapText="1"/>
    </xf>
    <xf numFmtId="9" fontId="26" fillId="0" borderId="43" xfId="36" applyNumberFormat="1" applyFont="1" applyFill="1" applyBorder="1" applyAlignment="1">
      <alignment vertical="center" wrapText="1"/>
    </xf>
    <xf numFmtId="9" fontId="26" fillId="0" borderId="125" xfId="36" applyNumberFormat="1" applyFont="1" applyFill="1" applyBorder="1" applyAlignment="1">
      <alignment vertical="center" wrapText="1"/>
    </xf>
    <xf numFmtId="9" fontId="26" fillId="0" borderId="22" xfId="36" applyNumberFormat="1" applyFont="1" applyFill="1" applyBorder="1" applyAlignment="1">
      <alignment vertical="center" wrapText="1"/>
    </xf>
    <xf numFmtId="0" fontId="17" fillId="17" borderId="13" xfId="36" applyFont="1" applyFill="1" applyBorder="1" applyAlignment="1" applyProtection="1">
      <alignment vertical="center"/>
    </xf>
    <xf numFmtId="0" fontId="17" fillId="17" borderId="7" xfId="36" applyFont="1" applyFill="1" applyBorder="1" applyAlignment="1" applyProtection="1">
      <alignment vertical="center"/>
    </xf>
    <xf numFmtId="0" fontId="35" fillId="17" borderId="15" xfId="2" applyFont="1" applyFill="1" applyBorder="1" applyAlignment="1" applyProtection="1">
      <alignment vertical="center" wrapText="1"/>
    </xf>
    <xf numFmtId="0" fontId="35" fillId="17" borderId="17" xfId="2" applyFont="1" applyFill="1" applyBorder="1" applyAlignment="1" applyProtection="1">
      <alignment vertical="center"/>
    </xf>
    <xf numFmtId="0" fontId="35" fillId="17" borderId="16" xfId="2" applyFont="1" applyFill="1" applyBorder="1" applyAlignment="1" applyProtection="1">
      <alignment vertical="center"/>
    </xf>
    <xf numFmtId="0" fontId="22" fillId="0" borderId="28" xfId="0" applyFont="1" applyBorder="1" applyAlignment="1">
      <alignment horizontal="left" vertical="top" wrapText="1"/>
    </xf>
    <xf numFmtId="0" fontId="22" fillId="0" borderId="87" xfId="0" applyFont="1" applyBorder="1" applyAlignment="1">
      <alignment horizontal="left" vertical="top" wrapText="1"/>
    </xf>
    <xf numFmtId="0" fontId="22" fillId="0" borderId="144" xfId="0" applyFont="1" applyBorder="1" applyAlignment="1">
      <alignment horizontal="left" vertical="top" wrapText="1"/>
    </xf>
    <xf numFmtId="0" fontId="0" fillId="0" borderId="150" xfId="0" applyBorder="1" applyAlignment="1">
      <alignment vertical="top"/>
    </xf>
    <xf numFmtId="0" fontId="0" fillId="0" borderId="0" xfId="0" applyBorder="1" applyAlignment="1">
      <alignment vertical="top"/>
    </xf>
    <xf numFmtId="0" fontId="0" fillId="0" borderId="151" xfId="0" applyBorder="1" applyAlignment="1">
      <alignment vertical="top"/>
    </xf>
    <xf numFmtId="0" fontId="0" fillId="0" borderId="116" xfId="0" applyBorder="1" applyAlignment="1">
      <alignment vertical="top"/>
    </xf>
    <xf numFmtId="0" fontId="0" fillId="0" borderId="92" xfId="0" applyBorder="1" applyAlignment="1">
      <alignment vertical="top"/>
    </xf>
    <xf numFmtId="0" fontId="0" fillId="0" borderId="137" xfId="0" applyBorder="1" applyAlignment="1">
      <alignment vertical="top"/>
    </xf>
    <xf numFmtId="0" fontId="29" fillId="0" borderId="147" xfId="36" applyFont="1" applyFill="1" applyBorder="1" applyAlignment="1" applyProtection="1">
      <alignment horizontal="left" vertical="top" wrapText="1"/>
    </xf>
    <xf numFmtId="0" fontId="29" fillId="0" borderId="148" xfId="36" applyFont="1" applyFill="1" applyBorder="1" applyAlignment="1" applyProtection="1">
      <alignment horizontal="left" vertical="top" wrapText="1"/>
    </xf>
    <xf numFmtId="0" fontId="29" fillId="0" borderId="149" xfId="36" applyFont="1" applyFill="1" applyBorder="1" applyAlignment="1" applyProtection="1">
      <alignment horizontal="left" vertical="top" wrapText="1"/>
    </xf>
    <xf numFmtId="0" fontId="29" fillId="0" borderId="80" xfId="36" applyFont="1" applyFill="1" applyBorder="1" applyAlignment="1" applyProtection="1">
      <alignment horizontal="left" vertical="center" wrapText="1"/>
    </xf>
    <xf numFmtId="0" fontId="29" fillId="0" borderId="69" xfId="36" applyFont="1" applyFill="1" applyBorder="1" applyAlignment="1" applyProtection="1">
      <alignment horizontal="left" vertical="center" wrapText="1"/>
    </xf>
    <xf numFmtId="0" fontId="29" fillId="0" borderId="70" xfId="36" applyFont="1" applyFill="1" applyBorder="1" applyAlignment="1" applyProtection="1">
      <alignment horizontal="left" vertical="center" wrapText="1"/>
    </xf>
    <xf numFmtId="0" fontId="29" fillId="0" borderId="80" xfId="36" applyFont="1" applyFill="1" applyBorder="1" applyAlignment="1" applyProtection="1">
      <alignment horizontal="left" vertical="top" wrapText="1"/>
    </xf>
    <xf numFmtId="0" fontId="29" fillId="0" borderId="69" xfId="36" applyFont="1" applyFill="1" applyBorder="1" applyAlignment="1" applyProtection="1">
      <alignment horizontal="left" vertical="top" wrapText="1"/>
    </xf>
    <xf numFmtId="0" fontId="29" fillId="0" borderId="70" xfId="36" applyFont="1" applyFill="1" applyBorder="1" applyAlignment="1" applyProtection="1">
      <alignment horizontal="left" vertical="top" wrapText="1"/>
    </xf>
    <xf numFmtId="0" fontId="31" fillId="0" borderId="80" xfId="36" applyFont="1" applyFill="1" applyBorder="1" applyAlignment="1" applyProtection="1">
      <alignment horizontal="left" vertical="top" wrapText="1"/>
    </xf>
    <xf numFmtId="0" fontId="18" fillId="0" borderId="69" xfId="47" applyBorder="1" applyAlignment="1"/>
    <xf numFmtId="0" fontId="18" fillId="0" borderId="70" xfId="47" applyBorder="1" applyAlignment="1"/>
    <xf numFmtId="0" fontId="60" fillId="0" borderId="64" xfId="0" applyFont="1" applyBorder="1" applyAlignment="1">
      <alignment vertical="top" wrapText="1"/>
    </xf>
    <xf numFmtId="0" fontId="60" fillId="0" borderId="7" xfId="0" applyFont="1" applyBorder="1" applyAlignment="1">
      <alignment vertical="top" wrapText="1"/>
    </xf>
    <xf numFmtId="0" fontId="60" fillId="0" borderId="14" xfId="0" applyFont="1" applyBorder="1" applyAlignment="1">
      <alignment vertical="top" wrapText="1"/>
    </xf>
    <xf numFmtId="0" fontId="22" fillId="0" borderId="15" xfId="0" applyFont="1" applyBorder="1" applyAlignment="1">
      <alignment vertical="top" wrapText="1"/>
    </xf>
    <xf numFmtId="0" fontId="0" fillId="0" borderId="17" xfId="0" applyBorder="1" applyAlignment="1">
      <alignment vertical="top" wrapText="1"/>
    </xf>
    <xf numFmtId="0" fontId="0" fillId="0" borderId="16" xfId="0" applyBorder="1" applyAlignment="1">
      <alignmen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5" fillId="17" borderId="17" xfId="36" applyFont="1" applyFill="1" applyBorder="1" applyAlignment="1" applyProtection="1">
      <alignment vertical="center"/>
    </xf>
    <xf numFmtId="0" fontId="35" fillId="17" borderId="16" xfId="36" applyFont="1" applyFill="1" applyBorder="1" applyAlignment="1" applyProtection="1">
      <alignment vertical="center"/>
    </xf>
    <xf numFmtId="0" fontId="17" fillId="17" borderId="15" xfId="47" applyFont="1" applyFill="1" applyBorder="1" applyAlignment="1"/>
    <xf numFmtId="0" fontId="17" fillId="17" borderId="17" xfId="47" applyFont="1" applyFill="1" applyBorder="1" applyAlignment="1"/>
    <xf numFmtId="0" fontId="17" fillId="17" borderId="16" xfId="47" applyFont="1" applyFill="1" applyBorder="1" applyAlignment="1"/>
    <xf numFmtId="9" fontId="49" fillId="0" borderId="155" xfId="36" applyNumberFormat="1" applyFont="1" applyFill="1" applyBorder="1" applyAlignment="1">
      <alignment vertical="center" wrapText="1"/>
    </xf>
    <xf numFmtId="9" fontId="49" fillId="0" borderId="0" xfId="36" applyNumberFormat="1" applyFont="1" applyFill="1" applyBorder="1" applyAlignment="1">
      <alignment vertical="center" wrapText="1"/>
    </xf>
    <xf numFmtId="9" fontId="49" fillId="0" borderId="151" xfId="36" applyNumberFormat="1" applyFont="1" applyFill="1" applyBorder="1" applyAlignment="1">
      <alignment vertical="center" wrapText="1"/>
    </xf>
    <xf numFmtId="9" fontId="26" fillId="0" borderId="155" xfId="36" applyNumberFormat="1" applyFont="1" applyFill="1" applyBorder="1" applyAlignment="1">
      <alignment vertical="center" wrapText="1"/>
    </xf>
    <xf numFmtId="9" fontId="26" fillId="0" borderId="0" xfId="36" applyNumberFormat="1" applyFont="1" applyFill="1" applyBorder="1" applyAlignment="1">
      <alignment vertical="center" wrapText="1"/>
    </xf>
    <xf numFmtId="9" fontId="26" fillId="0" borderId="151" xfId="36" applyNumberFormat="1" applyFont="1" applyFill="1" applyBorder="1" applyAlignment="1">
      <alignment vertical="center" wrapText="1"/>
    </xf>
    <xf numFmtId="9" fontId="26" fillId="0" borderId="27" xfId="36" applyNumberFormat="1" applyFont="1" applyFill="1" applyBorder="1" applyAlignment="1">
      <alignment vertical="center" wrapText="1"/>
    </xf>
    <xf numFmtId="9" fontId="26" fillId="0" borderId="92" xfId="36" applyNumberFormat="1" applyFont="1" applyFill="1" applyBorder="1" applyAlignment="1">
      <alignment vertical="center" wrapText="1"/>
    </xf>
    <xf numFmtId="9" fontId="26" fillId="0" borderId="137" xfId="36" applyNumberFormat="1" applyFont="1" applyFill="1" applyBorder="1" applyAlignment="1">
      <alignment vertical="center" wrapText="1"/>
    </xf>
    <xf numFmtId="0" fontId="17" fillId="17" borderId="15" xfId="47" applyFont="1" applyFill="1" applyBorder="1" applyAlignment="1">
      <alignment wrapText="1"/>
    </xf>
    <xf numFmtId="0" fontId="17" fillId="17" borderId="17" xfId="47" applyFont="1" applyFill="1" applyBorder="1" applyAlignment="1">
      <alignment wrapText="1"/>
    </xf>
    <xf numFmtId="0" fontId="17" fillId="17" borderId="16" xfId="47" applyFont="1" applyFill="1" applyBorder="1" applyAlignment="1">
      <alignment wrapText="1"/>
    </xf>
    <xf numFmtId="0" fontId="37" fillId="17" borderId="87" xfId="36" applyFont="1" applyFill="1" applyBorder="1" applyAlignment="1" applyProtection="1">
      <alignment vertical="center"/>
    </xf>
    <xf numFmtId="0" fontId="37" fillId="17" borderId="144" xfId="36" applyFont="1" applyFill="1" applyBorder="1" applyAlignment="1" applyProtection="1">
      <alignment vertical="center"/>
    </xf>
    <xf numFmtId="0" fontId="22" fillId="0" borderId="150" xfId="0" applyFont="1" applyFill="1" applyBorder="1" applyAlignment="1">
      <alignment vertical="center" wrapText="1"/>
    </xf>
    <xf numFmtId="0" fontId="22" fillId="0" borderId="0" xfId="0" applyFont="1" applyFill="1" applyBorder="1" applyAlignment="1">
      <alignment vertical="center" wrapText="1"/>
    </xf>
    <xf numFmtId="0" fontId="22" fillId="0" borderId="151" xfId="0" applyFont="1" applyFill="1" applyBorder="1" applyAlignment="1">
      <alignment vertical="center" wrapText="1"/>
    </xf>
    <xf numFmtId="0" fontId="29" fillId="0" borderId="15" xfId="36" applyFont="1" applyFill="1" applyBorder="1" applyAlignment="1" applyProtection="1">
      <alignment vertical="top" wrapText="1"/>
    </xf>
    <xf numFmtId="0" fontId="12" fillId="0" borderId="15" xfId="36" applyFont="1" applyFill="1" applyBorder="1" applyAlignment="1" applyProtection="1">
      <alignment horizontal="left" vertical="top" wrapText="1" indent="1"/>
    </xf>
    <xf numFmtId="0" fontId="0" fillId="0" borderId="17" xfId="0" applyBorder="1" applyAlignment="1">
      <alignment horizontal="left" vertical="top" indent="1"/>
    </xf>
    <xf numFmtId="0" fontId="0" fillId="0" borderId="16" xfId="0" applyBorder="1" applyAlignment="1">
      <alignment horizontal="left" vertical="top" indent="1"/>
    </xf>
    <xf numFmtId="0" fontId="29" fillId="0" borderId="15" xfId="36" applyFont="1" applyFill="1" applyBorder="1" applyAlignment="1" applyProtection="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81" fillId="0" borderId="160" xfId="0" applyFont="1" applyBorder="1" applyAlignment="1">
      <alignment horizontal="center" vertical="center" wrapText="1"/>
    </xf>
    <xf numFmtId="0" fontId="81" fillId="0" borderId="161" xfId="0" applyFont="1" applyBorder="1" applyAlignment="1">
      <alignment horizontal="center" vertical="center" wrapText="1"/>
    </xf>
    <xf numFmtId="0" fontId="81" fillId="0" borderId="163" xfId="0" applyFont="1" applyBorder="1" applyAlignment="1">
      <alignment horizontal="center" vertical="center" wrapText="1"/>
    </xf>
    <xf numFmtId="0" fontId="81" fillId="0" borderId="164" xfId="0" applyFont="1" applyBorder="1" applyAlignment="1">
      <alignment horizontal="center" vertical="center" wrapText="1"/>
    </xf>
    <xf numFmtId="0" fontId="81" fillId="0" borderId="254" xfId="0" applyFont="1" applyBorder="1" applyAlignment="1">
      <alignment horizontal="center" vertical="center" wrapText="1"/>
    </xf>
    <xf numFmtId="0" fontId="81" fillId="0" borderId="165" xfId="0" applyFont="1" applyBorder="1" applyAlignment="1">
      <alignment horizontal="center" vertical="center" wrapText="1"/>
    </xf>
    <xf numFmtId="0" fontId="81" fillId="0" borderId="166" xfId="0" applyFont="1" applyBorder="1" applyAlignment="1">
      <alignment horizontal="center" vertical="center" wrapText="1"/>
    </xf>
    <xf numFmtId="0" fontId="81" fillId="0" borderId="255" xfId="0" applyFont="1" applyBorder="1" applyAlignment="1">
      <alignment horizontal="center" vertical="center" wrapText="1"/>
    </xf>
    <xf numFmtId="0" fontId="80" fillId="0" borderId="156" xfId="36" applyFont="1" applyFill="1" applyBorder="1" applyAlignment="1" applyProtection="1">
      <alignment horizontal="center" vertical="top" wrapText="1"/>
    </xf>
    <xf numFmtId="0" fontId="59" fillId="0" borderId="157" xfId="0" applyFont="1" applyBorder="1" applyAlignment="1">
      <alignment horizontal="center" vertical="top"/>
    </xf>
    <xf numFmtId="0" fontId="59" fillId="0" borderId="159" xfId="0" applyFont="1" applyBorder="1" applyAlignment="1">
      <alignment horizontal="center" vertical="top"/>
    </xf>
    <xf numFmtId="0" fontId="81" fillId="0" borderId="167" xfId="0" applyFont="1" applyBorder="1" applyAlignment="1">
      <alignment horizontal="center" vertical="center" wrapText="1"/>
    </xf>
    <xf numFmtId="0" fontId="81" fillId="0" borderId="168" xfId="0" applyFont="1" applyBorder="1" applyAlignment="1">
      <alignment horizontal="center" vertical="center" wrapText="1"/>
    </xf>
    <xf numFmtId="0" fontId="81" fillId="0" borderId="170" xfId="0" applyFont="1" applyBorder="1" applyAlignment="1">
      <alignment horizontal="center" vertical="center" wrapText="1"/>
    </xf>
    <xf numFmtId="0" fontId="81" fillId="0" borderId="171" xfId="0" applyFont="1" applyBorder="1" applyAlignment="1">
      <alignment horizontal="center" vertical="center" wrapText="1"/>
    </xf>
    <xf numFmtId="0" fontId="81" fillId="0" borderId="256" xfId="0" applyFont="1" applyBorder="1" applyAlignment="1">
      <alignment horizontal="center" vertical="center" wrapText="1"/>
    </xf>
    <xf numFmtId="9" fontId="72" fillId="0" borderId="41" xfId="36" applyNumberFormat="1" applyFont="1" applyFill="1" applyBorder="1" applyAlignment="1">
      <alignment horizontal="left" vertical="center" wrapText="1"/>
    </xf>
    <xf numFmtId="9" fontId="72" fillId="0" borderId="42" xfId="36" applyNumberFormat="1" applyFont="1" applyFill="1" applyBorder="1" applyAlignment="1">
      <alignment horizontal="left" vertical="center" wrapText="1"/>
    </xf>
    <xf numFmtId="9" fontId="72" fillId="0" borderId="39" xfId="36" applyNumberFormat="1" applyFont="1" applyFill="1" applyBorder="1" applyAlignment="1">
      <alignment horizontal="left" vertical="center" wrapText="1"/>
    </xf>
    <xf numFmtId="0" fontId="17" fillId="17" borderId="96" xfId="47" applyFont="1" applyFill="1" applyBorder="1" applyAlignment="1"/>
    <xf numFmtId="9" fontId="49" fillId="0" borderId="7" xfId="36" applyNumberFormat="1" applyFont="1" applyFill="1" applyBorder="1" applyAlignment="1">
      <alignment horizontal="left" vertical="center" wrapText="1"/>
    </xf>
    <xf numFmtId="0" fontId="50" fillId="0" borderId="7" xfId="0" applyFont="1" applyBorder="1" applyAlignment="1">
      <alignment horizontal="left" vertical="center" wrapText="1"/>
    </xf>
    <xf numFmtId="0" fontId="50" fillId="0" borderId="14" xfId="0" applyFont="1" applyBorder="1" applyAlignment="1">
      <alignment horizontal="left" vertical="center" wrapText="1"/>
    </xf>
    <xf numFmtId="9" fontId="72" fillId="0" borderId="34" xfId="36" applyNumberFormat="1" applyFont="1" applyFill="1" applyBorder="1" applyAlignment="1">
      <alignment horizontal="left" vertical="center" wrapText="1"/>
    </xf>
    <xf numFmtId="9" fontId="72" fillId="0" borderId="11" xfId="36" applyNumberFormat="1" applyFont="1" applyFill="1" applyBorder="1" applyAlignment="1">
      <alignment horizontal="left" vertical="center" wrapText="1"/>
    </xf>
    <xf numFmtId="9" fontId="72" fillId="0" borderId="10" xfId="36" applyNumberFormat="1" applyFont="1" applyFill="1" applyBorder="1" applyAlignment="1">
      <alignment horizontal="left" vertical="center" wrapText="1"/>
    </xf>
    <xf numFmtId="9" fontId="9" fillId="0" borderId="41" xfId="36" applyNumberFormat="1" applyFont="1" applyFill="1" applyBorder="1" applyAlignment="1">
      <alignment horizontal="left" vertical="center" wrapText="1"/>
    </xf>
    <xf numFmtId="9" fontId="9" fillId="0" borderId="42" xfId="36" applyNumberFormat="1" applyFont="1" applyFill="1" applyBorder="1" applyAlignment="1">
      <alignment horizontal="left" vertical="center" wrapText="1"/>
    </xf>
    <xf numFmtId="9" fontId="9" fillId="0" borderId="39" xfId="36" applyNumberFormat="1" applyFont="1" applyFill="1" applyBorder="1" applyAlignment="1">
      <alignment horizontal="left" vertical="center" wrapText="1"/>
    </xf>
    <xf numFmtId="9" fontId="72" fillId="0" borderId="41" xfId="36" applyNumberFormat="1" applyFont="1" applyFill="1" applyBorder="1" applyAlignment="1">
      <alignment horizontal="left" vertical="top" wrapText="1"/>
    </xf>
    <xf numFmtId="9" fontId="72" fillId="0" borderId="42" xfId="36" applyNumberFormat="1" applyFont="1" applyFill="1" applyBorder="1" applyAlignment="1">
      <alignment horizontal="left" vertical="top" wrapText="1"/>
    </xf>
    <xf numFmtId="9" fontId="72" fillId="0" borderId="177" xfId="36" applyNumberFormat="1" applyFont="1" applyFill="1" applyBorder="1" applyAlignment="1">
      <alignment horizontal="left" vertical="top" wrapText="1"/>
    </xf>
    <xf numFmtId="9" fontId="72" fillId="0" borderId="43" xfId="36" applyNumberFormat="1" applyFont="1" applyFill="1" applyBorder="1" applyAlignment="1">
      <alignment horizontal="left" vertical="center" wrapText="1"/>
    </xf>
    <xf numFmtId="9" fontId="72" fillId="0" borderId="125" xfId="36" applyNumberFormat="1" applyFont="1" applyFill="1" applyBorder="1" applyAlignment="1">
      <alignment horizontal="left" vertical="center" wrapText="1"/>
    </xf>
    <xf numFmtId="9" fontId="72" fillId="0" borderId="22" xfId="36" applyNumberFormat="1" applyFont="1" applyFill="1" applyBorder="1" applyAlignment="1">
      <alignment horizontal="left" vertical="center" wrapText="1"/>
    </xf>
    <xf numFmtId="9" fontId="72" fillId="0" borderId="173" xfId="36" applyNumberFormat="1" applyFont="1" applyFill="1" applyBorder="1" applyAlignment="1">
      <alignment horizontal="left" vertical="top" wrapText="1"/>
    </xf>
    <xf numFmtId="9" fontId="72" fillId="0" borderId="174" xfId="36" applyNumberFormat="1" applyFont="1" applyFill="1" applyBorder="1" applyAlignment="1">
      <alignment horizontal="left" vertical="top" wrapText="1"/>
    </xf>
    <xf numFmtId="9" fontId="72" fillId="0" borderId="175" xfId="36" applyNumberFormat="1" applyFont="1" applyFill="1" applyBorder="1" applyAlignment="1">
      <alignment horizontal="left" vertical="top" wrapText="1"/>
    </xf>
    <xf numFmtId="0" fontId="0" fillId="0" borderId="42" xfId="0" applyBorder="1" applyAlignment="1">
      <alignment horizontal="left" vertical="top" wrapText="1"/>
    </xf>
    <xf numFmtId="0" fontId="0" fillId="0" borderId="177" xfId="0" applyBorder="1" applyAlignment="1">
      <alignment horizontal="left" vertical="top" wrapText="1"/>
    </xf>
    <xf numFmtId="0" fontId="0" fillId="0" borderId="42" xfId="0" applyBorder="1" applyAlignment="1">
      <alignment horizontal="left" vertical="top"/>
    </xf>
    <xf numFmtId="0" fontId="0" fillId="0" borderId="177" xfId="0" applyBorder="1" applyAlignment="1">
      <alignment horizontal="left" vertical="top"/>
    </xf>
    <xf numFmtId="9" fontId="72" fillId="0" borderId="124" xfId="36" applyNumberFormat="1" applyFont="1" applyFill="1" applyBorder="1" applyAlignment="1">
      <alignment horizontal="left" vertical="top" wrapText="1"/>
    </xf>
    <xf numFmtId="9" fontId="72" fillId="0" borderId="125" xfId="36" applyNumberFormat="1" applyFont="1" applyFill="1" applyBorder="1" applyAlignment="1">
      <alignment horizontal="left" vertical="top" wrapText="1"/>
    </xf>
    <xf numFmtId="9" fontId="72" fillId="0" borderId="22" xfId="36" applyNumberFormat="1" applyFont="1" applyFill="1" applyBorder="1" applyAlignment="1">
      <alignment horizontal="left" vertical="top" wrapText="1"/>
    </xf>
    <xf numFmtId="9" fontId="72" fillId="0" borderId="179" xfId="36" applyNumberFormat="1" applyFont="1" applyFill="1" applyBorder="1" applyAlignment="1">
      <alignment horizontal="left" vertical="top" wrapText="1"/>
    </xf>
    <xf numFmtId="9" fontId="72" fillId="0" borderId="180" xfId="36" applyNumberFormat="1" applyFont="1" applyFill="1" applyBorder="1" applyAlignment="1">
      <alignment horizontal="left" vertical="top" wrapText="1"/>
    </xf>
    <xf numFmtId="9" fontId="72" fillId="0" borderId="181" xfId="36" applyNumberFormat="1" applyFont="1" applyFill="1" applyBorder="1" applyAlignment="1">
      <alignment horizontal="left" vertical="top" wrapText="1"/>
    </xf>
    <xf numFmtId="0" fontId="32" fillId="0" borderId="9" xfId="36" applyFont="1" applyFill="1" applyBorder="1" applyAlignment="1" applyProtection="1">
      <alignment horizontal="left" vertical="center"/>
    </xf>
    <xf numFmtId="0" fontId="0" fillId="0" borderId="11" xfId="0" applyFont="1" applyBorder="1" applyAlignment="1">
      <alignment vertical="center"/>
    </xf>
    <xf numFmtId="0" fontId="0" fillId="0" borderId="10" xfId="0" applyFont="1" applyBorder="1" applyAlignment="1">
      <alignment vertical="center"/>
    </xf>
    <xf numFmtId="9" fontId="72" fillId="0" borderId="9" xfId="36" applyNumberFormat="1" applyFont="1" applyFill="1" applyBorder="1" applyAlignment="1">
      <alignment horizontal="left" vertical="top" wrapText="1"/>
    </xf>
    <xf numFmtId="9" fontId="72" fillId="0" borderId="11" xfId="36" applyNumberFormat="1" applyFont="1" applyFill="1" applyBorder="1" applyAlignment="1">
      <alignment horizontal="left" vertical="top" wrapText="1"/>
    </xf>
    <xf numFmtId="9" fontId="72" fillId="0" borderId="10" xfId="36" applyNumberFormat="1" applyFont="1" applyFill="1" applyBorder="1" applyAlignment="1">
      <alignment horizontal="left" vertical="top" wrapText="1"/>
    </xf>
    <xf numFmtId="9" fontId="72" fillId="0" borderId="45" xfId="36" applyNumberFormat="1" applyFont="1" applyFill="1" applyBorder="1" applyAlignment="1">
      <alignment horizontal="left" vertical="top" wrapText="1"/>
    </xf>
    <xf numFmtId="9" fontId="72" fillId="0" borderId="39" xfId="36" applyNumberFormat="1" applyFont="1" applyFill="1" applyBorder="1" applyAlignment="1">
      <alignment horizontal="left" vertical="top" wrapText="1"/>
    </xf>
    <xf numFmtId="0" fontId="44" fillId="0" borderId="0" xfId="36" applyFont="1" applyFill="1" applyAlignment="1" applyProtection="1">
      <alignment vertical="center"/>
    </xf>
    <xf numFmtId="0" fontId="32" fillId="0" borderId="68" xfId="36" applyFont="1" applyFill="1" applyBorder="1" applyAlignment="1" applyProtection="1">
      <alignment vertical="center"/>
    </xf>
    <xf numFmtId="0" fontId="32" fillId="0" borderId="69" xfId="36" applyFont="1" applyFill="1" applyBorder="1" applyAlignment="1" applyProtection="1">
      <alignment vertical="center"/>
    </xf>
    <xf numFmtId="0" fontId="32" fillId="0" borderId="70" xfId="36" applyFont="1" applyFill="1" applyBorder="1" applyAlignment="1" applyProtection="1">
      <alignment vertical="center"/>
    </xf>
    <xf numFmtId="0" fontId="29" fillId="0" borderId="72" xfId="36" applyFont="1" applyFill="1" applyBorder="1" applyAlignment="1" applyProtection="1">
      <alignment vertical="top" wrapText="1"/>
    </xf>
    <xf numFmtId="0" fontId="29" fillId="0" borderId="73" xfId="36" applyFont="1" applyFill="1" applyBorder="1" applyAlignment="1" applyProtection="1">
      <alignment vertical="top" wrapText="1"/>
    </xf>
    <xf numFmtId="0" fontId="29" fillId="0" borderId="74" xfId="36" applyFont="1" applyFill="1" applyBorder="1" applyAlignment="1" applyProtection="1">
      <alignment vertical="top" wrapText="1"/>
    </xf>
    <xf numFmtId="0" fontId="72" fillId="0" borderId="76" xfId="36" applyNumberFormat="1" applyFont="1" applyFill="1" applyBorder="1" applyAlignment="1">
      <alignment horizontal="left" vertical="top" wrapText="1"/>
    </xf>
    <xf numFmtId="0" fontId="72" fillId="0" borderId="77" xfId="36" applyNumberFormat="1" applyFont="1" applyFill="1" applyBorder="1" applyAlignment="1">
      <alignment horizontal="left" vertical="top" wrapText="1"/>
    </xf>
    <xf numFmtId="0" fontId="72" fillId="0" borderId="78" xfId="36" applyNumberFormat="1" applyFont="1" applyFill="1" applyBorder="1" applyAlignment="1">
      <alignment horizontal="left" vertical="top" wrapText="1"/>
    </xf>
    <xf numFmtId="0" fontId="72" fillId="0" borderId="76" xfId="36" applyNumberFormat="1" applyFont="1" applyFill="1" applyBorder="1" applyAlignment="1">
      <alignment vertical="top" wrapText="1"/>
    </xf>
    <xf numFmtId="0" fontId="72" fillId="0" borderId="77" xfId="36" applyNumberFormat="1" applyFont="1" applyFill="1" applyBorder="1" applyAlignment="1">
      <alignment vertical="top" wrapText="1"/>
    </xf>
    <xf numFmtId="0" fontId="72" fillId="0" borderId="78" xfId="36" applyNumberFormat="1" applyFont="1" applyFill="1" applyBorder="1" applyAlignment="1">
      <alignment vertical="top" wrapText="1"/>
    </xf>
    <xf numFmtId="0" fontId="22" fillId="0" borderId="28" xfId="0" applyFont="1" applyBorder="1" applyAlignment="1">
      <alignment vertical="top" wrapText="1"/>
    </xf>
    <xf numFmtId="0" fontId="22" fillId="0" borderId="87" xfId="0" applyFont="1" applyBorder="1" applyAlignment="1">
      <alignment vertical="top" wrapText="1"/>
    </xf>
    <xf numFmtId="0" fontId="22" fillId="0" borderId="144" xfId="0" applyFont="1" applyBorder="1" applyAlignment="1">
      <alignment vertical="top" wrapText="1"/>
    </xf>
    <xf numFmtId="0" fontId="22" fillId="0" borderId="150" xfId="0" applyFont="1" applyBorder="1" applyAlignment="1">
      <alignment vertical="top" wrapText="1"/>
    </xf>
    <xf numFmtId="0" fontId="22" fillId="0" borderId="0" xfId="0" applyFont="1" applyBorder="1" applyAlignment="1">
      <alignment vertical="top" wrapText="1"/>
    </xf>
    <xf numFmtId="0" fontId="22" fillId="0" borderId="151" xfId="0" applyFont="1" applyBorder="1" applyAlignment="1">
      <alignment vertical="top" wrapText="1"/>
    </xf>
    <xf numFmtId="0" fontId="22" fillId="0" borderId="116" xfId="0" applyFont="1" applyBorder="1" applyAlignment="1">
      <alignment vertical="top" wrapText="1"/>
    </xf>
    <xf numFmtId="0" fontId="22" fillId="0" borderId="92" xfId="0" applyFont="1" applyBorder="1" applyAlignment="1">
      <alignment vertical="top" wrapText="1"/>
    </xf>
    <xf numFmtId="0" fontId="22" fillId="0" borderId="137" xfId="0" applyFont="1" applyBorder="1" applyAlignment="1">
      <alignment vertical="top" wrapText="1"/>
    </xf>
    <xf numFmtId="0" fontId="17" fillId="17" borderId="113" xfId="6" applyFont="1" applyFill="1" applyBorder="1" applyAlignment="1" applyProtection="1">
      <alignment horizontal="center" vertical="center"/>
    </xf>
    <xf numFmtId="0" fontId="17" fillId="17" borderId="114" xfId="6" applyFont="1" applyFill="1" applyBorder="1" applyAlignment="1" applyProtection="1">
      <alignment horizontal="center" vertical="center"/>
    </xf>
    <xf numFmtId="0" fontId="18" fillId="0" borderId="17" xfId="47" applyBorder="1" applyAlignment="1">
      <alignment horizontal="center" vertical="center" wrapText="1"/>
    </xf>
    <xf numFmtId="0" fontId="18" fillId="0" borderId="16" xfId="47" applyBorder="1" applyAlignment="1">
      <alignment horizontal="center" vertical="center" wrapText="1"/>
    </xf>
    <xf numFmtId="0" fontId="18" fillId="0" borderId="17" xfId="47" applyBorder="1" applyAlignment="1" applyProtection="1">
      <alignment horizontal="center" vertical="center" wrapText="1"/>
    </xf>
    <xf numFmtId="0" fontId="18" fillId="0" borderId="16" xfId="47" applyBorder="1" applyAlignment="1" applyProtection="1">
      <alignment horizontal="center" vertical="center" wrapText="1"/>
    </xf>
    <xf numFmtId="0" fontId="18" fillId="0" borderId="124" xfId="47" applyBorder="1" applyAlignment="1">
      <alignment horizontal="center" vertical="center" wrapText="1"/>
    </xf>
    <xf numFmtId="0" fontId="17" fillId="17" borderId="29" xfId="6" applyFont="1" applyFill="1" applyBorder="1" applyAlignment="1" applyProtection="1">
      <alignment horizontal="center" vertical="center" wrapText="1"/>
    </xf>
    <xf numFmtId="0" fontId="18" fillId="0" borderId="31" xfId="47" applyBorder="1" applyAlignment="1">
      <alignment horizontal="center" vertical="center" wrapText="1"/>
    </xf>
    <xf numFmtId="0" fontId="18" fillId="0" borderId="11" xfId="47" applyBorder="1" applyAlignment="1">
      <alignment horizontal="center" vertical="center" wrapText="1"/>
    </xf>
    <xf numFmtId="0" fontId="18" fillId="0" borderId="33" xfId="47" applyBorder="1" applyAlignment="1">
      <alignment horizontal="center" vertical="center" wrapText="1"/>
    </xf>
    <xf numFmtId="0" fontId="17" fillId="17" borderId="32" xfId="6" applyFont="1" applyFill="1" applyBorder="1" applyAlignment="1" applyProtection="1">
      <alignment horizontal="center" vertical="center" wrapText="1"/>
    </xf>
    <xf numFmtId="0" fontId="18" fillId="0" borderId="44" xfId="47" applyBorder="1" applyAlignment="1">
      <alignment horizontal="center" vertical="center" wrapText="1"/>
    </xf>
    <xf numFmtId="0" fontId="18" fillId="0" borderId="30" xfId="47" applyBorder="1" applyAlignment="1">
      <alignment horizontal="center" vertical="center" wrapText="1"/>
    </xf>
    <xf numFmtId="0" fontId="18" fillId="0" borderId="34" xfId="47" applyBorder="1" applyAlignment="1">
      <alignment horizontal="center" vertical="center" wrapText="1"/>
    </xf>
    <xf numFmtId="0" fontId="18" fillId="0" borderId="87" xfId="47" applyBorder="1" applyAlignment="1">
      <alignment horizontal="center" vertical="center" wrapText="1"/>
    </xf>
    <xf numFmtId="0" fontId="18" fillId="0" borderId="144" xfId="47" applyBorder="1" applyAlignment="1">
      <alignment horizontal="center" vertical="center" wrapText="1"/>
    </xf>
    <xf numFmtId="9" fontId="26" fillId="0" borderId="41" xfId="36" applyNumberFormat="1" applyFont="1" applyFill="1" applyBorder="1" applyAlignment="1">
      <alignment horizontal="left" vertical="top" wrapText="1"/>
    </xf>
    <xf numFmtId="9" fontId="26" fillId="0" borderId="42" xfId="36" applyNumberFormat="1" applyFont="1" applyFill="1" applyBorder="1" applyAlignment="1">
      <alignment horizontal="left" vertical="top" wrapText="1"/>
    </xf>
    <xf numFmtId="9" fontId="26" fillId="0" borderId="39" xfId="36" applyNumberFormat="1" applyFont="1" applyFill="1" applyBorder="1" applyAlignment="1">
      <alignment horizontal="left" vertical="top" wrapText="1"/>
    </xf>
    <xf numFmtId="0" fontId="18" fillId="0" borderId="87" xfId="47" applyBorder="1" applyAlignment="1" applyProtection="1">
      <alignment horizontal="center" vertical="center" wrapText="1"/>
    </xf>
    <xf numFmtId="0" fontId="18" fillId="0" borderId="144" xfId="47" applyBorder="1" applyAlignment="1" applyProtection="1">
      <alignment horizontal="center" vertical="center" wrapText="1"/>
    </xf>
    <xf numFmtId="0" fontId="18" fillId="34" borderId="0" xfId="47" applyFill="1" applyAlignment="1">
      <alignment horizontal="center"/>
    </xf>
    <xf numFmtId="0" fontId="86" fillId="0" borderId="0" xfId="43" applyFont="1" applyAlignment="1">
      <alignment horizontal="left" wrapText="1"/>
    </xf>
    <xf numFmtId="0" fontId="18" fillId="0" borderId="124" xfId="47" applyBorder="1" applyAlignment="1" applyProtection="1">
      <alignment horizontal="center" vertical="center" wrapText="1"/>
    </xf>
    <xf numFmtId="0" fontId="18" fillId="0" borderId="31" xfId="47" applyBorder="1" applyAlignment="1" applyProtection="1">
      <alignment horizontal="center" vertical="center" wrapText="1"/>
    </xf>
    <xf numFmtId="0" fontId="18" fillId="0" borderId="11" xfId="47" applyBorder="1" applyAlignment="1" applyProtection="1">
      <alignment horizontal="center" vertical="center" wrapText="1"/>
    </xf>
    <xf numFmtId="0" fontId="18" fillId="0" borderId="33" xfId="47" applyBorder="1" applyAlignment="1" applyProtection="1">
      <alignment horizontal="center" vertical="center" wrapText="1"/>
    </xf>
    <xf numFmtId="0" fontId="18" fillId="0" borderId="44" xfId="47" applyBorder="1" applyAlignment="1" applyProtection="1">
      <alignment horizontal="center" vertical="center" wrapText="1"/>
    </xf>
    <xf numFmtId="0" fontId="18" fillId="0" borderId="30" xfId="47" applyBorder="1" applyAlignment="1" applyProtection="1">
      <alignment horizontal="center" vertical="center" wrapText="1"/>
    </xf>
    <xf numFmtId="0" fontId="18" fillId="0" borderId="34" xfId="47" applyBorder="1" applyAlignment="1" applyProtection="1">
      <alignment horizontal="center" vertical="center" wrapText="1"/>
    </xf>
    <xf numFmtId="0" fontId="18" fillId="0" borderId="115" xfId="47" applyBorder="1" applyAlignment="1">
      <alignment horizontal="center" vertical="center" wrapText="1"/>
    </xf>
    <xf numFmtId="0" fontId="18" fillId="0" borderId="26" xfId="47" applyBorder="1" applyAlignment="1">
      <alignment horizontal="center" vertical="center" wrapText="1"/>
    </xf>
    <xf numFmtId="9" fontId="26" fillId="0" borderId="34" xfId="36" applyNumberFormat="1" applyFont="1" applyFill="1" applyBorder="1" applyAlignment="1">
      <alignment horizontal="left" vertical="top" wrapText="1"/>
    </xf>
    <xf numFmtId="9" fontId="26" fillId="0" borderId="11" xfId="36" applyNumberFormat="1" applyFont="1" applyFill="1" applyBorder="1" applyAlignment="1">
      <alignment horizontal="left" vertical="top" wrapText="1"/>
    </xf>
    <xf numFmtId="9" fontId="26" fillId="0" borderId="10" xfId="36" applyNumberFormat="1" applyFont="1" applyFill="1" applyBorder="1" applyAlignment="1">
      <alignment horizontal="left" vertical="top" wrapText="1"/>
    </xf>
    <xf numFmtId="9" fontId="26" fillId="0" borderId="152" xfId="36" applyNumberFormat="1" applyFont="1" applyFill="1" applyBorder="1" applyAlignment="1">
      <alignment horizontal="left" vertical="top" wrapText="1"/>
    </xf>
    <xf numFmtId="9" fontId="26" fillId="0" borderId="120" xfId="36" applyNumberFormat="1" applyFont="1" applyFill="1" applyBorder="1" applyAlignment="1">
      <alignment horizontal="left" vertical="top" wrapText="1"/>
    </xf>
    <xf numFmtId="9" fontId="26" fillId="0" borderId="182" xfId="36" applyNumberFormat="1" applyFont="1" applyFill="1" applyBorder="1" applyAlignment="1">
      <alignment horizontal="left" vertical="top" wrapText="1"/>
    </xf>
    <xf numFmtId="0" fontId="72" fillId="0" borderId="36" xfId="36" applyNumberFormat="1" applyFont="1" applyFill="1" applyBorder="1" applyAlignment="1">
      <alignment horizontal="left" vertical="top" wrapText="1"/>
    </xf>
    <xf numFmtId="0" fontId="72" fillId="0" borderId="37" xfId="36" applyNumberFormat="1" applyFont="1" applyFill="1" applyBorder="1" applyAlignment="1">
      <alignment horizontal="left" vertical="top" wrapText="1"/>
    </xf>
    <xf numFmtId="0" fontId="18" fillId="0" borderId="17" xfId="47" applyBorder="1" applyAlignment="1">
      <alignment vertical="center"/>
    </xf>
    <xf numFmtId="0" fontId="18" fillId="0" borderId="16" xfId="47" applyBorder="1" applyAlignment="1">
      <alignment vertical="center"/>
    </xf>
    <xf numFmtId="0" fontId="72" fillId="0" borderId="30" xfId="36" applyNumberFormat="1" applyFont="1" applyFill="1" applyBorder="1" applyAlignment="1">
      <alignment horizontal="left" vertical="top" wrapText="1"/>
    </xf>
    <xf numFmtId="0" fontId="72" fillId="0" borderId="31" xfId="36" applyNumberFormat="1" applyFont="1" applyFill="1" applyBorder="1" applyAlignment="1">
      <alignment horizontal="left" vertical="top" wrapText="1"/>
    </xf>
    <xf numFmtId="0" fontId="72" fillId="0" borderId="24" xfId="36" applyNumberFormat="1" applyFont="1" applyFill="1" applyBorder="1" applyAlignment="1">
      <alignment horizontal="left" vertical="top" wrapText="1"/>
    </xf>
    <xf numFmtId="0" fontId="72" fillId="0" borderId="25" xfId="36" applyNumberFormat="1" applyFont="1" applyFill="1" applyBorder="1" applyAlignment="1">
      <alignment horizontal="left" vertical="top"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9" fontId="64" fillId="0" borderId="41" xfId="36" applyNumberFormat="1" applyFont="1" applyFill="1" applyBorder="1" applyAlignment="1">
      <alignment horizontal="left" vertical="top" wrapText="1"/>
    </xf>
    <xf numFmtId="9" fontId="64" fillId="0" borderId="42" xfId="36" applyNumberFormat="1" applyFont="1" applyFill="1" applyBorder="1" applyAlignment="1">
      <alignment horizontal="left" vertical="top" wrapText="1"/>
    </xf>
    <xf numFmtId="9" fontId="64" fillId="0" borderId="39" xfId="36" applyNumberFormat="1" applyFont="1" applyFill="1" applyBorder="1" applyAlignment="1">
      <alignment horizontal="left" vertical="top" wrapText="1"/>
    </xf>
    <xf numFmtId="0" fontId="44" fillId="30" borderId="0" xfId="36" applyFont="1" applyFill="1" applyAlignment="1">
      <alignment vertical="center"/>
    </xf>
    <xf numFmtId="0" fontId="44" fillId="0" borderId="0" xfId="36" applyFont="1" applyAlignment="1">
      <alignment vertical="center"/>
    </xf>
    <xf numFmtId="9" fontId="49" fillId="0" borderId="6" xfId="36" applyNumberFormat="1" applyFont="1" applyFill="1" applyBorder="1" applyAlignment="1">
      <alignment horizontal="left" vertical="top" wrapText="1"/>
    </xf>
    <xf numFmtId="0" fontId="50" fillId="0" borderId="6" xfId="47" applyFont="1" applyBorder="1" applyAlignment="1">
      <alignment horizontal="left" vertical="top" wrapText="1"/>
    </xf>
    <xf numFmtId="0" fontId="50" fillId="0" borderId="8" xfId="47" applyFont="1" applyBorder="1" applyAlignment="1">
      <alignment horizontal="left" vertical="top" wrapText="1"/>
    </xf>
    <xf numFmtId="9" fontId="64" fillId="0" borderId="34" xfId="36" applyNumberFormat="1" applyFont="1" applyFill="1" applyBorder="1" applyAlignment="1">
      <alignment horizontal="left" vertical="top" wrapText="1"/>
    </xf>
    <xf numFmtId="9" fontId="64" fillId="0" borderId="11" xfId="36" applyNumberFormat="1" applyFont="1" applyFill="1" applyBorder="1" applyAlignment="1">
      <alignment horizontal="left" vertical="top" wrapText="1"/>
    </xf>
    <xf numFmtId="9" fontId="64" fillId="0" borderId="10" xfId="36" applyNumberFormat="1" applyFont="1" applyFill="1" applyBorder="1" applyAlignment="1">
      <alignment horizontal="left" vertical="top" wrapText="1"/>
    </xf>
    <xf numFmtId="0" fontId="52" fillId="0" borderId="116" xfId="47" applyFont="1" applyFill="1" applyBorder="1" applyAlignment="1"/>
    <xf numFmtId="0" fontId="52" fillId="0" borderId="92" xfId="47" applyFont="1" applyFill="1" applyBorder="1" applyAlignment="1"/>
    <xf numFmtId="0" fontId="52" fillId="0" borderId="137" xfId="47" applyFont="1" applyFill="1" applyBorder="1" applyAlignment="1"/>
    <xf numFmtId="0" fontId="31" fillId="0" borderId="186" xfId="0" applyFont="1" applyBorder="1" applyAlignment="1">
      <alignment vertical="center" wrapText="1"/>
    </xf>
    <xf numFmtId="0" fontId="31" fillId="0" borderId="187" xfId="0" applyFont="1" applyBorder="1" applyAlignment="1">
      <alignment vertical="center" wrapText="1"/>
    </xf>
    <xf numFmtId="0" fontId="31" fillId="0" borderId="188" xfId="0" applyFont="1" applyBorder="1" applyAlignment="1">
      <alignment vertical="center" wrapText="1"/>
    </xf>
    <xf numFmtId="0" fontId="31" fillId="0" borderId="142" xfId="0" applyFont="1" applyBorder="1" applyAlignment="1">
      <alignment vertical="center" wrapText="1"/>
    </xf>
    <xf numFmtId="0" fontId="18" fillId="0" borderId="45" xfId="47" applyBorder="1" applyAlignment="1">
      <alignment wrapText="1"/>
    </xf>
    <xf numFmtId="0" fontId="18" fillId="0" borderId="39" xfId="47" applyBorder="1" applyAlignment="1">
      <alignment wrapText="1"/>
    </xf>
    <xf numFmtId="0" fontId="18" fillId="0" borderId="124" xfId="47" applyBorder="1" applyAlignment="1">
      <alignment wrapText="1"/>
    </xf>
    <xf numFmtId="0" fontId="18" fillId="0" borderId="22" xfId="47" applyBorder="1" applyAlignment="1">
      <alignment wrapText="1"/>
    </xf>
    <xf numFmtId="0" fontId="17" fillId="17" borderId="9" xfId="36" applyFont="1" applyFill="1" applyBorder="1" applyAlignment="1" applyProtection="1">
      <alignment vertical="center"/>
    </xf>
    <xf numFmtId="0" fontId="17" fillId="17" borderId="10" xfId="36" applyFont="1" applyFill="1" applyBorder="1" applyAlignment="1" applyProtection="1">
      <alignment vertical="center"/>
    </xf>
    <xf numFmtId="0" fontId="17" fillId="17" borderId="16" xfId="36" applyFont="1" applyFill="1" applyBorder="1" applyAlignment="1" applyProtection="1">
      <alignment vertical="center"/>
    </xf>
    <xf numFmtId="0" fontId="35" fillId="17" borderId="15" xfId="2" applyFont="1" applyFill="1" applyBorder="1" applyAlignment="1" applyProtection="1">
      <alignment vertical="center"/>
    </xf>
    <xf numFmtId="0" fontId="11" fillId="17" borderId="15" xfId="2" applyFont="1" applyFill="1" applyBorder="1" applyAlignment="1" applyProtection="1">
      <alignment wrapText="1"/>
    </xf>
    <xf numFmtId="0" fontId="11" fillId="17" borderId="17" xfId="2" applyFont="1" applyFill="1" applyBorder="1" applyAlignment="1" applyProtection="1"/>
    <xf numFmtId="0" fontId="11" fillId="17" borderId="16" xfId="2" applyFont="1" applyFill="1" applyBorder="1" applyAlignment="1" applyProtection="1"/>
    <xf numFmtId="9" fontId="72" fillId="0" borderId="155" xfId="36" applyNumberFormat="1" applyFont="1" applyFill="1" applyBorder="1" applyAlignment="1">
      <alignment vertical="top" wrapText="1"/>
    </xf>
    <xf numFmtId="9" fontId="72" fillId="0" borderId="0" xfId="36" applyNumberFormat="1" applyFont="1" applyFill="1" applyBorder="1" applyAlignment="1">
      <alignment vertical="top" wrapText="1"/>
    </xf>
    <xf numFmtId="9" fontId="72" fillId="0" borderId="151" xfId="36" applyNumberFormat="1" applyFont="1" applyFill="1" applyBorder="1" applyAlignment="1">
      <alignment vertical="top" wrapText="1"/>
    </xf>
    <xf numFmtId="9" fontId="49" fillId="0" borderId="226" xfId="36" applyNumberFormat="1" applyFont="1" applyFill="1" applyBorder="1" applyAlignment="1">
      <alignment vertical="top" wrapText="1"/>
    </xf>
    <xf numFmtId="9" fontId="49" fillId="0" borderId="17" xfId="36" applyNumberFormat="1" applyFont="1" applyFill="1" applyBorder="1" applyAlignment="1">
      <alignment vertical="top" wrapText="1"/>
    </xf>
    <xf numFmtId="9" fontId="49" fillId="0" borderId="16" xfId="36" applyNumberFormat="1" applyFont="1" applyFill="1" applyBorder="1" applyAlignment="1">
      <alignment vertical="top" wrapText="1"/>
    </xf>
    <xf numFmtId="9" fontId="72" fillId="0" borderId="27" xfId="36" applyNumberFormat="1" applyFont="1" applyFill="1" applyBorder="1" applyAlignment="1">
      <alignment vertical="top" wrapText="1"/>
    </xf>
    <xf numFmtId="9" fontId="72" fillId="0" borderId="92" xfId="36" applyNumberFormat="1" applyFont="1" applyFill="1" applyBorder="1" applyAlignment="1">
      <alignment vertical="top" wrapText="1"/>
    </xf>
    <xf numFmtId="9" fontId="72" fillId="0" borderId="137" xfId="36" applyNumberFormat="1" applyFont="1" applyFill="1" applyBorder="1" applyAlignment="1">
      <alignment vertical="top" wrapText="1"/>
    </xf>
    <xf numFmtId="9" fontId="49" fillId="0" borderId="227" xfId="36" applyNumberFormat="1" applyFont="1" applyFill="1" applyBorder="1" applyAlignment="1">
      <alignment vertical="top" wrapText="1"/>
    </xf>
    <xf numFmtId="9" fontId="49" fillId="0" borderId="228" xfId="36" applyNumberFormat="1" applyFont="1" applyFill="1" applyBorder="1" applyAlignment="1">
      <alignment vertical="top" wrapText="1"/>
    </xf>
    <xf numFmtId="9" fontId="49" fillId="0" borderId="229" xfId="36" applyNumberFormat="1" applyFont="1" applyFill="1" applyBorder="1" applyAlignment="1">
      <alignment vertical="top" wrapText="1"/>
    </xf>
    <xf numFmtId="9" fontId="72" fillId="0" borderId="60" xfId="36" applyNumberFormat="1" applyFont="1" applyFill="1" applyBorder="1" applyAlignment="1">
      <alignment vertical="top" wrapText="1"/>
    </xf>
    <xf numFmtId="9" fontId="72" fillId="0" borderId="123" xfId="36" applyNumberFormat="1" applyFont="1" applyFill="1" applyBorder="1" applyAlignment="1">
      <alignment vertical="top" wrapText="1"/>
    </xf>
    <xf numFmtId="9" fontId="72" fillId="0" borderId="58" xfId="36" applyNumberFormat="1" applyFont="1" applyFill="1" applyBorder="1" applyAlignment="1">
      <alignment vertical="top" wrapText="1"/>
    </xf>
    <xf numFmtId="9" fontId="49" fillId="0" borderId="34" xfId="36" applyNumberFormat="1" applyFont="1" applyFill="1" applyBorder="1" applyAlignment="1">
      <alignment vertical="top" wrapText="1"/>
    </xf>
    <xf numFmtId="9" fontId="49" fillId="0" borderId="11" xfId="36" applyNumberFormat="1" applyFont="1" applyFill="1" applyBorder="1" applyAlignment="1">
      <alignment vertical="top" wrapText="1"/>
    </xf>
    <xf numFmtId="9" fontId="49" fillId="0" borderId="10" xfId="36" applyNumberFormat="1" applyFont="1" applyFill="1" applyBorder="1" applyAlignment="1">
      <alignment vertical="top" wrapText="1"/>
    </xf>
    <xf numFmtId="9" fontId="72" fillId="0" borderId="94" xfId="36" applyNumberFormat="1" applyFont="1" applyFill="1" applyBorder="1" applyAlignment="1">
      <alignment vertical="top" wrapText="1"/>
    </xf>
    <xf numFmtId="9" fontId="72" fillId="0" borderId="87" xfId="36" applyNumberFormat="1" applyFont="1" applyFill="1" applyBorder="1" applyAlignment="1">
      <alignment vertical="top" wrapText="1"/>
    </xf>
    <xf numFmtId="9" fontId="72" fillId="0" borderId="144" xfId="36" applyNumberFormat="1" applyFont="1" applyFill="1" applyBorder="1" applyAlignment="1">
      <alignment vertical="top" wrapText="1"/>
    </xf>
    <xf numFmtId="9" fontId="49" fillId="0" borderId="96" xfId="36" applyNumberFormat="1" applyFont="1" applyFill="1" applyBorder="1" applyAlignment="1">
      <alignment vertical="top" wrapText="1"/>
    </xf>
    <xf numFmtId="9" fontId="72" fillId="0" borderId="155" xfId="36" applyNumberFormat="1" applyFont="1" applyFill="1" applyBorder="1" applyAlignment="1">
      <alignment vertical="top"/>
    </xf>
    <xf numFmtId="9" fontId="72" fillId="0" borderId="0" xfId="36" applyNumberFormat="1" applyFont="1" applyFill="1" applyBorder="1" applyAlignment="1">
      <alignment vertical="top"/>
    </xf>
    <xf numFmtId="9" fontId="72" fillId="0" borderId="151" xfId="36" applyNumberFormat="1" applyFont="1" applyFill="1" applyBorder="1" applyAlignment="1">
      <alignment vertical="top"/>
    </xf>
  </cellXfs>
  <cellStyles count="12382">
    <cellStyle name="20% - Accent1 2" xfId="13" xr:uid="{00000000-0005-0000-0000-000000000000}"/>
    <cellStyle name="20% - Accent2 2" xfId="14" xr:uid="{00000000-0005-0000-0000-000001000000}"/>
    <cellStyle name="20% - Accent3 2" xfId="15" xr:uid="{00000000-0005-0000-0000-000002000000}"/>
    <cellStyle name="20% - Accent4 2" xfId="16" xr:uid="{00000000-0005-0000-0000-000003000000}"/>
    <cellStyle name="20% - Accent5 2" xfId="17" xr:uid="{00000000-0005-0000-0000-000004000000}"/>
    <cellStyle name="20% - Accent6 2" xfId="18" xr:uid="{00000000-0005-0000-0000-000005000000}"/>
    <cellStyle name="40% - Accent1 2" xfId="19" xr:uid="{00000000-0005-0000-0000-000006000000}"/>
    <cellStyle name="40% - Accent2 2" xfId="20" xr:uid="{00000000-0005-0000-0000-000007000000}"/>
    <cellStyle name="40% - Accent3 2" xfId="21" xr:uid="{00000000-0005-0000-0000-000008000000}"/>
    <cellStyle name="40% - Accent4 2" xfId="22" xr:uid="{00000000-0005-0000-0000-000009000000}"/>
    <cellStyle name="40% - Accent5 2" xfId="23" xr:uid="{00000000-0005-0000-0000-00000A000000}"/>
    <cellStyle name="40% - Accent6 2" xfId="24" xr:uid="{00000000-0005-0000-0000-00000B000000}"/>
    <cellStyle name="Att1" xfId="4" xr:uid="{00000000-0005-0000-0000-00000C000000}"/>
    <cellStyle name="Att1 2" xfId="60" xr:uid="{00000000-0005-0000-0000-00000D000000}"/>
    <cellStyle name="Att1 2 2" xfId="61" xr:uid="{00000000-0005-0000-0000-00000E000000}"/>
    <cellStyle name="Att1 3" xfId="62" xr:uid="{00000000-0005-0000-0000-00000F000000}"/>
    <cellStyle name="Att1 3 2" xfId="63" xr:uid="{00000000-0005-0000-0000-000010000000}"/>
    <cellStyle name="Att1 3 3" xfId="64" xr:uid="{00000000-0005-0000-0000-000011000000}"/>
    <cellStyle name="Att1 4" xfId="65" xr:uid="{00000000-0005-0000-0000-000012000000}"/>
    <cellStyle name="Att1 4 2" xfId="66" xr:uid="{00000000-0005-0000-0000-000013000000}"/>
    <cellStyle name="Att1 4 3" xfId="67" xr:uid="{00000000-0005-0000-0000-000014000000}"/>
    <cellStyle name="Comma 10" xfId="68" xr:uid="{00000000-0005-0000-0000-000015000000}"/>
    <cellStyle name="Comma 11" xfId="69" xr:uid="{00000000-0005-0000-0000-000016000000}"/>
    <cellStyle name="Comma 12" xfId="70" xr:uid="{00000000-0005-0000-0000-000017000000}"/>
    <cellStyle name="Comma 2" xfId="10" xr:uid="{00000000-0005-0000-0000-000018000000}"/>
    <cellStyle name="Comma 2 10" xfId="71" xr:uid="{00000000-0005-0000-0000-000019000000}"/>
    <cellStyle name="Comma 2 10 2" xfId="72" xr:uid="{00000000-0005-0000-0000-00001A000000}"/>
    <cellStyle name="Comma 2 10 2 2" xfId="73" xr:uid="{00000000-0005-0000-0000-00001B000000}"/>
    <cellStyle name="Comma 2 10 2 2 2" xfId="74" xr:uid="{00000000-0005-0000-0000-00001C000000}"/>
    <cellStyle name="Comma 2 10 2 2 2 2" xfId="75" xr:uid="{00000000-0005-0000-0000-00001D000000}"/>
    <cellStyle name="Comma 2 10 2 2 3" xfId="76" xr:uid="{00000000-0005-0000-0000-00001E000000}"/>
    <cellStyle name="Comma 2 10 2 2 4" xfId="77" xr:uid="{00000000-0005-0000-0000-00001F000000}"/>
    <cellStyle name="Comma 2 10 2 3" xfId="78" xr:uid="{00000000-0005-0000-0000-000020000000}"/>
    <cellStyle name="Comma 2 10 2 3 2" xfId="79" xr:uid="{00000000-0005-0000-0000-000021000000}"/>
    <cellStyle name="Comma 2 10 2 4" xfId="80" xr:uid="{00000000-0005-0000-0000-000022000000}"/>
    <cellStyle name="Comma 2 10 2 5" xfId="81" xr:uid="{00000000-0005-0000-0000-000023000000}"/>
    <cellStyle name="Comma 2 10 3" xfId="82" xr:uid="{00000000-0005-0000-0000-000024000000}"/>
    <cellStyle name="Comma 2 10 3 2" xfId="83" xr:uid="{00000000-0005-0000-0000-000025000000}"/>
    <cellStyle name="Comma 2 10 3 2 2" xfId="84" xr:uid="{00000000-0005-0000-0000-000026000000}"/>
    <cellStyle name="Comma 2 10 3 3" xfId="85" xr:uid="{00000000-0005-0000-0000-000027000000}"/>
    <cellStyle name="Comma 2 10 3 4" xfId="86" xr:uid="{00000000-0005-0000-0000-000028000000}"/>
    <cellStyle name="Comma 2 10 4" xfId="87" xr:uid="{00000000-0005-0000-0000-000029000000}"/>
    <cellStyle name="Comma 2 10 4 2" xfId="88" xr:uid="{00000000-0005-0000-0000-00002A000000}"/>
    <cellStyle name="Comma 2 10 4 2 2" xfId="89" xr:uid="{00000000-0005-0000-0000-00002B000000}"/>
    <cellStyle name="Comma 2 10 4 3" xfId="90" xr:uid="{00000000-0005-0000-0000-00002C000000}"/>
    <cellStyle name="Comma 2 10 4 4" xfId="91" xr:uid="{00000000-0005-0000-0000-00002D000000}"/>
    <cellStyle name="Comma 2 10 5" xfId="92" xr:uid="{00000000-0005-0000-0000-00002E000000}"/>
    <cellStyle name="Comma 2 10 5 2" xfId="93" xr:uid="{00000000-0005-0000-0000-00002F000000}"/>
    <cellStyle name="Comma 2 10 6" xfId="94" xr:uid="{00000000-0005-0000-0000-000030000000}"/>
    <cellStyle name="Comma 2 10 7" xfId="95" xr:uid="{00000000-0005-0000-0000-000031000000}"/>
    <cellStyle name="Comma 2 11" xfId="96" xr:uid="{00000000-0005-0000-0000-000032000000}"/>
    <cellStyle name="Comma 2 11 2" xfId="97" xr:uid="{00000000-0005-0000-0000-000033000000}"/>
    <cellStyle name="Comma 2 11 2 2" xfId="98" xr:uid="{00000000-0005-0000-0000-000034000000}"/>
    <cellStyle name="Comma 2 11 2 2 2" xfId="99" xr:uid="{00000000-0005-0000-0000-000035000000}"/>
    <cellStyle name="Comma 2 11 2 2 2 2" xfId="100" xr:uid="{00000000-0005-0000-0000-000036000000}"/>
    <cellStyle name="Comma 2 11 2 2 3" xfId="101" xr:uid="{00000000-0005-0000-0000-000037000000}"/>
    <cellStyle name="Comma 2 11 2 2 4" xfId="102" xr:uid="{00000000-0005-0000-0000-000038000000}"/>
    <cellStyle name="Comma 2 11 2 3" xfId="103" xr:uid="{00000000-0005-0000-0000-000039000000}"/>
    <cellStyle name="Comma 2 11 2 3 2" xfId="104" xr:uid="{00000000-0005-0000-0000-00003A000000}"/>
    <cellStyle name="Comma 2 11 2 4" xfId="105" xr:uid="{00000000-0005-0000-0000-00003B000000}"/>
    <cellStyle name="Comma 2 11 2 5" xfId="106" xr:uid="{00000000-0005-0000-0000-00003C000000}"/>
    <cellStyle name="Comma 2 11 3" xfId="107" xr:uid="{00000000-0005-0000-0000-00003D000000}"/>
    <cellStyle name="Comma 2 11 3 2" xfId="108" xr:uid="{00000000-0005-0000-0000-00003E000000}"/>
    <cellStyle name="Comma 2 11 3 2 2" xfId="109" xr:uid="{00000000-0005-0000-0000-00003F000000}"/>
    <cellStyle name="Comma 2 11 3 3" xfId="110" xr:uid="{00000000-0005-0000-0000-000040000000}"/>
    <cellStyle name="Comma 2 11 3 4" xfId="111" xr:uid="{00000000-0005-0000-0000-000041000000}"/>
    <cellStyle name="Comma 2 11 4" xfId="112" xr:uid="{00000000-0005-0000-0000-000042000000}"/>
    <cellStyle name="Comma 2 11 4 2" xfId="113" xr:uid="{00000000-0005-0000-0000-000043000000}"/>
    <cellStyle name="Comma 2 11 4 2 2" xfId="114" xr:uid="{00000000-0005-0000-0000-000044000000}"/>
    <cellStyle name="Comma 2 11 4 3" xfId="115" xr:uid="{00000000-0005-0000-0000-000045000000}"/>
    <cellStyle name="Comma 2 11 4 4" xfId="116" xr:uid="{00000000-0005-0000-0000-000046000000}"/>
    <cellStyle name="Comma 2 11 5" xfId="117" xr:uid="{00000000-0005-0000-0000-000047000000}"/>
    <cellStyle name="Comma 2 11 5 2" xfId="118" xr:uid="{00000000-0005-0000-0000-000048000000}"/>
    <cellStyle name="Comma 2 11 6" xfId="119" xr:uid="{00000000-0005-0000-0000-000049000000}"/>
    <cellStyle name="Comma 2 11 7" xfId="120" xr:uid="{00000000-0005-0000-0000-00004A000000}"/>
    <cellStyle name="Comma 2 12" xfId="121" xr:uid="{00000000-0005-0000-0000-00004B000000}"/>
    <cellStyle name="Comma 2 12 2" xfId="122" xr:uid="{00000000-0005-0000-0000-00004C000000}"/>
    <cellStyle name="Comma 2 12 2 2" xfId="123" xr:uid="{00000000-0005-0000-0000-00004D000000}"/>
    <cellStyle name="Comma 2 12 2 2 2" xfId="124" xr:uid="{00000000-0005-0000-0000-00004E000000}"/>
    <cellStyle name="Comma 2 12 2 2 2 2" xfId="125" xr:uid="{00000000-0005-0000-0000-00004F000000}"/>
    <cellStyle name="Comma 2 12 2 2 3" xfId="126" xr:uid="{00000000-0005-0000-0000-000050000000}"/>
    <cellStyle name="Comma 2 12 2 2 4" xfId="127" xr:uid="{00000000-0005-0000-0000-000051000000}"/>
    <cellStyle name="Comma 2 12 2 3" xfId="128" xr:uid="{00000000-0005-0000-0000-000052000000}"/>
    <cellStyle name="Comma 2 12 2 3 2" xfId="129" xr:uid="{00000000-0005-0000-0000-000053000000}"/>
    <cellStyle name="Comma 2 12 2 4" xfId="130" xr:uid="{00000000-0005-0000-0000-000054000000}"/>
    <cellStyle name="Comma 2 12 2 5" xfId="131" xr:uid="{00000000-0005-0000-0000-000055000000}"/>
    <cellStyle name="Comma 2 12 3" xfId="132" xr:uid="{00000000-0005-0000-0000-000056000000}"/>
    <cellStyle name="Comma 2 12 3 2" xfId="133" xr:uid="{00000000-0005-0000-0000-000057000000}"/>
    <cellStyle name="Comma 2 12 3 2 2" xfId="134" xr:uid="{00000000-0005-0000-0000-000058000000}"/>
    <cellStyle name="Comma 2 12 3 3" xfId="135" xr:uid="{00000000-0005-0000-0000-000059000000}"/>
    <cellStyle name="Comma 2 12 3 4" xfId="136" xr:uid="{00000000-0005-0000-0000-00005A000000}"/>
    <cellStyle name="Comma 2 12 4" xfId="137" xr:uid="{00000000-0005-0000-0000-00005B000000}"/>
    <cellStyle name="Comma 2 12 4 2" xfId="138" xr:uid="{00000000-0005-0000-0000-00005C000000}"/>
    <cellStyle name="Comma 2 12 4 2 2" xfId="139" xr:uid="{00000000-0005-0000-0000-00005D000000}"/>
    <cellStyle name="Comma 2 12 4 3" xfId="140" xr:uid="{00000000-0005-0000-0000-00005E000000}"/>
    <cellStyle name="Comma 2 12 4 4" xfId="141" xr:uid="{00000000-0005-0000-0000-00005F000000}"/>
    <cellStyle name="Comma 2 12 5" xfId="142" xr:uid="{00000000-0005-0000-0000-000060000000}"/>
    <cellStyle name="Comma 2 12 5 2" xfId="143" xr:uid="{00000000-0005-0000-0000-000061000000}"/>
    <cellStyle name="Comma 2 12 6" xfId="144" xr:uid="{00000000-0005-0000-0000-000062000000}"/>
    <cellStyle name="Comma 2 12 7" xfId="145" xr:uid="{00000000-0005-0000-0000-000063000000}"/>
    <cellStyle name="Comma 2 13" xfId="146" xr:uid="{00000000-0005-0000-0000-000064000000}"/>
    <cellStyle name="Comma 2 13 2" xfId="147" xr:uid="{00000000-0005-0000-0000-000065000000}"/>
    <cellStyle name="Comma 2 13 2 2" xfId="148" xr:uid="{00000000-0005-0000-0000-000066000000}"/>
    <cellStyle name="Comma 2 13 2 2 2" xfId="149" xr:uid="{00000000-0005-0000-0000-000067000000}"/>
    <cellStyle name="Comma 2 13 2 2 2 2" xfId="150" xr:uid="{00000000-0005-0000-0000-000068000000}"/>
    <cellStyle name="Comma 2 13 2 2 3" xfId="151" xr:uid="{00000000-0005-0000-0000-000069000000}"/>
    <cellStyle name="Comma 2 13 2 2 4" xfId="152" xr:uid="{00000000-0005-0000-0000-00006A000000}"/>
    <cellStyle name="Comma 2 13 2 3" xfId="153" xr:uid="{00000000-0005-0000-0000-00006B000000}"/>
    <cellStyle name="Comma 2 13 2 3 2" xfId="154" xr:uid="{00000000-0005-0000-0000-00006C000000}"/>
    <cellStyle name="Comma 2 13 2 4" xfId="155" xr:uid="{00000000-0005-0000-0000-00006D000000}"/>
    <cellStyle name="Comma 2 13 2 5" xfId="156" xr:uid="{00000000-0005-0000-0000-00006E000000}"/>
    <cellStyle name="Comma 2 13 3" xfId="157" xr:uid="{00000000-0005-0000-0000-00006F000000}"/>
    <cellStyle name="Comma 2 13 3 2" xfId="158" xr:uid="{00000000-0005-0000-0000-000070000000}"/>
    <cellStyle name="Comma 2 13 3 2 2" xfId="159" xr:uid="{00000000-0005-0000-0000-000071000000}"/>
    <cellStyle name="Comma 2 13 3 3" xfId="160" xr:uid="{00000000-0005-0000-0000-000072000000}"/>
    <cellStyle name="Comma 2 13 3 4" xfId="161" xr:uid="{00000000-0005-0000-0000-000073000000}"/>
    <cellStyle name="Comma 2 13 4" xfId="162" xr:uid="{00000000-0005-0000-0000-000074000000}"/>
    <cellStyle name="Comma 2 13 4 2" xfId="163" xr:uid="{00000000-0005-0000-0000-000075000000}"/>
    <cellStyle name="Comma 2 13 4 2 2" xfId="164" xr:uid="{00000000-0005-0000-0000-000076000000}"/>
    <cellStyle name="Comma 2 13 4 3" xfId="165" xr:uid="{00000000-0005-0000-0000-000077000000}"/>
    <cellStyle name="Comma 2 13 4 4" xfId="166" xr:uid="{00000000-0005-0000-0000-000078000000}"/>
    <cellStyle name="Comma 2 13 5" xfId="167" xr:uid="{00000000-0005-0000-0000-000079000000}"/>
    <cellStyle name="Comma 2 13 5 2" xfId="168" xr:uid="{00000000-0005-0000-0000-00007A000000}"/>
    <cellStyle name="Comma 2 13 6" xfId="169" xr:uid="{00000000-0005-0000-0000-00007B000000}"/>
    <cellStyle name="Comma 2 13 7" xfId="170" xr:uid="{00000000-0005-0000-0000-00007C000000}"/>
    <cellStyle name="Comma 2 14" xfId="171" xr:uid="{00000000-0005-0000-0000-00007D000000}"/>
    <cellStyle name="Comma 2 14 2" xfId="172" xr:uid="{00000000-0005-0000-0000-00007E000000}"/>
    <cellStyle name="Comma 2 14 2 2" xfId="173" xr:uid="{00000000-0005-0000-0000-00007F000000}"/>
    <cellStyle name="Comma 2 14 2 2 2" xfId="174" xr:uid="{00000000-0005-0000-0000-000080000000}"/>
    <cellStyle name="Comma 2 14 2 3" xfId="175" xr:uid="{00000000-0005-0000-0000-000081000000}"/>
    <cellStyle name="Comma 2 14 2 4" xfId="176" xr:uid="{00000000-0005-0000-0000-000082000000}"/>
    <cellStyle name="Comma 2 14 3" xfId="177" xr:uid="{00000000-0005-0000-0000-000083000000}"/>
    <cellStyle name="Comma 2 14 3 2" xfId="178" xr:uid="{00000000-0005-0000-0000-000084000000}"/>
    <cellStyle name="Comma 2 14 3 2 2" xfId="179" xr:uid="{00000000-0005-0000-0000-000085000000}"/>
    <cellStyle name="Comma 2 14 3 3" xfId="180" xr:uid="{00000000-0005-0000-0000-000086000000}"/>
    <cellStyle name="Comma 2 14 3 4" xfId="181" xr:uid="{00000000-0005-0000-0000-000087000000}"/>
    <cellStyle name="Comma 2 14 4" xfId="182" xr:uid="{00000000-0005-0000-0000-000088000000}"/>
    <cellStyle name="Comma 2 14 4 2" xfId="183" xr:uid="{00000000-0005-0000-0000-000089000000}"/>
    <cellStyle name="Comma 2 14 5" xfId="184" xr:uid="{00000000-0005-0000-0000-00008A000000}"/>
    <cellStyle name="Comma 2 14 6" xfId="185" xr:uid="{00000000-0005-0000-0000-00008B000000}"/>
    <cellStyle name="Comma 2 15" xfId="186" xr:uid="{00000000-0005-0000-0000-00008C000000}"/>
    <cellStyle name="Comma 2 15 2" xfId="187" xr:uid="{00000000-0005-0000-0000-00008D000000}"/>
    <cellStyle name="Comma 2 15 2 2" xfId="188" xr:uid="{00000000-0005-0000-0000-00008E000000}"/>
    <cellStyle name="Comma 2 15 2 2 2" xfId="189" xr:uid="{00000000-0005-0000-0000-00008F000000}"/>
    <cellStyle name="Comma 2 15 2 3" xfId="190" xr:uid="{00000000-0005-0000-0000-000090000000}"/>
    <cellStyle name="Comma 2 15 2 4" xfId="191" xr:uid="{00000000-0005-0000-0000-000091000000}"/>
    <cellStyle name="Comma 2 15 3" xfId="192" xr:uid="{00000000-0005-0000-0000-000092000000}"/>
    <cellStyle name="Comma 2 15 3 2" xfId="193" xr:uid="{00000000-0005-0000-0000-000093000000}"/>
    <cellStyle name="Comma 2 15 4" xfId="194" xr:uid="{00000000-0005-0000-0000-000094000000}"/>
    <cellStyle name="Comma 2 15 5" xfId="195" xr:uid="{00000000-0005-0000-0000-000095000000}"/>
    <cellStyle name="Comma 2 16" xfId="196" xr:uid="{00000000-0005-0000-0000-000096000000}"/>
    <cellStyle name="Comma 2 16 2" xfId="197" xr:uid="{00000000-0005-0000-0000-000097000000}"/>
    <cellStyle name="Comma 2 16 2 2" xfId="198" xr:uid="{00000000-0005-0000-0000-000098000000}"/>
    <cellStyle name="Comma 2 16 3" xfId="199" xr:uid="{00000000-0005-0000-0000-000099000000}"/>
    <cellStyle name="Comma 2 16 4" xfId="200" xr:uid="{00000000-0005-0000-0000-00009A000000}"/>
    <cellStyle name="Comma 2 17" xfId="201" xr:uid="{00000000-0005-0000-0000-00009B000000}"/>
    <cellStyle name="Comma 2 17 2" xfId="202" xr:uid="{00000000-0005-0000-0000-00009C000000}"/>
    <cellStyle name="Comma 2 17 2 2" xfId="203" xr:uid="{00000000-0005-0000-0000-00009D000000}"/>
    <cellStyle name="Comma 2 17 3" xfId="204" xr:uid="{00000000-0005-0000-0000-00009E000000}"/>
    <cellStyle name="Comma 2 17 4" xfId="205" xr:uid="{00000000-0005-0000-0000-00009F000000}"/>
    <cellStyle name="Comma 2 18" xfId="206" xr:uid="{00000000-0005-0000-0000-0000A0000000}"/>
    <cellStyle name="Comma 2 18 2" xfId="207" xr:uid="{00000000-0005-0000-0000-0000A1000000}"/>
    <cellStyle name="Comma 2 18 3" xfId="208" xr:uid="{00000000-0005-0000-0000-0000A2000000}"/>
    <cellStyle name="Comma 2 18 4" xfId="209" xr:uid="{00000000-0005-0000-0000-0000A3000000}"/>
    <cellStyle name="Comma 2 19" xfId="210" xr:uid="{00000000-0005-0000-0000-0000A4000000}"/>
    <cellStyle name="Comma 2 19 2" xfId="211" xr:uid="{00000000-0005-0000-0000-0000A5000000}"/>
    <cellStyle name="Comma 2 2" xfId="38" xr:uid="{00000000-0005-0000-0000-0000A6000000}"/>
    <cellStyle name="Comma 2 2 10" xfId="212" xr:uid="{00000000-0005-0000-0000-0000A7000000}"/>
    <cellStyle name="Comma 2 2 10 2" xfId="213" xr:uid="{00000000-0005-0000-0000-0000A8000000}"/>
    <cellStyle name="Comma 2 2 10 2 2" xfId="214" xr:uid="{00000000-0005-0000-0000-0000A9000000}"/>
    <cellStyle name="Comma 2 2 10 2 2 2" xfId="215" xr:uid="{00000000-0005-0000-0000-0000AA000000}"/>
    <cellStyle name="Comma 2 2 10 2 3" xfId="216" xr:uid="{00000000-0005-0000-0000-0000AB000000}"/>
    <cellStyle name="Comma 2 2 10 2 4" xfId="217" xr:uid="{00000000-0005-0000-0000-0000AC000000}"/>
    <cellStyle name="Comma 2 2 10 3" xfId="218" xr:uid="{00000000-0005-0000-0000-0000AD000000}"/>
    <cellStyle name="Comma 2 2 10 3 2" xfId="219" xr:uid="{00000000-0005-0000-0000-0000AE000000}"/>
    <cellStyle name="Comma 2 2 10 3 2 2" xfId="220" xr:uid="{00000000-0005-0000-0000-0000AF000000}"/>
    <cellStyle name="Comma 2 2 10 3 3" xfId="221" xr:uid="{00000000-0005-0000-0000-0000B0000000}"/>
    <cellStyle name="Comma 2 2 10 3 4" xfId="222" xr:uid="{00000000-0005-0000-0000-0000B1000000}"/>
    <cellStyle name="Comma 2 2 10 4" xfId="223" xr:uid="{00000000-0005-0000-0000-0000B2000000}"/>
    <cellStyle name="Comma 2 2 10 4 2" xfId="224" xr:uid="{00000000-0005-0000-0000-0000B3000000}"/>
    <cellStyle name="Comma 2 2 10 5" xfId="225" xr:uid="{00000000-0005-0000-0000-0000B4000000}"/>
    <cellStyle name="Comma 2 2 10 6" xfId="226" xr:uid="{00000000-0005-0000-0000-0000B5000000}"/>
    <cellStyle name="Comma 2 2 11" xfId="227" xr:uid="{00000000-0005-0000-0000-0000B6000000}"/>
    <cellStyle name="Comma 2 2 11 2" xfId="228" xr:uid="{00000000-0005-0000-0000-0000B7000000}"/>
    <cellStyle name="Comma 2 2 11 2 2" xfId="229" xr:uid="{00000000-0005-0000-0000-0000B8000000}"/>
    <cellStyle name="Comma 2 2 11 2 2 2" xfId="230" xr:uid="{00000000-0005-0000-0000-0000B9000000}"/>
    <cellStyle name="Comma 2 2 11 2 3" xfId="231" xr:uid="{00000000-0005-0000-0000-0000BA000000}"/>
    <cellStyle name="Comma 2 2 11 2 4" xfId="232" xr:uid="{00000000-0005-0000-0000-0000BB000000}"/>
    <cellStyle name="Comma 2 2 11 3" xfId="233" xr:uid="{00000000-0005-0000-0000-0000BC000000}"/>
    <cellStyle name="Comma 2 2 11 3 2" xfId="234" xr:uid="{00000000-0005-0000-0000-0000BD000000}"/>
    <cellStyle name="Comma 2 2 11 4" xfId="235" xr:uid="{00000000-0005-0000-0000-0000BE000000}"/>
    <cellStyle name="Comma 2 2 11 5" xfId="236" xr:uid="{00000000-0005-0000-0000-0000BF000000}"/>
    <cellStyle name="Comma 2 2 12" xfId="237" xr:uid="{00000000-0005-0000-0000-0000C0000000}"/>
    <cellStyle name="Comma 2 2 12 2" xfId="238" xr:uid="{00000000-0005-0000-0000-0000C1000000}"/>
    <cellStyle name="Comma 2 2 12 2 2" xfId="239" xr:uid="{00000000-0005-0000-0000-0000C2000000}"/>
    <cellStyle name="Comma 2 2 12 3" xfId="240" xr:uid="{00000000-0005-0000-0000-0000C3000000}"/>
    <cellStyle name="Comma 2 2 12 4" xfId="241" xr:uid="{00000000-0005-0000-0000-0000C4000000}"/>
    <cellStyle name="Comma 2 2 13" xfId="242" xr:uid="{00000000-0005-0000-0000-0000C5000000}"/>
    <cellStyle name="Comma 2 2 13 2" xfId="243" xr:uid="{00000000-0005-0000-0000-0000C6000000}"/>
    <cellStyle name="Comma 2 2 13 2 2" xfId="244" xr:uid="{00000000-0005-0000-0000-0000C7000000}"/>
    <cellStyle name="Comma 2 2 13 3" xfId="245" xr:uid="{00000000-0005-0000-0000-0000C8000000}"/>
    <cellStyle name="Comma 2 2 13 4" xfId="246" xr:uid="{00000000-0005-0000-0000-0000C9000000}"/>
    <cellStyle name="Comma 2 2 14" xfId="247" xr:uid="{00000000-0005-0000-0000-0000CA000000}"/>
    <cellStyle name="Comma 2 2 14 2" xfId="248" xr:uid="{00000000-0005-0000-0000-0000CB000000}"/>
    <cellStyle name="Comma 2 2 14 3" xfId="249" xr:uid="{00000000-0005-0000-0000-0000CC000000}"/>
    <cellStyle name="Comma 2 2 14 4" xfId="250" xr:uid="{00000000-0005-0000-0000-0000CD000000}"/>
    <cellStyle name="Comma 2 2 15" xfId="251" xr:uid="{00000000-0005-0000-0000-0000CE000000}"/>
    <cellStyle name="Comma 2 2 15 2" xfId="252" xr:uid="{00000000-0005-0000-0000-0000CF000000}"/>
    <cellStyle name="Comma 2 2 16" xfId="253" xr:uid="{00000000-0005-0000-0000-0000D0000000}"/>
    <cellStyle name="Comma 2 2 17" xfId="254" xr:uid="{00000000-0005-0000-0000-0000D1000000}"/>
    <cellStyle name="Comma 2 2 18" xfId="255" xr:uid="{00000000-0005-0000-0000-0000D2000000}"/>
    <cellStyle name="Comma 2 2 19" xfId="256" xr:uid="{00000000-0005-0000-0000-0000D3000000}"/>
    <cellStyle name="Comma 2 2 2" xfId="52" xr:uid="{00000000-0005-0000-0000-0000D4000000}"/>
    <cellStyle name="Comma 2 2 2 10" xfId="257" xr:uid="{00000000-0005-0000-0000-0000D5000000}"/>
    <cellStyle name="Comma 2 2 2 10 2" xfId="258" xr:uid="{00000000-0005-0000-0000-0000D6000000}"/>
    <cellStyle name="Comma 2 2 2 10 2 2" xfId="259" xr:uid="{00000000-0005-0000-0000-0000D7000000}"/>
    <cellStyle name="Comma 2 2 2 10 3" xfId="260" xr:uid="{00000000-0005-0000-0000-0000D8000000}"/>
    <cellStyle name="Comma 2 2 2 10 4" xfId="261" xr:uid="{00000000-0005-0000-0000-0000D9000000}"/>
    <cellStyle name="Comma 2 2 2 11" xfId="262" xr:uid="{00000000-0005-0000-0000-0000DA000000}"/>
    <cellStyle name="Comma 2 2 2 11 2" xfId="263" xr:uid="{00000000-0005-0000-0000-0000DB000000}"/>
    <cellStyle name="Comma 2 2 2 12" xfId="264" xr:uid="{00000000-0005-0000-0000-0000DC000000}"/>
    <cellStyle name="Comma 2 2 2 13" xfId="265" xr:uid="{00000000-0005-0000-0000-0000DD000000}"/>
    <cellStyle name="Comma 2 2 2 14" xfId="266" xr:uid="{00000000-0005-0000-0000-0000DE000000}"/>
    <cellStyle name="Comma 2 2 2 15" xfId="267" xr:uid="{00000000-0005-0000-0000-0000DF000000}"/>
    <cellStyle name="Comma 2 2 2 16" xfId="268" xr:uid="{00000000-0005-0000-0000-0000E0000000}"/>
    <cellStyle name="Comma 2 2 2 2" xfId="269" xr:uid="{00000000-0005-0000-0000-0000E1000000}"/>
    <cellStyle name="Comma 2 2 2 2 10" xfId="270" xr:uid="{00000000-0005-0000-0000-0000E2000000}"/>
    <cellStyle name="Comma 2 2 2 2 10 2" xfId="271" xr:uid="{00000000-0005-0000-0000-0000E3000000}"/>
    <cellStyle name="Comma 2 2 2 2 11" xfId="272" xr:uid="{00000000-0005-0000-0000-0000E4000000}"/>
    <cellStyle name="Comma 2 2 2 2 12" xfId="273" xr:uid="{00000000-0005-0000-0000-0000E5000000}"/>
    <cellStyle name="Comma 2 2 2 2 2" xfId="274" xr:uid="{00000000-0005-0000-0000-0000E6000000}"/>
    <cellStyle name="Comma 2 2 2 2 2 2" xfId="275" xr:uid="{00000000-0005-0000-0000-0000E7000000}"/>
    <cellStyle name="Comma 2 2 2 2 2 2 2" xfId="276" xr:uid="{00000000-0005-0000-0000-0000E8000000}"/>
    <cellStyle name="Comma 2 2 2 2 2 2 2 2" xfId="277" xr:uid="{00000000-0005-0000-0000-0000E9000000}"/>
    <cellStyle name="Comma 2 2 2 2 2 2 2 2 2" xfId="278" xr:uid="{00000000-0005-0000-0000-0000EA000000}"/>
    <cellStyle name="Comma 2 2 2 2 2 2 2 3" xfId="279" xr:uid="{00000000-0005-0000-0000-0000EB000000}"/>
    <cellStyle name="Comma 2 2 2 2 2 2 2 4" xfId="280" xr:uid="{00000000-0005-0000-0000-0000EC000000}"/>
    <cellStyle name="Comma 2 2 2 2 2 2 3" xfId="281" xr:uid="{00000000-0005-0000-0000-0000ED000000}"/>
    <cellStyle name="Comma 2 2 2 2 2 2 3 2" xfId="282" xr:uid="{00000000-0005-0000-0000-0000EE000000}"/>
    <cellStyle name="Comma 2 2 2 2 2 2 4" xfId="283" xr:uid="{00000000-0005-0000-0000-0000EF000000}"/>
    <cellStyle name="Comma 2 2 2 2 2 2 5" xfId="284" xr:uid="{00000000-0005-0000-0000-0000F0000000}"/>
    <cellStyle name="Comma 2 2 2 2 2 3" xfId="285" xr:uid="{00000000-0005-0000-0000-0000F1000000}"/>
    <cellStyle name="Comma 2 2 2 2 2 3 2" xfId="286" xr:uid="{00000000-0005-0000-0000-0000F2000000}"/>
    <cellStyle name="Comma 2 2 2 2 2 3 2 2" xfId="287" xr:uid="{00000000-0005-0000-0000-0000F3000000}"/>
    <cellStyle name="Comma 2 2 2 2 2 3 3" xfId="288" xr:uid="{00000000-0005-0000-0000-0000F4000000}"/>
    <cellStyle name="Comma 2 2 2 2 2 3 4" xfId="289" xr:uid="{00000000-0005-0000-0000-0000F5000000}"/>
    <cellStyle name="Comma 2 2 2 2 2 4" xfId="290" xr:uid="{00000000-0005-0000-0000-0000F6000000}"/>
    <cellStyle name="Comma 2 2 2 2 2 4 2" xfId="291" xr:uid="{00000000-0005-0000-0000-0000F7000000}"/>
    <cellStyle name="Comma 2 2 2 2 2 4 2 2" xfId="292" xr:uid="{00000000-0005-0000-0000-0000F8000000}"/>
    <cellStyle name="Comma 2 2 2 2 2 4 3" xfId="293" xr:uid="{00000000-0005-0000-0000-0000F9000000}"/>
    <cellStyle name="Comma 2 2 2 2 2 4 4" xfId="294" xr:uid="{00000000-0005-0000-0000-0000FA000000}"/>
    <cellStyle name="Comma 2 2 2 2 2 5" xfId="295" xr:uid="{00000000-0005-0000-0000-0000FB000000}"/>
    <cellStyle name="Comma 2 2 2 2 2 5 2" xfId="296" xr:uid="{00000000-0005-0000-0000-0000FC000000}"/>
    <cellStyle name="Comma 2 2 2 2 2 6" xfId="297" xr:uid="{00000000-0005-0000-0000-0000FD000000}"/>
    <cellStyle name="Comma 2 2 2 2 2 7" xfId="298" xr:uid="{00000000-0005-0000-0000-0000FE000000}"/>
    <cellStyle name="Comma 2 2 2 2 3" xfId="299" xr:uid="{00000000-0005-0000-0000-0000FF000000}"/>
    <cellStyle name="Comma 2 2 2 2 3 2" xfId="300" xr:uid="{00000000-0005-0000-0000-000000010000}"/>
    <cellStyle name="Comma 2 2 2 2 3 2 2" xfId="301" xr:uid="{00000000-0005-0000-0000-000001010000}"/>
    <cellStyle name="Comma 2 2 2 2 3 2 2 2" xfId="302" xr:uid="{00000000-0005-0000-0000-000002010000}"/>
    <cellStyle name="Comma 2 2 2 2 3 2 2 2 2" xfId="303" xr:uid="{00000000-0005-0000-0000-000003010000}"/>
    <cellStyle name="Comma 2 2 2 2 3 2 2 3" xfId="304" xr:uid="{00000000-0005-0000-0000-000004010000}"/>
    <cellStyle name="Comma 2 2 2 2 3 2 2 4" xfId="305" xr:uid="{00000000-0005-0000-0000-000005010000}"/>
    <cellStyle name="Comma 2 2 2 2 3 2 3" xfId="306" xr:uid="{00000000-0005-0000-0000-000006010000}"/>
    <cellStyle name="Comma 2 2 2 2 3 2 3 2" xfId="307" xr:uid="{00000000-0005-0000-0000-000007010000}"/>
    <cellStyle name="Comma 2 2 2 2 3 2 4" xfId="308" xr:uid="{00000000-0005-0000-0000-000008010000}"/>
    <cellStyle name="Comma 2 2 2 2 3 2 5" xfId="309" xr:uid="{00000000-0005-0000-0000-000009010000}"/>
    <cellStyle name="Comma 2 2 2 2 3 3" xfId="310" xr:uid="{00000000-0005-0000-0000-00000A010000}"/>
    <cellStyle name="Comma 2 2 2 2 3 3 2" xfId="311" xr:uid="{00000000-0005-0000-0000-00000B010000}"/>
    <cellStyle name="Comma 2 2 2 2 3 3 2 2" xfId="312" xr:uid="{00000000-0005-0000-0000-00000C010000}"/>
    <cellStyle name="Comma 2 2 2 2 3 3 3" xfId="313" xr:uid="{00000000-0005-0000-0000-00000D010000}"/>
    <cellStyle name="Comma 2 2 2 2 3 3 4" xfId="314" xr:uid="{00000000-0005-0000-0000-00000E010000}"/>
    <cellStyle name="Comma 2 2 2 2 3 4" xfId="315" xr:uid="{00000000-0005-0000-0000-00000F010000}"/>
    <cellStyle name="Comma 2 2 2 2 3 4 2" xfId="316" xr:uid="{00000000-0005-0000-0000-000010010000}"/>
    <cellStyle name="Comma 2 2 2 2 3 4 2 2" xfId="317" xr:uid="{00000000-0005-0000-0000-000011010000}"/>
    <cellStyle name="Comma 2 2 2 2 3 4 3" xfId="318" xr:uid="{00000000-0005-0000-0000-000012010000}"/>
    <cellStyle name="Comma 2 2 2 2 3 4 4" xfId="319" xr:uid="{00000000-0005-0000-0000-000013010000}"/>
    <cellStyle name="Comma 2 2 2 2 3 5" xfId="320" xr:uid="{00000000-0005-0000-0000-000014010000}"/>
    <cellStyle name="Comma 2 2 2 2 3 5 2" xfId="321" xr:uid="{00000000-0005-0000-0000-000015010000}"/>
    <cellStyle name="Comma 2 2 2 2 3 6" xfId="322" xr:uid="{00000000-0005-0000-0000-000016010000}"/>
    <cellStyle name="Comma 2 2 2 2 3 7" xfId="323" xr:uid="{00000000-0005-0000-0000-000017010000}"/>
    <cellStyle name="Comma 2 2 2 2 4" xfId="324" xr:uid="{00000000-0005-0000-0000-000018010000}"/>
    <cellStyle name="Comma 2 2 2 2 4 2" xfId="325" xr:uid="{00000000-0005-0000-0000-000019010000}"/>
    <cellStyle name="Comma 2 2 2 2 4 2 2" xfId="326" xr:uid="{00000000-0005-0000-0000-00001A010000}"/>
    <cellStyle name="Comma 2 2 2 2 4 2 2 2" xfId="327" xr:uid="{00000000-0005-0000-0000-00001B010000}"/>
    <cellStyle name="Comma 2 2 2 2 4 2 2 2 2" xfId="328" xr:uid="{00000000-0005-0000-0000-00001C010000}"/>
    <cellStyle name="Comma 2 2 2 2 4 2 2 3" xfId="329" xr:uid="{00000000-0005-0000-0000-00001D010000}"/>
    <cellStyle name="Comma 2 2 2 2 4 2 2 4" xfId="330" xr:uid="{00000000-0005-0000-0000-00001E010000}"/>
    <cellStyle name="Comma 2 2 2 2 4 2 3" xfId="331" xr:uid="{00000000-0005-0000-0000-00001F010000}"/>
    <cellStyle name="Comma 2 2 2 2 4 2 3 2" xfId="332" xr:uid="{00000000-0005-0000-0000-000020010000}"/>
    <cellStyle name="Comma 2 2 2 2 4 2 4" xfId="333" xr:uid="{00000000-0005-0000-0000-000021010000}"/>
    <cellStyle name="Comma 2 2 2 2 4 2 5" xfId="334" xr:uid="{00000000-0005-0000-0000-000022010000}"/>
    <cellStyle name="Comma 2 2 2 2 4 3" xfId="335" xr:uid="{00000000-0005-0000-0000-000023010000}"/>
    <cellStyle name="Comma 2 2 2 2 4 3 2" xfId="336" xr:uid="{00000000-0005-0000-0000-000024010000}"/>
    <cellStyle name="Comma 2 2 2 2 4 3 2 2" xfId="337" xr:uid="{00000000-0005-0000-0000-000025010000}"/>
    <cellStyle name="Comma 2 2 2 2 4 3 3" xfId="338" xr:uid="{00000000-0005-0000-0000-000026010000}"/>
    <cellStyle name="Comma 2 2 2 2 4 3 4" xfId="339" xr:uid="{00000000-0005-0000-0000-000027010000}"/>
    <cellStyle name="Comma 2 2 2 2 4 4" xfId="340" xr:uid="{00000000-0005-0000-0000-000028010000}"/>
    <cellStyle name="Comma 2 2 2 2 4 4 2" xfId="341" xr:uid="{00000000-0005-0000-0000-000029010000}"/>
    <cellStyle name="Comma 2 2 2 2 4 4 2 2" xfId="342" xr:uid="{00000000-0005-0000-0000-00002A010000}"/>
    <cellStyle name="Comma 2 2 2 2 4 4 3" xfId="343" xr:uid="{00000000-0005-0000-0000-00002B010000}"/>
    <cellStyle name="Comma 2 2 2 2 4 4 4" xfId="344" xr:uid="{00000000-0005-0000-0000-00002C010000}"/>
    <cellStyle name="Comma 2 2 2 2 4 5" xfId="345" xr:uid="{00000000-0005-0000-0000-00002D010000}"/>
    <cellStyle name="Comma 2 2 2 2 4 5 2" xfId="346" xr:uid="{00000000-0005-0000-0000-00002E010000}"/>
    <cellStyle name="Comma 2 2 2 2 4 6" xfId="347" xr:uid="{00000000-0005-0000-0000-00002F010000}"/>
    <cellStyle name="Comma 2 2 2 2 4 7" xfId="348" xr:uid="{00000000-0005-0000-0000-000030010000}"/>
    <cellStyle name="Comma 2 2 2 2 5" xfId="349" xr:uid="{00000000-0005-0000-0000-000031010000}"/>
    <cellStyle name="Comma 2 2 2 2 5 2" xfId="350" xr:uid="{00000000-0005-0000-0000-000032010000}"/>
    <cellStyle name="Comma 2 2 2 2 5 2 2" xfId="351" xr:uid="{00000000-0005-0000-0000-000033010000}"/>
    <cellStyle name="Comma 2 2 2 2 5 2 2 2" xfId="352" xr:uid="{00000000-0005-0000-0000-000034010000}"/>
    <cellStyle name="Comma 2 2 2 2 5 2 2 2 2" xfId="353" xr:uid="{00000000-0005-0000-0000-000035010000}"/>
    <cellStyle name="Comma 2 2 2 2 5 2 2 3" xfId="354" xr:uid="{00000000-0005-0000-0000-000036010000}"/>
    <cellStyle name="Comma 2 2 2 2 5 2 2 4" xfId="355" xr:uid="{00000000-0005-0000-0000-000037010000}"/>
    <cellStyle name="Comma 2 2 2 2 5 2 3" xfId="356" xr:uid="{00000000-0005-0000-0000-000038010000}"/>
    <cellStyle name="Comma 2 2 2 2 5 2 3 2" xfId="357" xr:uid="{00000000-0005-0000-0000-000039010000}"/>
    <cellStyle name="Comma 2 2 2 2 5 2 4" xfId="358" xr:uid="{00000000-0005-0000-0000-00003A010000}"/>
    <cellStyle name="Comma 2 2 2 2 5 2 5" xfId="359" xr:uid="{00000000-0005-0000-0000-00003B010000}"/>
    <cellStyle name="Comma 2 2 2 2 5 3" xfId="360" xr:uid="{00000000-0005-0000-0000-00003C010000}"/>
    <cellStyle name="Comma 2 2 2 2 5 3 2" xfId="361" xr:uid="{00000000-0005-0000-0000-00003D010000}"/>
    <cellStyle name="Comma 2 2 2 2 5 3 2 2" xfId="362" xr:uid="{00000000-0005-0000-0000-00003E010000}"/>
    <cellStyle name="Comma 2 2 2 2 5 3 3" xfId="363" xr:uid="{00000000-0005-0000-0000-00003F010000}"/>
    <cellStyle name="Comma 2 2 2 2 5 3 4" xfId="364" xr:uid="{00000000-0005-0000-0000-000040010000}"/>
    <cellStyle name="Comma 2 2 2 2 5 4" xfId="365" xr:uid="{00000000-0005-0000-0000-000041010000}"/>
    <cellStyle name="Comma 2 2 2 2 5 4 2" xfId="366" xr:uid="{00000000-0005-0000-0000-000042010000}"/>
    <cellStyle name="Comma 2 2 2 2 5 4 2 2" xfId="367" xr:uid="{00000000-0005-0000-0000-000043010000}"/>
    <cellStyle name="Comma 2 2 2 2 5 4 3" xfId="368" xr:uid="{00000000-0005-0000-0000-000044010000}"/>
    <cellStyle name="Comma 2 2 2 2 5 4 4" xfId="369" xr:uid="{00000000-0005-0000-0000-000045010000}"/>
    <cellStyle name="Comma 2 2 2 2 5 5" xfId="370" xr:uid="{00000000-0005-0000-0000-000046010000}"/>
    <cellStyle name="Comma 2 2 2 2 5 5 2" xfId="371" xr:uid="{00000000-0005-0000-0000-000047010000}"/>
    <cellStyle name="Comma 2 2 2 2 5 6" xfId="372" xr:uid="{00000000-0005-0000-0000-000048010000}"/>
    <cellStyle name="Comma 2 2 2 2 5 7" xfId="373" xr:uid="{00000000-0005-0000-0000-000049010000}"/>
    <cellStyle name="Comma 2 2 2 2 6" xfId="374" xr:uid="{00000000-0005-0000-0000-00004A010000}"/>
    <cellStyle name="Comma 2 2 2 2 6 2" xfId="375" xr:uid="{00000000-0005-0000-0000-00004B010000}"/>
    <cellStyle name="Comma 2 2 2 2 6 2 2" xfId="376" xr:uid="{00000000-0005-0000-0000-00004C010000}"/>
    <cellStyle name="Comma 2 2 2 2 6 2 2 2" xfId="377" xr:uid="{00000000-0005-0000-0000-00004D010000}"/>
    <cellStyle name="Comma 2 2 2 2 6 2 3" xfId="378" xr:uid="{00000000-0005-0000-0000-00004E010000}"/>
    <cellStyle name="Comma 2 2 2 2 6 2 4" xfId="379" xr:uid="{00000000-0005-0000-0000-00004F010000}"/>
    <cellStyle name="Comma 2 2 2 2 6 3" xfId="380" xr:uid="{00000000-0005-0000-0000-000050010000}"/>
    <cellStyle name="Comma 2 2 2 2 6 3 2" xfId="381" xr:uid="{00000000-0005-0000-0000-000051010000}"/>
    <cellStyle name="Comma 2 2 2 2 6 3 2 2" xfId="382" xr:uid="{00000000-0005-0000-0000-000052010000}"/>
    <cellStyle name="Comma 2 2 2 2 6 3 3" xfId="383" xr:uid="{00000000-0005-0000-0000-000053010000}"/>
    <cellStyle name="Comma 2 2 2 2 6 3 4" xfId="384" xr:uid="{00000000-0005-0000-0000-000054010000}"/>
    <cellStyle name="Comma 2 2 2 2 6 4" xfId="385" xr:uid="{00000000-0005-0000-0000-000055010000}"/>
    <cellStyle name="Comma 2 2 2 2 6 4 2" xfId="386" xr:uid="{00000000-0005-0000-0000-000056010000}"/>
    <cellStyle name="Comma 2 2 2 2 6 5" xfId="387" xr:uid="{00000000-0005-0000-0000-000057010000}"/>
    <cellStyle name="Comma 2 2 2 2 6 6" xfId="388" xr:uid="{00000000-0005-0000-0000-000058010000}"/>
    <cellStyle name="Comma 2 2 2 2 7" xfId="389" xr:uid="{00000000-0005-0000-0000-000059010000}"/>
    <cellStyle name="Comma 2 2 2 2 7 2" xfId="390" xr:uid="{00000000-0005-0000-0000-00005A010000}"/>
    <cellStyle name="Comma 2 2 2 2 7 2 2" xfId="391" xr:uid="{00000000-0005-0000-0000-00005B010000}"/>
    <cellStyle name="Comma 2 2 2 2 7 2 2 2" xfId="392" xr:uid="{00000000-0005-0000-0000-00005C010000}"/>
    <cellStyle name="Comma 2 2 2 2 7 2 3" xfId="393" xr:uid="{00000000-0005-0000-0000-00005D010000}"/>
    <cellStyle name="Comma 2 2 2 2 7 2 4" xfId="394" xr:uid="{00000000-0005-0000-0000-00005E010000}"/>
    <cellStyle name="Comma 2 2 2 2 7 3" xfId="395" xr:uid="{00000000-0005-0000-0000-00005F010000}"/>
    <cellStyle name="Comma 2 2 2 2 7 3 2" xfId="396" xr:uid="{00000000-0005-0000-0000-000060010000}"/>
    <cellStyle name="Comma 2 2 2 2 7 4" xfId="397" xr:uid="{00000000-0005-0000-0000-000061010000}"/>
    <cellStyle name="Comma 2 2 2 2 7 5" xfId="398" xr:uid="{00000000-0005-0000-0000-000062010000}"/>
    <cellStyle name="Comma 2 2 2 2 8" xfId="399" xr:uid="{00000000-0005-0000-0000-000063010000}"/>
    <cellStyle name="Comma 2 2 2 2 8 2" xfId="400" xr:uid="{00000000-0005-0000-0000-000064010000}"/>
    <cellStyle name="Comma 2 2 2 2 8 2 2" xfId="401" xr:uid="{00000000-0005-0000-0000-000065010000}"/>
    <cellStyle name="Comma 2 2 2 2 8 3" xfId="402" xr:uid="{00000000-0005-0000-0000-000066010000}"/>
    <cellStyle name="Comma 2 2 2 2 8 4" xfId="403" xr:uid="{00000000-0005-0000-0000-000067010000}"/>
    <cellStyle name="Comma 2 2 2 2 9" xfId="404" xr:uid="{00000000-0005-0000-0000-000068010000}"/>
    <cellStyle name="Comma 2 2 2 2 9 2" xfId="405" xr:uid="{00000000-0005-0000-0000-000069010000}"/>
    <cellStyle name="Comma 2 2 2 2 9 2 2" xfId="406" xr:uid="{00000000-0005-0000-0000-00006A010000}"/>
    <cellStyle name="Comma 2 2 2 2 9 3" xfId="407" xr:uid="{00000000-0005-0000-0000-00006B010000}"/>
    <cellStyle name="Comma 2 2 2 2 9 4" xfId="408" xr:uid="{00000000-0005-0000-0000-00006C010000}"/>
    <cellStyle name="Comma 2 2 2 3" xfId="409" xr:uid="{00000000-0005-0000-0000-00006D010000}"/>
    <cellStyle name="Comma 2 2 2 3 2" xfId="410" xr:uid="{00000000-0005-0000-0000-00006E010000}"/>
    <cellStyle name="Comma 2 2 2 3 2 2" xfId="411" xr:uid="{00000000-0005-0000-0000-00006F010000}"/>
    <cellStyle name="Comma 2 2 2 3 2 2 2" xfId="412" xr:uid="{00000000-0005-0000-0000-000070010000}"/>
    <cellStyle name="Comma 2 2 2 3 2 2 2 2" xfId="413" xr:uid="{00000000-0005-0000-0000-000071010000}"/>
    <cellStyle name="Comma 2 2 2 3 2 2 3" xfId="414" xr:uid="{00000000-0005-0000-0000-000072010000}"/>
    <cellStyle name="Comma 2 2 2 3 2 2 4" xfId="415" xr:uid="{00000000-0005-0000-0000-000073010000}"/>
    <cellStyle name="Comma 2 2 2 3 2 3" xfId="416" xr:uid="{00000000-0005-0000-0000-000074010000}"/>
    <cellStyle name="Comma 2 2 2 3 2 3 2" xfId="417" xr:uid="{00000000-0005-0000-0000-000075010000}"/>
    <cellStyle name="Comma 2 2 2 3 2 4" xfId="418" xr:uid="{00000000-0005-0000-0000-000076010000}"/>
    <cellStyle name="Comma 2 2 2 3 2 5" xfId="419" xr:uid="{00000000-0005-0000-0000-000077010000}"/>
    <cellStyle name="Comma 2 2 2 3 3" xfId="420" xr:uid="{00000000-0005-0000-0000-000078010000}"/>
    <cellStyle name="Comma 2 2 2 3 3 2" xfId="421" xr:uid="{00000000-0005-0000-0000-000079010000}"/>
    <cellStyle name="Comma 2 2 2 3 3 2 2" xfId="422" xr:uid="{00000000-0005-0000-0000-00007A010000}"/>
    <cellStyle name="Comma 2 2 2 3 3 3" xfId="423" xr:uid="{00000000-0005-0000-0000-00007B010000}"/>
    <cellStyle name="Comma 2 2 2 3 3 4" xfId="424" xr:uid="{00000000-0005-0000-0000-00007C010000}"/>
    <cellStyle name="Comma 2 2 2 3 4" xfId="425" xr:uid="{00000000-0005-0000-0000-00007D010000}"/>
    <cellStyle name="Comma 2 2 2 3 4 2" xfId="426" xr:uid="{00000000-0005-0000-0000-00007E010000}"/>
    <cellStyle name="Comma 2 2 2 3 4 2 2" xfId="427" xr:uid="{00000000-0005-0000-0000-00007F010000}"/>
    <cellStyle name="Comma 2 2 2 3 4 3" xfId="428" xr:uid="{00000000-0005-0000-0000-000080010000}"/>
    <cellStyle name="Comma 2 2 2 3 4 4" xfId="429" xr:uid="{00000000-0005-0000-0000-000081010000}"/>
    <cellStyle name="Comma 2 2 2 3 5" xfId="430" xr:uid="{00000000-0005-0000-0000-000082010000}"/>
    <cellStyle name="Comma 2 2 2 3 5 2" xfId="431" xr:uid="{00000000-0005-0000-0000-000083010000}"/>
    <cellStyle name="Comma 2 2 2 3 6" xfId="432" xr:uid="{00000000-0005-0000-0000-000084010000}"/>
    <cellStyle name="Comma 2 2 2 3 7" xfId="433" xr:uid="{00000000-0005-0000-0000-000085010000}"/>
    <cellStyle name="Comma 2 2 2 4" xfId="434" xr:uid="{00000000-0005-0000-0000-000086010000}"/>
    <cellStyle name="Comma 2 2 2 4 2" xfId="435" xr:uid="{00000000-0005-0000-0000-000087010000}"/>
    <cellStyle name="Comma 2 2 2 4 2 2" xfId="436" xr:uid="{00000000-0005-0000-0000-000088010000}"/>
    <cellStyle name="Comma 2 2 2 4 2 2 2" xfId="437" xr:uid="{00000000-0005-0000-0000-000089010000}"/>
    <cellStyle name="Comma 2 2 2 4 2 2 2 2" xfId="438" xr:uid="{00000000-0005-0000-0000-00008A010000}"/>
    <cellStyle name="Comma 2 2 2 4 2 2 3" xfId="439" xr:uid="{00000000-0005-0000-0000-00008B010000}"/>
    <cellStyle name="Comma 2 2 2 4 2 2 4" xfId="440" xr:uid="{00000000-0005-0000-0000-00008C010000}"/>
    <cellStyle name="Comma 2 2 2 4 2 3" xfId="441" xr:uid="{00000000-0005-0000-0000-00008D010000}"/>
    <cellStyle name="Comma 2 2 2 4 2 3 2" xfId="442" xr:uid="{00000000-0005-0000-0000-00008E010000}"/>
    <cellStyle name="Comma 2 2 2 4 2 4" xfId="443" xr:uid="{00000000-0005-0000-0000-00008F010000}"/>
    <cellStyle name="Comma 2 2 2 4 2 5" xfId="444" xr:uid="{00000000-0005-0000-0000-000090010000}"/>
    <cellStyle name="Comma 2 2 2 4 3" xfId="445" xr:uid="{00000000-0005-0000-0000-000091010000}"/>
    <cellStyle name="Comma 2 2 2 4 3 2" xfId="446" xr:uid="{00000000-0005-0000-0000-000092010000}"/>
    <cellStyle name="Comma 2 2 2 4 3 2 2" xfId="447" xr:uid="{00000000-0005-0000-0000-000093010000}"/>
    <cellStyle name="Comma 2 2 2 4 3 3" xfId="448" xr:uid="{00000000-0005-0000-0000-000094010000}"/>
    <cellStyle name="Comma 2 2 2 4 3 4" xfId="449" xr:uid="{00000000-0005-0000-0000-000095010000}"/>
    <cellStyle name="Comma 2 2 2 4 4" xfId="450" xr:uid="{00000000-0005-0000-0000-000096010000}"/>
    <cellStyle name="Comma 2 2 2 4 4 2" xfId="451" xr:uid="{00000000-0005-0000-0000-000097010000}"/>
    <cellStyle name="Comma 2 2 2 4 4 2 2" xfId="452" xr:uid="{00000000-0005-0000-0000-000098010000}"/>
    <cellStyle name="Comma 2 2 2 4 4 3" xfId="453" xr:uid="{00000000-0005-0000-0000-000099010000}"/>
    <cellStyle name="Comma 2 2 2 4 4 4" xfId="454" xr:uid="{00000000-0005-0000-0000-00009A010000}"/>
    <cellStyle name="Comma 2 2 2 4 5" xfId="455" xr:uid="{00000000-0005-0000-0000-00009B010000}"/>
    <cellStyle name="Comma 2 2 2 4 5 2" xfId="456" xr:uid="{00000000-0005-0000-0000-00009C010000}"/>
    <cellStyle name="Comma 2 2 2 4 6" xfId="457" xr:uid="{00000000-0005-0000-0000-00009D010000}"/>
    <cellStyle name="Comma 2 2 2 4 7" xfId="458" xr:uid="{00000000-0005-0000-0000-00009E010000}"/>
    <cellStyle name="Comma 2 2 2 5" xfId="459" xr:uid="{00000000-0005-0000-0000-00009F010000}"/>
    <cellStyle name="Comma 2 2 2 5 2" xfId="460" xr:uid="{00000000-0005-0000-0000-0000A0010000}"/>
    <cellStyle name="Comma 2 2 2 5 2 2" xfId="461" xr:uid="{00000000-0005-0000-0000-0000A1010000}"/>
    <cellStyle name="Comma 2 2 2 5 2 2 2" xfId="462" xr:uid="{00000000-0005-0000-0000-0000A2010000}"/>
    <cellStyle name="Comma 2 2 2 5 2 2 2 2" xfId="463" xr:uid="{00000000-0005-0000-0000-0000A3010000}"/>
    <cellStyle name="Comma 2 2 2 5 2 2 3" xfId="464" xr:uid="{00000000-0005-0000-0000-0000A4010000}"/>
    <cellStyle name="Comma 2 2 2 5 2 2 4" xfId="465" xr:uid="{00000000-0005-0000-0000-0000A5010000}"/>
    <cellStyle name="Comma 2 2 2 5 2 3" xfId="466" xr:uid="{00000000-0005-0000-0000-0000A6010000}"/>
    <cellStyle name="Comma 2 2 2 5 2 3 2" xfId="467" xr:uid="{00000000-0005-0000-0000-0000A7010000}"/>
    <cellStyle name="Comma 2 2 2 5 2 4" xfId="468" xr:uid="{00000000-0005-0000-0000-0000A8010000}"/>
    <cellStyle name="Comma 2 2 2 5 2 5" xfId="469" xr:uid="{00000000-0005-0000-0000-0000A9010000}"/>
    <cellStyle name="Comma 2 2 2 5 3" xfId="470" xr:uid="{00000000-0005-0000-0000-0000AA010000}"/>
    <cellStyle name="Comma 2 2 2 5 3 2" xfId="471" xr:uid="{00000000-0005-0000-0000-0000AB010000}"/>
    <cellStyle name="Comma 2 2 2 5 3 2 2" xfId="472" xr:uid="{00000000-0005-0000-0000-0000AC010000}"/>
    <cellStyle name="Comma 2 2 2 5 3 3" xfId="473" xr:uid="{00000000-0005-0000-0000-0000AD010000}"/>
    <cellStyle name="Comma 2 2 2 5 3 4" xfId="474" xr:uid="{00000000-0005-0000-0000-0000AE010000}"/>
    <cellStyle name="Comma 2 2 2 5 4" xfId="475" xr:uid="{00000000-0005-0000-0000-0000AF010000}"/>
    <cellStyle name="Comma 2 2 2 5 4 2" xfId="476" xr:uid="{00000000-0005-0000-0000-0000B0010000}"/>
    <cellStyle name="Comma 2 2 2 5 4 2 2" xfId="477" xr:uid="{00000000-0005-0000-0000-0000B1010000}"/>
    <cellStyle name="Comma 2 2 2 5 4 3" xfId="478" xr:uid="{00000000-0005-0000-0000-0000B2010000}"/>
    <cellStyle name="Comma 2 2 2 5 4 4" xfId="479" xr:uid="{00000000-0005-0000-0000-0000B3010000}"/>
    <cellStyle name="Comma 2 2 2 5 5" xfId="480" xr:uid="{00000000-0005-0000-0000-0000B4010000}"/>
    <cellStyle name="Comma 2 2 2 5 5 2" xfId="481" xr:uid="{00000000-0005-0000-0000-0000B5010000}"/>
    <cellStyle name="Comma 2 2 2 5 6" xfId="482" xr:uid="{00000000-0005-0000-0000-0000B6010000}"/>
    <cellStyle name="Comma 2 2 2 5 7" xfId="483" xr:uid="{00000000-0005-0000-0000-0000B7010000}"/>
    <cellStyle name="Comma 2 2 2 6" xfId="484" xr:uid="{00000000-0005-0000-0000-0000B8010000}"/>
    <cellStyle name="Comma 2 2 2 6 2" xfId="485" xr:uid="{00000000-0005-0000-0000-0000B9010000}"/>
    <cellStyle name="Comma 2 2 2 6 2 2" xfId="486" xr:uid="{00000000-0005-0000-0000-0000BA010000}"/>
    <cellStyle name="Comma 2 2 2 6 2 2 2" xfId="487" xr:uid="{00000000-0005-0000-0000-0000BB010000}"/>
    <cellStyle name="Comma 2 2 2 6 2 2 2 2" xfId="488" xr:uid="{00000000-0005-0000-0000-0000BC010000}"/>
    <cellStyle name="Comma 2 2 2 6 2 2 3" xfId="489" xr:uid="{00000000-0005-0000-0000-0000BD010000}"/>
    <cellStyle name="Comma 2 2 2 6 2 2 4" xfId="490" xr:uid="{00000000-0005-0000-0000-0000BE010000}"/>
    <cellStyle name="Comma 2 2 2 6 2 3" xfId="491" xr:uid="{00000000-0005-0000-0000-0000BF010000}"/>
    <cellStyle name="Comma 2 2 2 6 2 3 2" xfId="492" xr:uid="{00000000-0005-0000-0000-0000C0010000}"/>
    <cellStyle name="Comma 2 2 2 6 2 4" xfId="493" xr:uid="{00000000-0005-0000-0000-0000C1010000}"/>
    <cellStyle name="Comma 2 2 2 6 2 5" xfId="494" xr:uid="{00000000-0005-0000-0000-0000C2010000}"/>
    <cellStyle name="Comma 2 2 2 6 3" xfId="495" xr:uid="{00000000-0005-0000-0000-0000C3010000}"/>
    <cellStyle name="Comma 2 2 2 6 3 2" xfId="496" xr:uid="{00000000-0005-0000-0000-0000C4010000}"/>
    <cellStyle name="Comma 2 2 2 6 3 2 2" xfId="497" xr:uid="{00000000-0005-0000-0000-0000C5010000}"/>
    <cellStyle name="Comma 2 2 2 6 3 3" xfId="498" xr:uid="{00000000-0005-0000-0000-0000C6010000}"/>
    <cellStyle name="Comma 2 2 2 6 3 4" xfId="499" xr:uid="{00000000-0005-0000-0000-0000C7010000}"/>
    <cellStyle name="Comma 2 2 2 6 4" xfId="500" xr:uid="{00000000-0005-0000-0000-0000C8010000}"/>
    <cellStyle name="Comma 2 2 2 6 4 2" xfId="501" xr:uid="{00000000-0005-0000-0000-0000C9010000}"/>
    <cellStyle name="Comma 2 2 2 6 4 2 2" xfId="502" xr:uid="{00000000-0005-0000-0000-0000CA010000}"/>
    <cellStyle name="Comma 2 2 2 6 4 3" xfId="503" xr:uid="{00000000-0005-0000-0000-0000CB010000}"/>
    <cellStyle name="Comma 2 2 2 6 4 4" xfId="504" xr:uid="{00000000-0005-0000-0000-0000CC010000}"/>
    <cellStyle name="Comma 2 2 2 6 5" xfId="505" xr:uid="{00000000-0005-0000-0000-0000CD010000}"/>
    <cellStyle name="Comma 2 2 2 6 5 2" xfId="506" xr:uid="{00000000-0005-0000-0000-0000CE010000}"/>
    <cellStyle name="Comma 2 2 2 6 6" xfId="507" xr:uid="{00000000-0005-0000-0000-0000CF010000}"/>
    <cellStyle name="Comma 2 2 2 6 7" xfId="508" xr:uid="{00000000-0005-0000-0000-0000D0010000}"/>
    <cellStyle name="Comma 2 2 2 7" xfId="509" xr:uid="{00000000-0005-0000-0000-0000D1010000}"/>
    <cellStyle name="Comma 2 2 2 7 2" xfId="510" xr:uid="{00000000-0005-0000-0000-0000D2010000}"/>
    <cellStyle name="Comma 2 2 2 7 2 2" xfId="511" xr:uid="{00000000-0005-0000-0000-0000D3010000}"/>
    <cellStyle name="Comma 2 2 2 7 2 2 2" xfId="512" xr:uid="{00000000-0005-0000-0000-0000D4010000}"/>
    <cellStyle name="Comma 2 2 2 7 2 3" xfId="513" xr:uid="{00000000-0005-0000-0000-0000D5010000}"/>
    <cellStyle name="Comma 2 2 2 7 2 4" xfId="514" xr:uid="{00000000-0005-0000-0000-0000D6010000}"/>
    <cellStyle name="Comma 2 2 2 7 3" xfId="515" xr:uid="{00000000-0005-0000-0000-0000D7010000}"/>
    <cellStyle name="Comma 2 2 2 7 3 2" xfId="516" xr:uid="{00000000-0005-0000-0000-0000D8010000}"/>
    <cellStyle name="Comma 2 2 2 7 3 2 2" xfId="517" xr:uid="{00000000-0005-0000-0000-0000D9010000}"/>
    <cellStyle name="Comma 2 2 2 7 3 3" xfId="518" xr:uid="{00000000-0005-0000-0000-0000DA010000}"/>
    <cellStyle name="Comma 2 2 2 7 3 4" xfId="519" xr:uid="{00000000-0005-0000-0000-0000DB010000}"/>
    <cellStyle name="Comma 2 2 2 7 4" xfId="520" xr:uid="{00000000-0005-0000-0000-0000DC010000}"/>
    <cellStyle name="Comma 2 2 2 7 4 2" xfId="521" xr:uid="{00000000-0005-0000-0000-0000DD010000}"/>
    <cellStyle name="Comma 2 2 2 7 5" xfId="522" xr:uid="{00000000-0005-0000-0000-0000DE010000}"/>
    <cellStyle name="Comma 2 2 2 7 6" xfId="523" xr:uid="{00000000-0005-0000-0000-0000DF010000}"/>
    <cellStyle name="Comma 2 2 2 8" xfId="524" xr:uid="{00000000-0005-0000-0000-0000E0010000}"/>
    <cellStyle name="Comma 2 2 2 8 2" xfId="525" xr:uid="{00000000-0005-0000-0000-0000E1010000}"/>
    <cellStyle name="Comma 2 2 2 8 2 2" xfId="526" xr:uid="{00000000-0005-0000-0000-0000E2010000}"/>
    <cellStyle name="Comma 2 2 2 8 2 2 2" xfId="527" xr:uid="{00000000-0005-0000-0000-0000E3010000}"/>
    <cellStyle name="Comma 2 2 2 8 2 3" xfId="528" xr:uid="{00000000-0005-0000-0000-0000E4010000}"/>
    <cellStyle name="Comma 2 2 2 8 2 4" xfId="529" xr:uid="{00000000-0005-0000-0000-0000E5010000}"/>
    <cellStyle name="Comma 2 2 2 8 3" xfId="530" xr:uid="{00000000-0005-0000-0000-0000E6010000}"/>
    <cellStyle name="Comma 2 2 2 8 3 2" xfId="531" xr:uid="{00000000-0005-0000-0000-0000E7010000}"/>
    <cellStyle name="Comma 2 2 2 8 4" xfId="532" xr:uid="{00000000-0005-0000-0000-0000E8010000}"/>
    <cellStyle name="Comma 2 2 2 8 5" xfId="533" xr:uid="{00000000-0005-0000-0000-0000E9010000}"/>
    <cellStyle name="Comma 2 2 2 9" xfId="534" xr:uid="{00000000-0005-0000-0000-0000EA010000}"/>
    <cellStyle name="Comma 2 2 2 9 2" xfId="535" xr:uid="{00000000-0005-0000-0000-0000EB010000}"/>
    <cellStyle name="Comma 2 2 2 9 2 2" xfId="536" xr:uid="{00000000-0005-0000-0000-0000EC010000}"/>
    <cellStyle name="Comma 2 2 2 9 3" xfId="537" xr:uid="{00000000-0005-0000-0000-0000ED010000}"/>
    <cellStyle name="Comma 2 2 2 9 4" xfId="538" xr:uid="{00000000-0005-0000-0000-0000EE010000}"/>
    <cellStyle name="Comma 2 2 20" xfId="539" xr:uid="{00000000-0005-0000-0000-0000EF010000}"/>
    <cellStyle name="Comma 2 2 3" xfId="57" xr:uid="{00000000-0005-0000-0000-0000F0010000}"/>
    <cellStyle name="Comma 2 2 3 10" xfId="540" xr:uid="{00000000-0005-0000-0000-0000F1010000}"/>
    <cellStyle name="Comma 2 2 3 10 2" xfId="541" xr:uid="{00000000-0005-0000-0000-0000F2010000}"/>
    <cellStyle name="Comma 2 2 3 10 2 2" xfId="542" xr:uid="{00000000-0005-0000-0000-0000F3010000}"/>
    <cellStyle name="Comma 2 2 3 10 3" xfId="543" xr:uid="{00000000-0005-0000-0000-0000F4010000}"/>
    <cellStyle name="Comma 2 2 3 10 4" xfId="544" xr:uid="{00000000-0005-0000-0000-0000F5010000}"/>
    <cellStyle name="Comma 2 2 3 11" xfId="545" xr:uid="{00000000-0005-0000-0000-0000F6010000}"/>
    <cellStyle name="Comma 2 2 3 11 2" xfId="546" xr:uid="{00000000-0005-0000-0000-0000F7010000}"/>
    <cellStyle name="Comma 2 2 3 12" xfId="547" xr:uid="{00000000-0005-0000-0000-0000F8010000}"/>
    <cellStyle name="Comma 2 2 3 13" xfId="548" xr:uid="{00000000-0005-0000-0000-0000F9010000}"/>
    <cellStyle name="Comma 2 2 3 14" xfId="549" xr:uid="{00000000-0005-0000-0000-0000FA010000}"/>
    <cellStyle name="Comma 2 2 3 15" xfId="550" xr:uid="{00000000-0005-0000-0000-0000FB010000}"/>
    <cellStyle name="Comma 2 2 3 2" xfId="551" xr:uid="{00000000-0005-0000-0000-0000FC010000}"/>
    <cellStyle name="Comma 2 2 3 2 10" xfId="552" xr:uid="{00000000-0005-0000-0000-0000FD010000}"/>
    <cellStyle name="Comma 2 2 3 2 10 2" xfId="553" xr:uid="{00000000-0005-0000-0000-0000FE010000}"/>
    <cellStyle name="Comma 2 2 3 2 11" xfId="554" xr:uid="{00000000-0005-0000-0000-0000FF010000}"/>
    <cellStyle name="Comma 2 2 3 2 12" xfId="555" xr:uid="{00000000-0005-0000-0000-000000020000}"/>
    <cellStyle name="Comma 2 2 3 2 2" xfId="556" xr:uid="{00000000-0005-0000-0000-000001020000}"/>
    <cellStyle name="Comma 2 2 3 2 2 2" xfId="557" xr:uid="{00000000-0005-0000-0000-000002020000}"/>
    <cellStyle name="Comma 2 2 3 2 2 2 2" xfId="558" xr:uid="{00000000-0005-0000-0000-000003020000}"/>
    <cellStyle name="Comma 2 2 3 2 2 2 2 2" xfId="559" xr:uid="{00000000-0005-0000-0000-000004020000}"/>
    <cellStyle name="Comma 2 2 3 2 2 2 2 2 2" xfId="560" xr:uid="{00000000-0005-0000-0000-000005020000}"/>
    <cellStyle name="Comma 2 2 3 2 2 2 2 3" xfId="561" xr:uid="{00000000-0005-0000-0000-000006020000}"/>
    <cellStyle name="Comma 2 2 3 2 2 2 2 4" xfId="562" xr:uid="{00000000-0005-0000-0000-000007020000}"/>
    <cellStyle name="Comma 2 2 3 2 2 2 3" xfId="563" xr:uid="{00000000-0005-0000-0000-000008020000}"/>
    <cellStyle name="Comma 2 2 3 2 2 2 3 2" xfId="564" xr:uid="{00000000-0005-0000-0000-000009020000}"/>
    <cellStyle name="Comma 2 2 3 2 2 2 4" xfId="565" xr:uid="{00000000-0005-0000-0000-00000A020000}"/>
    <cellStyle name="Comma 2 2 3 2 2 2 5" xfId="566" xr:uid="{00000000-0005-0000-0000-00000B020000}"/>
    <cellStyle name="Comma 2 2 3 2 2 3" xfId="567" xr:uid="{00000000-0005-0000-0000-00000C020000}"/>
    <cellStyle name="Comma 2 2 3 2 2 3 2" xfId="568" xr:uid="{00000000-0005-0000-0000-00000D020000}"/>
    <cellStyle name="Comma 2 2 3 2 2 3 2 2" xfId="569" xr:uid="{00000000-0005-0000-0000-00000E020000}"/>
    <cellStyle name="Comma 2 2 3 2 2 3 3" xfId="570" xr:uid="{00000000-0005-0000-0000-00000F020000}"/>
    <cellStyle name="Comma 2 2 3 2 2 3 4" xfId="571" xr:uid="{00000000-0005-0000-0000-000010020000}"/>
    <cellStyle name="Comma 2 2 3 2 2 4" xfId="572" xr:uid="{00000000-0005-0000-0000-000011020000}"/>
    <cellStyle name="Comma 2 2 3 2 2 4 2" xfId="573" xr:uid="{00000000-0005-0000-0000-000012020000}"/>
    <cellStyle name="Comma 2 2 3 2 2 4 2 2" xfId="574" xr:uid="{00000000-0005-0000-0000-000013020000}"/>
    <cellStyle name="Comma 2 2 3 2 2 4 3" xfId="575" xr:uid="{00000000-0005-0000-0000-000014020000}"/>
    <cellStyle name="Comma 2 2 3 2 2 4 4" xfId="576" xr:uid="{00000000-0005-0000-0000-000015020000}"/>
    <cellStyle name="Comma 2 2 3 2 2 5" xfId="577" xr:uid="{00000000-0005-0000-0000-000016020000}"/>
    <cellStyle name="Comma 2 2 3 2 2 5 2" xfId="578" xr:uid="{00000000-0005-0000-0000-000017020000}"/>
    <cellStyle name="Comma 2 2 3 2 2 6" xfId="579" xr:uid="{00000000-0005-0000-0000-000018020000}"/>
    <cellStyle name="Comma 2 2 3 2 2 7" xfId="580" xr:uid="{00000000-0005-0000-0000-000019020000}"/>
    <cellStyle name="Comma 2 2 3 2 3" xfId="581" xr:uid="{00000000-0005-0000-0000-00001A020000}"/>
    <cellStyle name="Comma 2 2 3 2 3 2" xfId="582" xr:uid="{00000000-0005-0000-0000-00001B020000}"/>
    <cellStyle name="Comma 2 2 3 2 3 2 2" xfId="583" xr:uid="{00000000-0005-0000-0000-00001C020000}"/>
    <cellStyle name="Comma 2 2 3 2 3 2 2 2" xfId="584" xr:uid="{00000000-0005-0000-0000-00001D020000}"/>
    <cellStyle name="Comma 2 2 3 2 3 2 2 2 2" xfId="585" xr:uid="{00000000-0005-0000-0000-00001E020000}"/>
    <cellStyle name="Comma 2 2 3 2 3 2 2 3" xfId="586" xr:uid="{00000000-0005-0000-0000-00001F020000}"/>
    <cellStyle name="Comma 2 2 3 2 3 2 2 4" xfId="587" xr:uid="{00000000-0005-0000-0000-000020020000}"/>
    <cellStyle name="Comma 2 2 3 2 3 2 3" xfId="588" xr:uid="{00000000-0005-0000-0000-000021020000}"/>
    <cellStyle name="Comma 2 2 3 2 3 2 3 2" xfId="589" xr:uid="{00000000-0005-0000-0000-000022020000}"/>
    <cellStyle name="Comma 2 2 3 2 3 2 4" xfId="590" xr:uid="{00000000-0005-0000-0000-000023020000}"/>
    <cellStyle name="Comma 2 2 3 2 3 2 5" xfId="591" xr:uid="{00000000-0005-0000-0000-000024020000}"/>
    <cellStyle name="Comma 2 2 3 2 3 3" xfId="592" xr:uid="{00000000-0005-0000-0000-000025020000}"/>
    <cellStyle name="Comma 2 2 3 2 3 3 2" xfId="593" xr:uid="{00000000-0005-0000-0000-000026020000}"/>
    <cellStyle name="Comma 2 2 3 2 3 3 2 2" xfId="594" xr:uid="{00000000-0005-0000-0000-000027020000}"/>
    <cellStyle name="Comma 2 2 3 2 3 3 3" xfId="595" xr:uid="{00000000-0005-0000-0000-000028020000}"/>
    <cellStyle name="Comma 2 2 3 2 3 3 4" xfId="596" xr:uid="{00000000-0005-0000-0000-000029020000}"/>
    <cellStyle name="Comma 2 2 3 2 3 4" xfId="597" xr:uid="{00000000-0005-0000-0000-00002A020000}"/>
    <cellStyle name="Comma 2 2 3 2 3 4 2" xfId="598" xr:uid="{00000000-0005-0000-0000-00002B020000}"/>
    <cellStyle name="Comma 2 2 3 2 3 4 2 2" xfId="599" xr:uid="{00000000-0005-0000-0000-00002C020000}"/>
    <cellStyle name="Comma 2 2 3 2 3 4 3" xfId="600" xr:uid="{00000000-0005-0000-0000-00002D020000}"/>
    <cellStyle name="Comma 2 2 3 2 3 4 4" xfId="601" xr:uid="{00000000-0005-0000-0000-00002E020000}"/>
    <cellStyle name="Comma 2 2 3 2 3 5" xfId="602" xr:uid="{00000000-0005-0000-0000-00002F020000}"/>
    <cellStyle name="Comma 2 2 3 2 3 5 2" xfId="603" xr:uid="{00000000-0005-0000-0000-000030020000}"/>
    <cellStyle name="Comma 2 2 3 2 3 6" xfId="604" xr:uid="{00000000-0005-0000-0000-000031020000}"/>
    <cellStyle name="Comma 2 2 3 2 3 7" xfId="605" xr:uid="{00000000-0005-0000-0000-000032020000}"/>
    <cellStyle name="Comma 2 2 3 2 4" xfId="606" xr:uid="{00000000-0005-0000-0000-000033020000}"/>
    <cellStyle name="Comma 2 2 3 2 4 2" xfId="607" xr:uid="{00000000-0005-0000-0000-000034020000}"/>
    <cellStyle name="Comma 2 2 3 2 4 2 2" xfId="608" xr:uid="{00000000-0005-0000-0000-000035020000}"/>
    <cellStyle name="Comma 2 2 3 2 4 2 2 2" xfId="609" xr:uid="{00000000-0005-0000-0000-000036020000}"/>
    <cellStyle name="Comma 2 2 3 2 4 2 2 2 2" xfId="610" xr:uid="{00000000-0005-0000-0000-000037020000}"/>
    <cellStyle name="Comma 2 2 3 2 4 2 2 3" xfId="611" xr:uid="{00000000-0005-0000-0000-000038020000}"/>
    <cellStyle name="Comma 2 2 3 2 4 2 2 4" xfId="612" xr:uid="{00000000-0005-0000-0000-000039020000}"/>
    <cellStyle name="Comma 2 2 3 2 4 2 3" xfId="613" xr:uid="{00000000-0005-0000-0000-00003A020000}"/>
    <cellStyle name="Comma 2 2 3 2 4 2 3 2" xfId="614" xr:uid="{00000000-0005-0000-0000-00003B020000}"/>
    <cellStyle name="Comma 2 2 3 2 4 2 4" xfId="615" xr:uid="{00000000-0005-0000-0000-00003C020000}"/>
    <cellStyle name="Comma 2 2 3 2 4 2 5" xfId="616" xr:uid="{00000000-0005-0000-0000-00003D020000}"/>
    <cellStyle name="Comma 2 2 3 2 4 3" xfId="617" xr:uid="{00000000-0005-0000-0000-00003E020000}"/>
    <cellStyle name="Comma 2 2 3 2 4 3 2" xfId="618" xr:uid="{00000000-0005-0000-0000-00003F020000}"/>
    <cellStyle name="Comma 2 2 3 2 4 3 2 2" xfId="619" xr:uid="{00000000-0005-0000-0000-000040020000}"/>
    <cellStyle name="Comma 2 2 3 2 4 3 3" xfId="620" xr:uid="{00000000-0005-0000-0000-000041020000}"/>
    <cellStyle name="Comma 2 2 3 2 4 3 4" xfId="621" xr:uid="{00000000-0005-0000-0000-000042020000}"/>
    <cellStyle name="Comma 2 2 3 2 4 4" xfId="622" xr:uid="{00000000-0005-0000-0000-000043020000}"/>
    <cellStyle name="Comma 2 2 3 2 4 4 2" xfId="623" xr:uid="{00000000-0005-0000-0000-000044020000}"/>
    <cellStyle name="Comma 2 2 3 2 4 4 2 2" xfId="624" xr:uid="{00000000-0005-0000-0000-000045020000}"/>
    <cellStyle name="Comma 2 2 3 2 4 4 3" xfId="625" xr:uid="{00000000-0005-0000-0000-000046020000}"/>
    <cellStyle name="Comma 2 2 3 2 4 4 4" xfId="626" xr:uid="{00000000-0005-0000-0000-000047020000}"/>
    <cellStyle name="Comma 2 2 3 2 4 5" xfId="627" xr:uid="{00000000-0005-0000-0000-000048020000}"/>
    <cellStyle name="Comma 2 2 3 2 4 5 2" xfId="628" xr:uid="{00000000-0005-0000-0000-000049020000}"/>
    <cellStyle name="Comma 2 2 3 2 4 6" xfId="629" xr:uid="{00000000-0005-0000-0000-00004A020000}"/>
    <cellStyle name="Comma 2 2 3 2 4 7" xfId="630" xr:uid="{00000000-0005-0000-0000-00004B020000}"/>
    <cellStyle name="Comma 2 2 3 2 5" xfId="631" xr:uid="{00000000-0005-0000-0000-00004C020000}"/>
    <cellStyle name="Comma 2 2 3 2 5 2" xfId="632" xr:uid="{00000000-0005-0000-0000-00004D020000}"/>
    <cellStyle name="Comma 2 2 3 2 5 2 2" xfId="633" xr:uid="{00000000-0005-0000-0000-00004E020000}"/>
    <cellStyle name="Comma 2 2 3 2 5 2 2 2" xfId="634" xr:uid="{00000000-0005-0000-0000-00004F020000}"/>
    <cellStyle name="Comma 2 2 3 2 5 2 2 2 2" xfId="635" xr:uid="{00000000-0005-0000-0000-000050020000}"/>
    <cellStyle name="Comma 2 2 3 2 5 2 2 3" xfId="636" xr:uid="{00000000-0005-0000-0000-000051020000}"/>
    <cellStyle name="Comma 2 2 3 2 5 2 2 4" xfId="637" xr:uid="{00000000-0005-0000-0000-000052020000}"/>
    <cellStyle name="Comma 2 2 3 2 5 2 3" xfId="638" xr:uid="{00000000-0005-0000-0000-000053020000}"/>
    <cellStyle name="Comma 2 2 3 2 5 2 3 2" xfId="639" xr:uid="{00000000-0005-0000-0000-000054020000}"/>
    <cellStyle name="Comma 2 2 3 2 5 2 4" xfId="640" xr:uid="{00000000-0005-0000-0000-000055020000}"/>
    <cellStyle name="Comma 2 2 3 2 5 2 5" xfId="641" xr:uid="{00000000-0005-0000-0000-000056020000}"/>
    <cellStyle name="Comma 2 2 3 2 5 3" xfId="642" xr:uid="{00000000-0005-0000-0000-000057020000}"/>
    <cellStyle name="Comma 2 2 3 2 5 3 2" xfId="643" xr:uid="{00000000-0005-0000-0000-000058020000}"/>
    <cellStyle name="Comma 2 2 3 2 5 3 2 2" xfId="644" xr:uid="{00000000-0005-0000-0000-000059020000}"/>
    <cellStyle name="Comma 2 2 3 2 5 3 3" xfId="645" xr:uid="{00000000-0005-0000-0000-00005A020000}"/>
    <cellStyle name="Comma 2 2 3 2 5 3 4" xfId="646" xr:uid="{00000000-0005-0000-0000-00005B020000}"/>
    <cellStyle name="Comma 2 2 3 2 5 4" xfId="647" xr:uid="{00000000-0005-0000-0000-00005C020000}"/>
    <cellStyle name="Comma 2 2 3 2 5 4 2" xfId="648" xr:uid="{00000000-0005-0000-0000-00005D020000}"/>
    <cellStyle name="Comma 2 2 3 2 5 4 2 2" xfId="649" xr:uid="{00000000-0005-0000-0000-00005E020000}"/>
    <cellStyle name="Comma 2 2 3 2 5 4 3" xfId="650" xr:uid="{00000000-0005-0000-0000-00005F020000}"/>
    <cellStyle name="Comma 2 2 3 2 5 4 4" xfId="651" xr:uid="{00000000-0005-0000-0000-000060020000}"/>
    <cellStyle name="Comma 2 2 3 2 5 5" xfId="652" xr:uid="{00000000-0005-0000-0000-000061020000}"/>
    <cellStyle name="Comma 2 2 3 2 5 5 2" xfId="653" xr:uid="{00000000-0005-0000-0000-000062020000}"/>
    <cellStyle name="Comma 2 2 3 2 5 6" xfId="654" xr:uid="{00000000-0005-0000-0000-000063020000}"/>
    <cellStyle name="Comma 2 2 3 2 5 7" xfId="655" xr:uid="{00000000-0005-0000-0000-000064020000}"/>
    <cellStyle name="Comma 2 2 3 2 6" xfId="656" xr:uid="{00000000-0005-0000-0000-000065020000}"/>
    <cellStyle name="Comma 2 2 3 2 6 2" xfId="657" xr:uid="{00000000-0005-0000-0000-000066020000}"/>
    <cellStyle name="Comma 2 2 3 2 6 2 2" xfId="658" xr:uid="{00000000-0005-0000-0000-000067020000}"/>
    <cellStyle name="Comma 2 2 3 2 6 2 2 2" xfId="659" xr:uid="{00000000-0005-0000-0000-000068020000}"/>
    <cellStyle name="Comma 2 2 3 2 6 2 3" xfId="660" xr:uid="{00000000-0005-0000-0000-000069020000}"/>
    <cellStyle name="Comma 2 2 3 2 6 2 4" xfId="661" xr:uid="{00000000-0005-0000-0000-00006A020000}"/>
    <cellStyle name="Comma 2 2 3 2 6 3" xfId="662" xr:uid="{00000000-0005-0000-0000-00006B020000}"/>
    <cellStyle name="Comma 2 2 3 2 6 3 2" xfId="663" xr:uid="{00000000-0005-0000-0000-00006C020000}"/>
    <cellStyle name="Comma 2 2 3 2 6 3 2 2" xfId="664" xr:uid="{00000000-0005-0000-0000-00006D020000}"/>
    <cellStyle name="Comma 2 2 3 2 6 3 3" xfId="665" xr:uid="{00000000-0005-0000-0000-00006E020000}"/>
    <cellStyle name="Comma 2 2 3 2 6 3 4" xfId="666" xr:uid="{00000000-0005-0000-0000-00006F020000}"/>
    <cellStyle name="Comma 2 2 3 2 6 4" xfId="667" xr:uid="{00000000-0005-0000-0000-000070020000}"/>
    <cellStyle name="Comma 2 2 3 2 6 4 2" xfId="668" xr:uid="{00000000-0005-0000-0000-000071020000}"/>
    <cellStyle name="Comma 2 2 3 2 6 5" xfId="669" xr:uid="{00000000-0005-0000-0000-000072020000}"/>
    <cellStyle name="Comma 2 2 3 2 6 6" xfId="670" xr:uid="{00000000-0005-0000-0000-000073020000}"/>
    <cellStyle name="Comma 2 2 3 2 7" xfId="671" xr:uid="{00000000-0005-0000-0000-000074020000}"/>
    <cellStyle name="Comma 2 2 3 2 7 2" xfId="672" xr:uid="{00000000-0005-0000-0000-000075020000}"/>
    <cellStyle name="Comma 2 2 3 2 7 2 2" xfId="673" xr:uid="{00000000-0005-0000-0000-000076020000}"/>
    <cellStyle name="Comma 2 2 3 2 7 2 2 2" xfId="674" xr:uid="{00000000-0005-0000-0000-000077020000}"/>
    <cellStyle name="Comma 2 2 3 2 7 2 3" xfId="675" xr:uid="{00000000-0005-0000-0000-000078020000}"/>
    <cellStyle name="Comma 2 2 3 2 7 2 4" xfId="676" xr:uid="{00000000-0005-0000-0000-000079020000}"/>
    <cellStyle name="Comma 2 2 3 2 7 3" xfId="677" xr:uid="{00000000-0005-0000-0000-00007A020000}"/>
    <cellStyle name="Comma 2 2 3 2 7 3 2" xfId="678" xr:uid="{00000000-0005-0000-0000-00007B020000}"/>
    <cellStyle name="Comma 2 2 3 2 7 4" xfId="679" xr:uid="{00000000-0005-0000-0000-00007C020000}"/>
    <cellStyle name="Comma 2 2 3 2 7 5" xfId="680" xr:uid="{00000000-0005-0000-0000-00007D020000}"/>
    <cellStyle name="Comma 2 2 3 2 8" xfId="681" xr:uid="{00000000-0005-0000-0000-00007E020000}"/>
    <cellStyle name="Comma 2 2 3 2 8 2" xfId="682" xr:uid="{00000000-0005-0000-0000-00007F020000}"/>
    <cellStyle name="Comma 2 2 3 2 8 2 2" xfId="683" xr:uid="{00000000-0005-0000-0000-000080020000}"/>
    <cellStyle name="Comma 2 2 3 2 8 3" xfId="684" xr:uid="{00000000-0005-0000-0000-000081020000}"/>
    <cellStyle name="Comma 2 2 3 2 8 4" xfId="685" xr:uid="{00000000-0005-0000-0000-000082020000}"/>
    <cellStyle name="Comma 2 2 3 2 9" xfId="686" xr:uid="{00000000-0005-0000-0000-000083020000}"/>
    <cellStyle name="Comma 2 2 3 2 9 2" xfId="687" xr:uid="{00000000-0005-0000-0000-000084020000}"/>
    <cellStyle name="Comma 2 2 3 2 9 2 2" xfId="688" xr:uid="{00000000-0005-0000-0000-000085020000}"/>
    <cellStyle name="Comma 2 2 3 2 9 3" xfId="689" xr:uid="{00000000-0005-0000-0000-000086020000}"/>
    <cellStyle name="Comma 2 2 3 2 9 4" xfId="690" xr:uid="{00000000-0005-0000-0000-000087020000}"/>
    <cellStyle name="Comma 2 2 3 3" xfId="691" xr:uid="{00000000-0005-0000-0000-000088020000}"/>
    <cellStyle name="Comma 2 2 3 3 2" xfId="692" xr:uid="{00000000-0005-0000-0000-000089020000}"/>
    <cellStyle name="Comma 2 2 3 3 2 2" xfId="693" xr:uid="{00000000-0005-0000-0000-00008A020000}"/>
    <cellStyle name="Comma 2 2 3 3 2 2 2" xfId="694" xr:uid="{00000000-0005-0000-0000-00008B020000}"/>
    <cellStyle name="Comma 2 2 3 3 2 2 2 2" xfId="695" xr:uid="{00000000-0005-0000-0000-00008C020000}"/>
    <cellStyle name="Comma 2 2 3 3 2 2 3" xfId="696" xr:uid="{00000000-0005-0000-0000-00008D020000}"/>
    <cellStyle name="Comma 2 2 3 3 2 2 4" xfId="697" xr:uid="{00000000-0005-0000-0000-00008E020000}"/>
    <cellStyle name="Comma 2 2 3 3 2 3" xfId="698" xr:uid="{00000000-0005-0000-0000-00008F020000}"/>
    <cellStyle name="Comma 2 2 3 3 2 3 2" xfId="699" xr:uid="{00000000-0005-0000-0000-000090020000}"/>
    <cellStyle name="Comma 2 2 3 3 2 4" xfId="700" xr:uid="{00000000-0005-0000-0000-000091020000}"/>
    <cellStyle name="Comma 2 2 3 3 2 5" xfId="701" xr:uid="{00000000-0005-0000-0000-000092020000}"/>
    <cellStyle name="Comma 2 2 3 3 3" xfId="702" xr:uid="{00000000-0005-0000-0000-000093020000}"/>
    <cellStyle name="Comma 2 2 3 3 3 2" xfId="703" xr:uid="{00000000-0005-0000-0000-000094020000}"/>
    <cellStyle name="Comma 2 2 3 3 3 2 2" xfId="704" xr:uid="{00000000-0005-0000-0000-000095020000}"/>
    <cellStyle name="Comma 2 2 3 3 3 3" xfId="705" xr:uid="{00000000-0005-0000-0000-000096020000}"/>
    <cellStyle name="Comma 2 2 3 3 3 4" xfId="706" xr:uid="{00000000-0005-0000-0000-000097020000}"/>
    <cellStyle name="Comma 2 2 3 3 4" xfId="707" xr:uid="{00000000-0005-0000-0000-000098020000}"/>
    <cellStyle name="Comma 2 2 3 3 4 2" xfId="708" xr:uid="{00000000-0005-0000-0000-000099020000}"/>
    <cellStyle name="Comma 2 2 3 3 4 2 2" xfId="709" xr:uid="{00000000-0005-0000-0000-00009A020000}"/>
    <cellStyle name="Comma 2 2 3 3 4 3" xfId="710" xr:uid="{00000000-0005-0000-0000-00009B020000}"/>
    <cellStyle name="Comma 2 2 3 3 4 4" xfId="711" xr:uid="{00000000-0005-0000-0000-00009C020000}"/>
    <cellStyle name="Comma 2 2 3 3 5" xfId="712" xr:uid="{00000000-0005-0000-0000-00009D020000}"/>
    <cellStyle name="Comma 2 2 3 3 5 2" xfId="713" xr:uid="{00000000-0005-0000-0000-00009E020000}"/>
    <cellStyle name="Comma 2 2 3 3 6" xfId="714" xr:uid="{00000000-0005-0000-0000-00009F020000}"/>
    <cellStyle name="Comma 2 2 3 3 7" xfId="715" xr:uid="{00000000-0005-0000-0000-0000A0020000}"/>
    <cellStyle name="Comma 2 2 3 4" xfId="716" xr:uid="{00000000-0005-0000-0000-0000A1020000}"/>
    <cellStyle name="Comma 2 2 3 4 2" xfId="717" xr:uid="{00000000-0005-0000-0000-0000A2020000}"/>
    <cellStyle name="Comma 2 2 3 4 2 2" xfId="718" xr:uid="{00000000-0005-0000-0000-0000A3020000}"/>
    <cellStyle name="Comma 2 2 3 4 2 2 2" xfId="719" xr:uid="{00000000-0005-0000-0000-0000A4020000}"/>
    <cellStyle name="Comma 2 2 3 4 2 2 2 2" xfId="720" xr:uid="{00000000-0005-0000-0000-0000A5020000}"/>
    <cellStyle name="Comma 2 2 3 4 2 2 3" xfId="721" xr:uid="{00000000-0005-0000-0000-0000A6020000}"/>
    <cellStyle name="Comma 2 2 3 4 2 2 4" xfId="722" xr:uid="{00000000-0005-0000-0000-0000A7020000}"/>
    <cellStyle name="Comma 2 2 3 4 2 3" xfId="723" xr:uid="{00000000-0005-0000-0000-0000A8020000}"/>
    <cellStyle name="Comma 2 2 3 4 2 3 2" xfId="724" xr:uid="{00000000-0005-0000-0000-0000A9020000}"/>
    <cellStyle name="Comma 2 2 3 4 2 4" xfId="725" xr:uid="{00000000-0005-0000-0000-0000AA020000}"/>
    <cellStyle name="Comma 2 2 3 4 2 5" xfId="726" xr:uid="{00000000-0005-0000-0000-0000AB020000}"/>
    <cellStyle name="Comma 2 2 3 4 3" xfId="727" xr:uid="{00000000-0005-0000-0000-0000AC020000}"/>
    <cellStyle name="Comma 2 2 3 4 3 2" xfId="728" xr:uid="{00000000-0005-0000-0000-0000AD020000}"/>
    <cellStyle name="Comma 2 2 3 4 3 2 2" xfId="729" xr:uid="{00000000-0005-0000-0000-0000AE020000}"/>
    <cellStyle name="Comma 2 2 3 4 3 3" xfId="730" xr:uid="{00000000-0005-0000-0000-0000AF020000}"/>
    <cellStyle name="Comma 2 2 3 4 3 4" xfId="731" xr:uid="{00000000-0005-0000-0000-0000B0020000}"/>
    <cellStyle name="Comma 2 2 3 4 4" xfId="732" xr:uid="{00000000-0005-0000-0000-0000B1020000}"/>
    <cellStyle name="Comma 2 2 3 4 4 2" xfId="733" xr:uid="{00000000-0005-0000-0000-0000B2020000}"/>
    <cellStyle name="Comma 2 2 3 4 4 2 2" xfId="734" xr:uid="{00000000-0005-0000-0000-0000B3020000}"/>
    <cellStyle name="Comma 2 2 3 4 4 3" xfId="735" xr:uid="{00000000-0005-0000-0000-0000B4020000}"/>
    <cellStyle name="Comma 2 2 3 4 4 4" xfId="736" xr:uid="{00000000-0005-0000-0000-0000B5020000}"/>
    <cellStyle name="Comma 2 2 3 4 5" xfId="737" xr:uid="{00000000-0005-0000-0000-0000B6020000}"/>
    <cellStyle name="Comma 2 2 3 4 5 2" xfId="738" xr:uid="{00000000-0005-0000-0000-0000B7020000}"/>
    <cellStyle name="Comma 2 2 3 4 6" xfId="739" xr:uid="{00000000-0005-0000-0000-0000B8020000}"/>
    <cellStyle name="Comma 2 2 3 4 7" xfId="740" xr:uid="{00000000-0005-0000-0000-0000B9020000}"/>
    <cellStyle name="Comma 2 2 3 5" xfId="741" xr:uid="{00000000-0005-0000-0000-0000BA020000}"/>
    <cellStyle name="Comma 2 2 3 5 2" xfId="742" xr:uid="{00000000-0005-0000-0000-0000BB020000}"/>
    <cellStyle name="Comma 2 2 3 5 2 2" xfId="743" xr:uid="{00000000-0005-0000-0000-0000BC020000}"/>
    <cellStyle name="Comma 2 2 3 5 2 2 2" xfId="744" xr:uid="{00000000-0005-0000-0000-0000BD020000}"/>
    <cellStyle name="Comma 2 2 3 5 2 2 2 2" xfId="745" xr:uid="{00000000-0005-0000-0000-0000BE020000}"/>
    <cellStyle name="Comma 2 2 3 5 2 2 3" xfId="746" xr:uid="{00000000-0005-0000-0000-0000BF020000}"/>
    <cellStyle name="Comma 2 2 3 5 2 2 4" xfId="747" xr:uid="{00000000-0005-0000-0000-0000C0020000}"/>
    <cellStyle name="Comma 2 2 3 5 2 3" xfId="748" xr:uid="{00000000-0005-0000-0000-0000C1020000}"/>
    <cellStyle name="Comma 2 2 3 5 2 3 2" xfId="749" xr:uid="{00000000-0005-0000-0000-0000C2020000}"/>
    <cellStyle name="Comma 2 2 3 5 2 4" xfId="750" xr:uid="{00000000-0005-0000-0000-0000C3020000}"/>
    <cellStyle name="Comma 2 2 3 5 2 5" xfId="751" xr:uid="{00000000-0005-0000-0000-0000C4020000}"/>
    <cellStyle name="Comma 2 2 3 5 3" xfId="752" xr:uid="{00000000-0005-0000-0000-0000C5020000}"/>
    <cellStyle name="Comma 2 2 3 5 3 2" xfId="753" xr:uid="{00000000-0005-0000-0000-0000C6020000}"/>
    <cellStyle name="Comma 2 2 3 5 3 2 2" xfId="754" xr:uid="{00000000-0005-0000-0000-0000C7020000}"/>
    <cellStyle name="Comma 2 2 3 5 3 3" xfId="755" xr:uid="{00000000-0005-0000-0000-0000C8020000}"/>
    <cellStyle name="Comma 2 2 3 5 3 4" xfId="756" xr:uid="{00000000-0005-0000-0000-0000C9020000}"/>
    <cellStyle name="Comma 2 2 3 5 4" xfId="757" xr:uid="{00000000-0005-0000-0000-0000CA020000}"/>
    <cellStyle name="Comma 2 2 3 5 4 2" xfId="758" xr:uid="{00000000-0005-0000-0000-0000CB020000}"/>
    <cellStyle name="Comma 2 2 3 5 4 2 2" xfId="759" xr:uid="{00000000-0005-0000-0000-0000CC020000}"/>
    <cellStyle name="Comma 2 2 3 5 4 3" xfId="760" xr:uid="{00000000-0005-0000-0000-0000CD020000}"/>
    <cellStyle name="Comma 2 2 3 5 4 4" xfId="761" xr:uid="{00000000-0005-0000-0000-0000CE020000}"/>
    <cellStyle name="Comma 2 2 3 5 5" xfId="762" xr:uid="{00000000-0005-0000-0000-0000CF020000}"/>
    <cellStyle name="Comma 2 2 3 5 5 2" xfId="763" xr:uid="{00000000-0005-0000-0000-0000D0020000}"/>
    <cellStyle name="Comma 2 2 3 5 6" xfId="764" xr:uid="{00000000-0005-0000-0000-0000D1020000}"/>
    <cellStyle name="Comma 2 2 3 5 7" xfId="765" xr:uid="{00000000-0005-0000-0000-0000D2020000}"/>
    <cellStyle name="Comma 2 2 3 6" xfId="766" xr:uid="{00000000-0005-0000-0000-0000D3020000}"/>
    <cellStyle name="Comma 2 2 3 6 2" xfId="767" xr:uid="{00000000-0005-0000-0000-0000D4020000}"/>
    <cellStyle name="Comma 2 2 3 6 2 2" xfId="768" xr:uid="{00000000-0005-0000-0000-0000D5020000}"/>
    <cellStyle name="Comma 2 2 3 6 2 2 2" xfId="769" xr:uid="{00000000-0005-0000-0000-0000D6020000}"/>
    <cellStyle name="Comma 2 2 3 6 2 2 2 2" xfId="770" xr:uid="{00000000-0005-0000-0000-0000D7020000}"/>
    <cellStyle name="Comma 2 2 3 6 2 2 3" xfId="771" xr:uid="{00000000-0005-0000-0000-0000D8020000}"/>
    <cellStyle name="Comma 2 2 3 6 2 2 4" xfId="772" xr:uid="{00000000-0005-0000-0000-0000D9020000}"/>
    <cellStyle name="Comma 2 2 3 6 2 3" xfId="773" xr:uid="{00000000-0005-0000-0000-0000DA020000}"/>
    <cellStyle name="Comma 2 2 3 6 2 3 2" xfId="774" xr:uid="{00000000-0005-0000-0000-0000DB020000}"/>
    <cellStyle name="Comma 2 2 3 6 2 4" xfId="775" xr:uid="{00000000-0005-0000-0000-0000DC020000}"/>
    <cellStyle name="Comma 2 2 3 6 2 5" xfId="776" xr:uid="{00000000-0005-0000-0000-0000DD020000}"/>
    <cellStyle name="Comma 2 2 3 6 3" xfId="777" xr:uid="{00000000-0005-0000-0000-0000DE020000}"/>
    <cellStyle name="Comma 2 2 3 6 3 2" xfId="778" xr:uid="{00000000-0005-0000-0000-0000DF020000}"/>
    <cellStyle name="Comma 2 2 3 6 3 2 2" xfId="779" xr:uid="{00000000-0005-0000-0000-0000E0020000}"/>
    <cellStyle name="Comma 2 2 3 6 3 3" xfId="780" xr:uid="{00000000-0005-0000-0000-0000E1020000}"/>
    <cellStyle name="Comma 2 2 3 6 3 4" xfId="781" xr:uid="{00000000-0005-0000-0000-0000E2020000}"/>
    <cellStyle name="Comma 2 2 3 6 4" xfId="782" xr:uid="{00000000-0005-0000-0000-0000E3020000}"/>
    <cellStyle name="Comma 2 2 3 6 4 2" xfId="783" xr:uid="{00000000-0005-0000-0000-0000E4020000}"/>
    <cellStyle name="Comma 2 2 3 6 4 2 2" xfId="784" xr:uid="{00000000-0005-0000-0000-0000E5020000}"/>
    <cellStyle name="Comma 2 2 3 6 4 3" xfId="785" xr:uid="{00000000-0005-0000-0000-0000E6020000}"/>
    <cellStyle name="Comma 2 2 3 6 4 4" xfId="786" xr:uid="{00000000-0005-0000-0000-0000E7020000}"/>
    <cellStyle name="Comma 2 2 3 6 5" xfId="787" xr:uid="{00000000-0005-0000-0000-0000E8020000}"/>
    <cellStyle name="Comma 2 2 3 6 5 2" xfId="788" xr:uid="{00000000-0005-0000-0000-0000E9020000}"/>
    <cellStyle name="Comma 2 2 3 6 6" xfId="789" xr:uid="{00000000-0005-0000-0000-0000EA020000}"/>
    <cellStyle name="Comma 2 2 3 6 7" xfId="790" xr:uid="{00000000-0005-0000-0000-0000EB020000}"/>
    <cellStyle name="Comma 2 2 3 7" xfId="791" xr:uid="{00000000-0005-0000-0000-0000EC020000}"/>
    <cellStyle name="Comma 2 2 3 7 2" xfId="792" xr:uid="{00000000-0005-0000-0000-0000ED020000}"/>
    <cellStyle name="Comma 2 2 3 7 2 2" xfId="793" xr:uid="{00000000-0005-0000-0000-0000EE020000}"/>
    <cellStyle name="Comma 2 2 3 7 2 2 2" xfId="794" xr:uid="{00000000-0005-0000-0000-0000EF020000}"/>
    <cellStyle name="Comma 2 2 3 7 2 3" xfId="795" xr:uid="{00000000-0005-0000-0000-0000F0020000}"/>
    <cellStyle name="Comma 2 2 3 7 2 4" xfId="796" xr:uid="{00000000-0005-0000-0000-0000F1020000}"/>
    <cellStyle name="Comma 2 2 3 7 3" xfId="797" xr:uid="{00000000-0005-0000-0000-0000F2020000}"/>
    <cellStyle name="Comma 2 2 3 7 3 2" xfId="798" xr:uid="{00000000-0005-0000-0000-0000F3020000}"/>
    <cellStyle name="Comma 2 2 3 7 3 2 2" xfId="799" xr:uid="{00000000-0005-0000-0000-0000F4020000}"/>
    <cellStyle name="Comma 2 2 3 7 3 3" xfId="800" xr:uid="{00000000-0005-0000-0000-0000F5020000}"/>
    <cellStyle name="Comma 2 2 3 7 3 4" xfId="801" xr:uid="{00000000-0005-0000-0000-0000F6020000}"/>
    <cellStyle name="Comma 2 2 3 7 4" xfId="802" xr:uid="{00000000-0005-0000-0000-0000F7020000}"/>
    <cellStyle name="Comma 2 2 3 7 4 2" xfId="803" xr:uid="{00000000-0005-0000-0000-0000F8020000}"/>
    <cellStyle name="Comma 2 2 3 7 5" xfId="804" xr:uid="{00000000-0005-0000-0000-0000F9020000}"/>
    <cellStyle name="Comma 2 2 3 7 6" xfId="805" xr:uid="{00000000-0005-0000-0000-0000FA020000}"/>
    <cellStyle name="Comma 2 2 3 8" xfId="806" xr:uid="{00000000-0005-0000-0000-0000FB020000}"/>
    <cellStyle name="Comma 2 2 3 8 2" xfId="807" xr:uid="{00000000-0005-0000-0000-0000FC020000}"/>
    <cellStyle name="Comma 2 2 3 8 2 2" xfId="808" xr:uid="{00000000-0005-0000-0000-0000FD020000}"/>
    <cellStyle name="Comma 2 2 3 8 2 2 2" xfId="809" xr:uid="{00000000-0005-0000-0000-0000FE020000}"/>
    <cellStyle name="Comma 2 2 3 8 2 3" xfId="810" xr:uid="{00000000-0005-0000-0000-0000FF020000}"/>
    <cellStyle name="Comma 2 2 3 8 2 4" xfId="811" xr:uid="{00000000-0005-0000-0000-000000030000}"/>
    <cellStyle name="Comma 2 2 3 8 3" xfId="812" xr:uid="{00000000-0005-0000-0000-000001030000}"/>
    <cellStyle name="Comma 2 2 3 8 3 2" xfId="813" xr:uid="{00000000-0005-0000-0000-000002030000}"/>
    <cellStyle name="Comma 2 2 3 8 4" xfId="814" xr:uid="{00000000-0005-0000-0000-000003030000}"/>
    <cellStyle name="Comma 2 2 3 8 5" xfId="815" xr:uid="{00000000-0005-0000-0000-000004030000}"/>
    <cellStyle name="Comma 2 2 3 9" xfId="816" xr:uid="{00000000-0005-0000-0000-000005030000}"/>
    <cellStyle name="Comma 2 2 3 9 2" xfId="817" xr:uid="{00000000-0005-0000-0000-000006030000}"/>
    <cellStyle name="Comma 2 2 3 9 2 2" xfId="818" xr:uid="{00000000-0005-0000-0000-000007030000}"/>
    <cellStyle name="Comma 2 2 3 9 3" xfId="819" xr:uid="{00000000-0005-0000-0000-000008030000}"/>
    <cellStyle name="Comma 2 2 3 9 4" xfId="820" xr:uid="{00000000-0005-0000-0000-000009030000}"/>
    <cellStyle name="Comma 2 2 4" xfId="821" xr:uid="{00000000-0005-0000-0000-00000A030000}"/>
    <cellStyle name="Comma 2 2 4 10" xfId="822" xr:uid="{00000000-0005-0000-0000-00000B030000}"/>
    <cellStyle name="Comma 2 2 4 10 2" xfId="823" xr:uid="{00000000-0005-0000-0000-00000C030000}"/>
    <cellStyle name="Comma 2 2 4 10 2 2" xfId="824" xr:uid="{00000000-0005-0000-0000-00000D030000}"/>
    <cellStyle name="Comma 2 2 4 10 3" xfId="825" xr:uid="{00000000-0005-0000-0000-00000E030000}"/>
    <cellStyle name="Comma 2 2 4 10 4" xfId="826" xr:uid="{00000000-0005-0000-0000-00000F030000}"/>
    <cellStyle name="Comma 2 2 4 11" xfId="827" xr:uid="{00000000-0005-0000-0000-000010030000}"/>
    <cellStyle name="Comma 2 2 4 11 2" xfId="828" xr:uid="{00000000-0005-0000-0000-000011030000}"/>
    <cellStyle name="Comma 2 2 4 12" xfId="829" xr:uid="{00000000-0005-0000-0000-000012030000}"/>
    <cellStyle name="Comma 2 2 4 13" xfId="830" xr:uid="{00000000-0005-0000-0000-000013030000}"/>
    <cellStyle name="Comma 2 2 4 2" xfId="831" xr:uid="{00000000-0005-0000-0000-000014030000}"/>
    <cellStyle name="Comma 2 2 4 2 10" xfId="832" xr:uid="{00000000-0005-0000-0000-000015030000}"/>
    <cellStyle name="Comma 2 2 4 2 10 2" xfId="833" xr:uid="{00000000-0005-0000-0000-000016030000}"/>
    <cellStyle name="Comma 2 2 4 2 11" xfId="834" xr:uid="{00000000-0005-0000-0000-000017030000}"/>
    <cellStyle name="Comma 2 2 4 2 12" xfId="835" xr:uid="{00000000-0005-0000-0000-000018030000}"/>
    <cellStyle name="Comma 2 2 4 2 2" xfId="836" xr:uid="{00000000-0005-0000-0000-000019030000}"/>
    <cellStyle name="Comma 2 2 4 2 2 2" xfId="837" xr:uid="{00000000-0005-0000-0000-00001A030000}"/>
    <cellStyle name="Comma 2 2 4 2 2 2 2" xfId="838" xr:uid="{00000000-0005-0000-0000-00001B030000}"/>
    <cellStyle name="Comma 2 2 4 2 2 2 2 2" xfId="839" xr:uid="{00000000-0005-0000-0000-00001C030000}"/>
    <cellStyle name="Comma 2 2 4 2 2 2 2 2 2" xfId="840" xr:uid="{00000000-0005-0000-0000-00001D030000}"/>
    <cellStyle name="Comma 2 2 4 2 2 2 2 3" xfId="841" xr:uid="{00000000-0005-0000-0000-00001E030000}"/>
    <cellStyle name="Comma 2 2 4 2 2 2 2 4" xfId="842" xr:uid="{00000000-0005-0000-0000-00001F030000}"/>
    <cellStyle name="Comma 2 2 4 2 2 2 3" xfId="843" xr:uid="{00000000-0005-0000-0000-000020030000}"/>
    <cellStyle name="Comma 2 2 4 2 2 2 3 2" xfId="844" xr:uid="{00000000-0005-0000-0000-000021030000}"/>
    <cellStyle name="Comma 2 2 4 2 2 2 4" xfId="845" xr:uid="{00000000-0005-0000-0000-000022030000}"/>
    <cellStyle name="Comma 2 2 4 2 2 2 5" xfId="846" xr:uid="{00000000-0005-0000-0000-000023030000}"/>
    <cellStyle name="Comma 2 2 4 2 2 3" xfId="847" xr:uid="{00000000-0005-0000-0000-000024030000}"/>
    <cellStyle name="Comma 2 2 4 2 2 3 2" xfId="848" xr:uid="{00000000-0005-0000-0000-000025030000}"/>
    <cellStyle name="Comma 2 2 4 2 2 3 2 2" xfId="849" xr:uid="{00000000-0005-0000-0000-000026030000}"/>
    <cellStyle name="Comma 2 2 4 2 2 3 3" xfId="850" xr:uid="{00000000-0005-0000-0000-000027030000}"/>
    <cellStyle name="Comma 2 2 4 2 2 3 4" xfId="851" xr:uid="{00000000-0005-0000-0000-000028030000}"/>
    <cellStyle name="Comma 2 2 4 2 2 4" xfId="852" xr:uid="{00000000-0005-0000-0000-000029030000}"/>
    <cellStyle name="Comma 2 2 4 2 2 4 2" xfId="853" xr:uid="{00000000-0005-0000-0000-00002A030000}"/>
    <cellStyle name="Comma 2 2 4 2 2 4 2 2" xfId="854" xr:uid="{00000000-0005-0000-0000-00002B030000}"/>
    <cellStyle name="Comma 2 2 4 2 2 4 3" xfId="855" xr:uid="{00000000-0005-0000-0000-00002C030000}"/>
    <cellStyle name="Comma 2 2 4 2 2 4 4" xfId="856" xr:uid="{00000000-0005-0000-0000-00002D030000}"/>
    <cellStyle name="Comma 2 2 4 2 2 5" xfId="857" xr:uid="{00000000-0005-0000-0000-00002E030000}"/>
    <cellStyle name="Comma 2 2 4 2 2 5 2" xfId="858" xr:uid="{00000000-0005-0000-0000-00002F030000}"/>
    <cellStyle name="Comma 2 2 4 2 2 6" xfId="859" xr:uid="{00000000-0005-0000-0000-000030030000}"/>
    <cellStyle name="Comma 2 2 4 2 2 7" xfId="860" xr:uid="{00000000-0005-0000-0000-000031030000}"/>
    <cellStyle name="Comma 2 2 4 2 3" xfId="861" xr:uid="{00000000-0005-0000-0000-000032030000}"/>
    <cellStyle name="Comma 2 2 4 2 3 2" xfId="862" xr:uid="{00000000-0005-0000-0000-000033030000}"/>
    <cellStyle name="Comma 2 2 4 2 3 2 2" xfId="863" xr:uid="{00000000-0005-0000-0000-000034030000}"/>
    <cellStyle name="Comma 2 2 4 2 3 2 2 2" xfId="864" xr:uid="{00000000-0005-0000-0000-000035030000}"/>
    <cellStyle name="Comma 2 2 4 2 3 2 2 2 2" xfId="865" xr:uid="{00000000-0005-0000-0000-000036030000}"/>
    <cellStyle name="Comma 2 2 4 2 3 2 2 3" xfId="866" xr:uid="{00000000-0005-0000-0000-000037030000}"/>
    <cellStyle name="Comma 2 2 4 2 3 2 2 4" xfId="867" xr:uid="{00000000-0005-0000-0000-000038030000}"/>
    <cellStyle name="Comma 2 2 4 2 3 2 3" xfId="868" xr:uid="{00000000-0005-0000-0000-000039030000}"/>
    <cellStyle name="Comma 2 2 4 2 3 2 3 2" xfId="869" xr:uid="{00000000-0005-0000-0000-00003A030000}"/>
    <cellStyle name="Comma 2 2 4 2 3 2 4" xfId="870" xr:uid="{00000000-0005-0000-0000-00003B030000}"/>
    <cellStyle name="Comma 2 2 4 2 3 2 5" xfId="871" xr:uid="{00000000-0005-0000-0000-00003C030000}"/>
    <cellStyle name="Comma 2 2 4 2 3 3" xfId="872" xr:uid="{00000000-0005-0000-0000-00003D030000}"/>
    <cellStyle name="Comma 2 2 4 2 3 3 2" xfId="873" xr:uid="{00000000-0005-0000-0000-00003E030000}"/>
    <cellStyle name="Comma 2 2 4 2 3 3 2 2" xfId="874" xr:uid="{00000000-0005-0000-0000-00003F030000}"/>
    <cellStyle name="Comma 2 2 4 2 3 3 3" xfId="875" xr:uid="{00000000-0005-0000-0000-000040030000}"/>
    <cellStyle name="Comma 2 2 4 2 3 3 4" xfId="876" xr:uid="{00000000-0005-0000-0000-000041030000}"/>
    <cellStyle name="Comma 2 2 4 2 3 4" xfId="877" xr:uid="{00000000-0005-0000-0000-000042030000}"/>
    <cellStyle name="Comma 2 2 4 2 3 4 2" xfId="878" xr:uid="{00000000-0005-0000-0000-000043030000}"/>
    <cellStyle name="Comma 2 2 4 2 3 4 2 2" xfId="879" xr:uid="{00000000-0005-0000-0000-000044030000}"/>
    <cellStyle name="Comma 2 2 4 2 3 4 3" xfId="880" xr:uid="{00000000-0005-0000-0000-000045030000}"/>
    <cellStyle name="Comma 2 2 4 2 3 4 4" xfId="881" xr:uid="{00000000-0005-0000-0000-000046030000}"/>
    <cellStyle name="Comma 2 2 4 2 3 5" xfId="882" xr:uid="{00000000-0005-0000-0000-000047030000}"/>
    <cellStyle name="Comma 2 2 4 2 3 5 2" xfId="883" xr:uid="{00000000-0005-0000-0000-000048030000}"/>
    <cellStyle name="Comma 2 2 4 2 3 6" xfId="884" xr:uid="{00000000-0005-0000-0000-000049030000}"/>
    <cellStyle name="Comma 2 2 4 2 3 7" xfId="885" xr:uid="{00000000-0005-0000-0000-00004A030000}"/>
    <cellStyle name="Comma 2 2 4 2 4" xfId="886" xr:uid="{00000000-0005-0000-0000-00004B030000}"/>
    <cellStyle name="Comma 2 2 4 2 4 2" xfId="887" xr:uid="{00000000-0005-0000-0000-00004C030000}"/>
    <cellStyle name="Comma 2 2 4 2 4 2 2" xfId="888" xr:uid="{00000000-0005-0000-0000-00004D030000}"/>
    <cellStyle name="Comma 2 2 4 2 4 2 2 2" xfId="889" xr:uid="{00000000-0005-0000-0000-00004E030000}"/>
    <cellStyle name="Comma 2 2 4 2 4 2 2 2 2" xfId="890" xr:uid="{00000000-0005-0000-0000-00004F030000}"/>
    <cellStyle name="Comma 2 2 4 2 4 2 2 3" xfId="891" xr:uid="{00000000-0005-0000-0000-000050030000}"/>
    <cellStyle name="Comma 2 2 4 2 4 2 2 4" xfId="892" xr:uid="{00000000-0005-0000-0000-000051030000}"/>
    <cellStyle name="Comma 2 2 4 2 4 2 3" xfId="893" xr:uid="{00000000-0005-0000-0000-000052030000}"/>
    <cellStyle name="Comma 2 2 4 2 4 2 3 2" xfId="894" xr:uid="{00000000-0005-0000-0000-000053030000}"/>
    <cellStyle name="Comma 2 2 4 2 4 2 4" xfId="895" xr:uid="{00000000-0005-0000-0000-000054030000}"/>
    <cellStyle name="Comma 2 2 4 2 4 2 5" xfId="896" xr:uid="{00000000-0005-0000-0000-000055030000}"/>
    <cellStyle name="Comma 2 2 4 2 4 3" xfId="897" xr:uid="{00000000-0005-0000-0000-000056030000}"/>
    <cellStyle name="Comma 2 2 4 2 4 3 2" xfId="898" xr:uid="{00000000-0005-0000-0000-000057030000}"/>
    <cellStyle name="Comma 2 2 4 2 4 3 2 2" xfId="899" xr:uid="{00000000-0005-0000-0000-000058030000}"/>
    <cellStyle name="Comma 2 2 4 2 4 3 3" xfId="900" xr:uid="{00000000-0005-0000-0000-000059030000}"/>
    <cellStyle name="Comma 2 2 4 2 4 3 4" xfId="901" xr:uid="{00000000-0005-0000-0000-00005A030000}"/>
    <cellStyle name="Comma 2 2 4 2 4 4" xfId="902" xr:uid="{00000000-0005-0000-0000-00005B030000}"/>
    <cellStyle name="Comma 2 2 4 2 4 4 2" xfId="903" xr:uid="{00000000-0005-0000-0000-00005C030000}"/>
    <cellStyle name="Comma 2 2 4 2 4 4 2 2" xfId="904" xr:uid="{00000000-0005-0000-0000-00005D030000}"/>
    <cellStyle name="Comma 2 2 4 2 4 4 3" xfId="905" xr:uid="{00000000-0005-0000-0000-00005E030000}"/>
    <cellStyle name="Comma 2 2 4 2 4 4 4" xfId="906" xr:uid="{00000000-0005-0000-0000-00005F030000}"/>
    <cellStyle name="Comma 2 2 4 2 4 5" xfId="907" xr:uid="{00000000-0005-0000-0000-000060030000}"/>
    <cellStyle name="Comma 2 2 4 2 4 5 2" xfId="908" xr:uid="{00000000-0005-0000-0000-000061030000}"/>
    <cellStyle name="Comma 2 2 4 2 4 6" xfId="909" xr:uid="{00000000-0005-0000-0000-000062030000}"/>
    <cellStyle name="Comma 2 2 4 2 4 7" xfId="910" xr:uid="{00000000-0005-0000-0000-000063030000}"/>
    <cellStyle name="Comma 2 2 4 2 5" xfId="911" xr:uid="{00000000-0005-0000-0000-000064030000}"/>
    <cellStyle name="Comma 2 2 4 2 5 2" xfId="912" xr:uid="{00000000-0005-0000-0000-000065030000}"/>
    <cellStyle name="Comma 2 2 4 2 5 2 2" xfId="913" xr:uid="{00000000-0005-0000-0000-000066030000}"/>
    <cellStyle name="Comma 2 2 4 2 5 2 2 2" xfId="914" xr:uid="{00000000-0005-0000-0000-000067030000}"/>
    <cellStyle name="Comma 2 2 4 2 5 2 2 2 2" xfId="915" xr:uid="{00000000-0005-0000-0000-000068030000}"/>
    <cellStyle name="Comma 2 2 4 2 5 2 2 3" xfId="916" xr:uid="{00000000-0005-0000-0000-000069030000}"/>
    <cellStyle name="Comma 2 2 4 2 5 2 2 4" xfId="917" xr:uid="{00000000-0005-0000-0000-00006A030000}"/>
    <cellStyle name="Comma 2 2 4 2 5 2 3" xfId="918" xr:uid="{00000000-0005-0000-0000-00006B030000}"/>
    <cellStyle name="Comma 2 2 4 2 5 2 3 2" xfId="919" xr:uid="{00000000-0005-0000-0000-00006C030000}"/>
    <cellStyle name="Comma 2 2 4 2 5 2 4" xfId="920" xr:uid="{00000000-0005-0000-0000-00006D030000}"/>
    <cellStyle name="Comma 2 2 4 2 5 2 5" xfId="921" xr:uid="{00000000-0005-0000-0000-00006E030000}"/>
    <cellStyle name="Comma 2 2 4 2 5 3" xfId="922" xr:uid="{00000000-0005-0000-0000-00006F030000}"/>
    <cellStyle name="Comma 2 2 4 2 5 3 2" xfId="923" xr:uid="{00000000-0005-0000-0000-000070030000}"/>
    <cellStyle name="Comma 2 2 4 2 5 3 2 2" xfId="924" xr:uid="{00000000-0005-0000-0000-000071030000}"/>
    <cellStyle name="Comma 2 2 4 2 5 3 3" xfId="925" xr:uid="{00000000-0005-0000-0000-000072030000}"/>
    <cellStyle name="Comma 2 2 4 2 5 3 4" xfId="926" xr:uid="{00000000-0005-0000-0000-000073030000}"/>
    <cellStyle name="Comma 2 2 4 2 5 4" xfId="927" xr:uid="{00000000-0005-0000-0000-000074030000}"/>
    <cellStyle name="Comma 2 2 4 2 5 4 2" xfId="928" xr:uid="{00000000-0005-0000-0000-000075030000}"/>
    <cellStyle name="Comma 2 2 4 2 5 4 2 2" xfId="929" xr:uid="{00000000-0005-0000-0000-000076030000}"/>
    <cellStyle name="Comma 2 2 4 2 5 4 3" xfId="930" xr:uid="{00000000-0005-0000-0000-000077030000}"/>
    <cellStyle name="Comma 2 2 4 2 5 4 4" xfId="931" xr:uid="{00000000-0005-0000-0000-000078030000}"/>
    <cellStyle name="Comma 2 2 4 2 5 5" xfId="932" xr:uid="{00000000-0005-0000-0000-000079030000}"/>
    <cellStyle name="Comma 2 2 4 2 5 5 2" xfId="933" xr:uid="{00000000-0005-0000-0000-00007A030000}"/>
    <cellStyle name="Comma 2 2 4 2 5 6" xfId="934" xr:uid="{00000000-0005-0000-0000-00007B030000}"/>
    <cellStyle name="Comma 2 2 4 2 5 7" xfId="935" xr:uid="{00000000-0005-0000-0000-00007C030000}"/>
    <cellStyle name="Comma 2 2 4 2 6" xfId="936" xr:uid="{00000000-0005-0000-0000-00007D030000}"/>
    <cellStyle name="Comma 2 2 4 2 6 2" xfId="937" xr:uid="{00000000-0005-0000-0000-00007E030000}"/>
    <cellStyle name="Comma 2 2 4 2 6 2 2" xfId="938" xr:uid="{00000000-0005-0000-0000-00007F030000}"/>
    <cellStyle name="Comma 2 2 4 2 6 2 2 2" xfId="939" xr:uid="{00000000-0005-0000-0000-000080030000}"/>
    <cellStyle name="Comma 2 2 4 2 6 2 3" xfId="940" xr:uid="{00000000-0005-0000-0000-000081030000}"/>
    <cellStyle name="Comma 2 2 4 2 6 2 4" xfId="941" xr:uid="{00000000-0005-0000-0000-000082030000}"/>
    <cellStyle name="Comma 2 2 4 2 6 3" xfId="942" xr:uid="{00000000-0005-0000-0000-000083030000}"/>
    <cellStyle name="Comma 2 2 4 2 6 3 2" xfId="943" xr:uid="{00000000-0005-0000-0000-000084030000}"/>
    <cellStyle name="Comma 2 2 4 2 6 3 2 2" xfId="944" xr:uid="{00000000-0005-0000-0000-000085030000}"/>
    <cellStyle name="Comma 2 2 4 2 6 3 3" xfId="945" xr:uid="{00000000-0005-0000-0000-000086030000}"/>
    <cellStyle name="Comma 2 2 4 2 6 3 4" xfId="946" xr:uid="{00000000-0005-0000-0000-000087030000}"/>
    <cellStyle name="Comma 2 2 4 2 6 4" xfId="947" xr:uid="{00000000-0005-0000-0000-000088030000}"/>
    <cellStyle name="Comma 2 2 4 2 6 4 2" xfId="948" xr:uid="{00000000-0005-0000-0000-000089030000}"/>
    <cellStyle name="Comma 2 2 4 2 6 5" xfId="949" xr:uid="{00000000-0005-0000-0000-00008A030000}"/>
    <cellStyle name="Comma 2 2 4 2 6 6" xfId="950" xr:uid="{00000000-0005-0000-0000-00008B030000}"/>
    <cellStyle name="Comma 2 2 4 2 7" xfId="951" xr:uid="{00000000-0005-0000-0000-00008C030000}"/>
    <cellStyle name="Comma 2 2 4 2 7 2" xfId="952" xr:uid="{00000000-0005-0000-0000-00008D030000}"/>
    <cellStyle name="Comma 2 2 4 2 7 2 2" xfId="953" xr:uid="{00000000-0005-0000-0000-00008E030000}"/>
    <cellStyle name="Comma 2 2 4 2 7 2 2 2" xfId="954" xr:uid="{00000000-0005-0000-0000-00008F030000}"/>
    <cellStyle name="Comma 2 2 4 2 7 2 3" xfId="955" xr:uid="{00000000-0005-0000-0000-000090030000}"/>
    <cellStyle name="Comma 2 2 4 2 7 2 4" xfId="956" xr:uid="{00000000-0005-0000-0000-000091030000}"/>
    <cellStyle name="Comma 2 2 4 2 7 3" xfId="957" xr:uid="{00000000-0005-0000-0000-000092030000}"/>
    <cellStyle name="Comma 2 2 4 2 7 3 2" xfId="958" xr:uid="{00000000-0005-0000-0000-000093030000}"/>
    <cellStyle name="Comma 2 2 4 2 7 4" xfId="959" xr:uid="{00000000-0005-0000-0000-000094030000}"/>
    <cellStyle name="Comma 2 2 4 2 7 5" xfId="960" xr:uid="{00000000-0005-0000-0000-000095030000}"/>
    <cellStyle name="Comma 2 2 4 2 8" xfId="961" xr:uid="{00000000-0005-0000-0000-000096030000}"/>
    <cellStyle name="Comma 2 2 4 2 8 2" xfId="962" xr:uid="{00000000-0005-0000-0000-000097030000}"/>
    <cellStyle name="Comma 2 2 4 2 8 2 2" xfId="963" xr:uid="{00000000-0005-0000-0000-000098030000}"/>
    <cellStyle name="Comma 2 2 4 2 8 3" xfId="964" xr:uid="{00000000-0005-0000-0000-000099030000}"/>
    <cellStyle name="Comma 2 2 4 2 8 4" xfId="965" xr:uid="{00000000-0005-0000-0000-00009A030000}"/>
    <cellStyle name="Comma 2 2 4 2 9" xfId="966" xr:uid="{00000000-0005-0000-0000-00009B030000}"/>
    <cellStyle name="Comma 2 2 4 2 9 2" xfId="967" xr:uid="{00000000-0005-0000-0000-00009C030000}"/>
    <cellStyle name="Comma 2 2 4 2 9 2 2" xfId="968" xr:uid="{00000000-0005-0000-0000-00009D030000}"/>
    <cellStyle name="Comma 2 2 4 2 9 3" xfId="969" xr:uid="{00000000-0005-0000-0000-00009E030000}"/>
    <cellStyle name="Comma 2 2 4 2 9 4" xfId="970" xr:uid="{00000000-0005-0000-0000-00009F030000}"/>
    <cellStyle name="Comma 2 2 4 3" xfId="971" xr:uid="{00000000-0005-0000-0000-0000A0030000}"/>
    <cellStyle name="Comma 2 2 4 3 2" xfId="972" xr:uid="{00000000-0005-0000-0000-0000A1030000}"/>
    <cellStyle name="Comma 2 2 4 3 2 2" xfId="973" xr:uid="{00000000-0005-0000-0000-0000A2030000}"/>
    <cellStyle name="Comma 2 2 4 3 2 2 2" xfId="974" xr:uid="{00000000-0005-0000-0000-0000A3030000}"/>
    <cellStyle name="Comma 2 2 4 3 2 2 2 2" xfId="975" xr:uid="{00000000-0005-0000-0000-0000A4030000}"/>
    <cellStyle name="Comma 2 2 4 3 2 2 3" xfId="976" xr:uid="{00000000-0005-0000-0000-0000A5030000}"/>
    <cellStyle name="Comma 2 2 4 3 2 2 4" xfId="977" xr:uid="{00000000-0005-0000-0000-0000A6030000}"/>
    <cellStyle name="Comma 2 2 4 3 2 3" xfId="978" xr:uid="{00000000-0005-0000-0000-0000A7030000}"/>
    <cellStyle name="Comma 2 2 4 3 2 3 2" xfId="979" xr:uid="{00000000-0005-0000-0000-0000A8030000}"/>
    <cellStyle name="Comma 2 2 4 3 2 4" xfId="980" xr:uid="{00000000-0005-0000-0000-0000A9030000}"/>
    <cellStyle name="Comma 2 2 4 3 2 5" xfId="981" xr:uid="{00000000-0005-0000-0000-0000AA030000}"/>
    <cellStyle name="Comma 2 2 4 3 3" xfId="982" xr:uid="{00000000-0005-0000-0000-0000AB030000}"/>
    <cellStyle name="Comma 2 2 4 3 3 2" xfId="983" xr:uid="{00000000-0005-0000-0000-0000AC030000}"/>
    <cellStyle name="Comma 2 2 4 3 3 2 2" xfId="984" xr:uid="{00000000-0005-0000-0000-0000AD030000}"/>
    <cellStyle name="Comma 2 2 4 3 3 3" xfId="985" xr:uid="{00000000-0005-0000-0000-0000AE030000}"/>
    <cellStyle name="Comma 2 2 4 3 3 4" xfId="986" xr:uid="{00000000-0005-0000-0000-0000AF030000}"/>
    <cellStyle name="Comma 2 2 4 3 4" xfId="987" xr:uid="{00000000-0005-0000-0000-0000B0030000}"/>
    <cellStyle name="Comma 2 2 4 3 4 2" xfId="988" xr:uid="{00000000-0005-0000-0000-0000B1030000}"/>
    <cellStyle name="Comma 2 2 4 3 4 2 2" xfId="989" xr:uid="{00000000-0005-0000-0000-0000B2030000}"/>
    <cellStyle name="Comma 2 2 4 3 4 3" xfId="990" xr:uid="{00000000-0005-0000-0000-0000B3030000}"/>
    <cellStyle name="Comma 2 2 4 3 4 4" xfId="991" xr:uid="{00000000-0005-0000-0000-0000B4030000}"/>
    <cellStyle name="Comma 2 2 4 3 5" xfId="992" xr:uid="{00000000-0005-0000-0000-0000B5030000}"/>
    <cellStyle name="Comma 2 2 4 3 5 2" xfId="993" xr:uid="{00000000-0005-0000-0000-0000B6030000}"/>
    <cellStyle name="Comma 2 2 4 3 6" xfId="994" xr:uid="{00000000-0005-0000-0000-0000B7030000}"/>
    <cellStyle name="Comma 2 2 4 3 7" xfId="995" xr:uid="{00000000-0005-0000-0000-0000B8030000}"/>
    <cellStyle name="Comma 2 2 4 4" xfId="996" xr:uid="{00000000-0005-0000-0000-0000B9030000}"/>
    <cellStyle name="Comma 2 2 4 4 2" xfId="997" xr:uid="{00000000-0005-0000-0000-0000BA030000}"/>
    <cellStyle name="Comma 2 2 4 4 2 2" xfId="998" xr:uid="{00000000-0005-0000-0000-0000BB030000}"/>
    <cellStyle name="Comma 2 2 4 4 2 2 2" xfId="999" xr:uid="{00000000-0005-0000-0000-0000BC030000}"/>
    <cellStyle name="Comma 2 2 4 4 2 2 2 2" xfId="1000" xr:uid="{00000000-0005-0000-0000-0000BD030000}"/>
    <cellStyle name="Comma 2 2 4 4 2 2 3" xfId="1001" xr:uid="{00000000-0005-0000-0000-0000BE030000}"/>
    <cellStyle name="Comma 2 2 4 4 2 2 4" xfId="1002" xr:uid="{00000000-0005-0000-0000-0000BF030000}"/>
    <cellStyle name="Comma 2 2 4 4 2 3" xfId="1003" xr:uid="{00000000-0005-0000-0000-0000C0030000}"/>
    <cellStyle name="Comma 2 2 4 4 2 3 2" xfId="1004" xr:uid="{00000000-0005-0000-0000-0000C1030000}"/>
    <cellStyle name="Comma 2 2 4 4 2 4" xfId="1005" xr:uid="{00000000-0005-0000-0000-0000C2030000}"/>
    <cellStyle name="Comma 2 2 4 4 2 5" xfId="1006" xr:uid="{00000000-0005-0000-0000-0000C3030000}"/>
    <cellStyle name="Comma 2 2 4 4 3" xfId="1007" xr:uid="{00000000-0005-0000-0000-0000C4030000}"/>
    <cellStyle name="Comma 2 2 4 4 3 2" xfId="1008" xr:uid="{00000000-0005-0000-0000-0000C5030000}"/>
    <cellStyle name="Comma 2 2 4 4 3 2 2" xfId="1009" xr:uid="{00000000-0005-0000-0000-0000C6030000}"/>
    <cellStyle name="Comma 2 2 4 4 3 3" xfId="1010" xr:uid="{00000000-0005-0000-0000-0000C7030000}"/>
    <cellStyle name="Comma 2 2 4 4 3 4" xfId="1011" xr:uid="{00000000-0005-0000-0000-0000C8030000}"/>
    <cellStyle name="Comma 2 2 4 4 4" xfId="1012" xr:uid="{00000000-0005-0000-0000-0000C9030000}"/>
    <cellStyle name="Comma 2 2 4 4 4 2" xfId="1013" xr:uid="{00000000-0005-0000-0000-0000CA030000}"/>
    <cellStyle name="Comma 2 2 4 4 4 2 2" xfId="1014" xr:uid="{00000000-0005-0000-0000-0000CB030000}"/>
    <cellStyle name="Comma 2 2 4 4 4 3" xfId="1015" xr:uid="{00000000-0005-0000-0000-0000CC030000}"/>
    <cellStyle name="Comma 2 2 4 4 4 4" xfId="1016" xr:uid="{00000000-0005-0000-0000-0000CD030000}"/>
    <cellStyle name="Comma 2 2 4 4 5" xfId="1017" xr:uid="{00000000-0005-0000-0000-0000CE030000}"/>
    <cellStyle name="Comma 2 2 4 4 5 2" xfId="1018" xr:uid="{00000000-0005-0000-0000-0000CF030000}"/>
    <cellStyle name="Comma 2 2 4 4 6" xfId="1019" xr:uid="{00000000-0005-0000-0000-0000D0030000}"/>
    <cellStyle name="Comma 2 2 4 4 7" xfId="1020" xr:uid="{00000000-0005-0000-0000-0000D1030000}"/>
    <cellStyle name="Comma 2 2 4 5" xfId="1021" xr:uid="{00000000-0005-0000-0000-0000D2030000}"/>
    <cellStyle name="Comma 2 2 4 5 2" xfId="1022" xr:uid="{00000000-0005-0000-0000-0000D3030000}"/>
    <cellStyle name="Comma 2 2 4 5 2 2" xfId="1023" xr:uid="{00000000-0005-0000-0000-0000D4030000}"/>
    <cellStyle name="Comma 2 2 4 5 2 2 2" xfId="1024" xr:uid="{00000000-0005-0000-0000-0000D5030000}"/>
    <cellStyle name="Comma 2 2 4 5 2 2 2 2" xfId="1025" xr:uid="{00000000-0005-0000-0000-0000D6030000}"/>
    <cellStyle name="Comma 2 2 4 5 2 2 3" xfId="1026" xr:uid="{00000000-0005-0000-0000-0000D7030000}"/>
    <cellStyle name="Comma 2 2 4 5 2 2 4" xfId="1027" xr:uid="{00000000-0005-0000-0000-0000D8030000}"/>
    <cellStyle name="Comma 2 2 4 5 2 3" xfId="1028" xr:uid="{00000000-0005-0000-0000-0000D9030000}"/>
    <cellStyle name="Comma 2 2 4 5 2 3 2" xfId="1029" xr:uid="{00000000-0005-0000-0000-0000DA030000}"/>
    <cellStyle name="Comma 2 2 4 5 2 4" xfId="1030" xr:uid="{00000000-0005-0000-0000-0000DB030000}"/>
    <cellStyle name="Comma 2 2 4 5 2 5" xfId="1031" xr:uid="{00000000-0005-0000-0000-0000DC030000}"/>
    <cellStyle name="Comma 2 2 4 5 3" xfId="1032" xr:uid="{00000000-0005-0000-0000-0000DD030000}"/>
    <cellStyle name="Comma 2 2 4 5 3 2" xfId="1033" xr:uid="{00000000-0005-0000-0000-0000DE030000}"/>
    <cellStyle name="Comma 2 2 4 5 3 2 2" xfId="1034" xr:uid="{00000000-0005-0000-0000-0000DF030000}"/>
    <cellStyle name="Comma 2 2 4 5 3 3" xfId="1035" xr:uid="{00000000-0005-0000-0000-0000E0030000}"/>
    <cellStyle name="Comma 2 2 4 5 3 4" xfId="1036" xr:uid="{00000000-0005-0000-0000-0000E1030000}"/>
    <cellStyle name="Comma 2 2 4 5 4" xfId="1037" xr:uid="{00000000-0005-0000-0000-0000E2030000}"/>
    <cellStyle name="Comma 2 2 4 5 4 2" xfId="1038" xr:uid="{00000000-0005-0000-0000-0000E3030000}"/>
    <cellStyle name="Comma 2 2 4 5 4 2 2" xfId="1039" xr:uid="{00000000-0005-0000-0000-0000E4030000}"/>
    <cellStyle name="Comma 2 2 4 5 4 3" xfId="1040" xr:uid="{00000000-0005-0000-0000-0000E5030000}"/>
    <cellStyle name="Comma 2 2 4 5 4 4" xfId="1041" xr:uid="{00000000-0005-0000-0000-0000E6030000}"/>
    <cellStyle name="Comma 2 2 4 5 5" xfId="1042" xr:uid="{00000000-0005-0000-0000-0000E7030000}"/>
    <cellStyle name="Comma 2 2 4 5 5 2" xfId="1043" xr:uid="{00000000-0005-0000-0000-0000E8030000}"/>
    <cellStyle name="Comma 2 2 4 5 6" xfId="1044" xr:uid="{00000000-0005-0000-0000-0000E9030000}"/>
    <cellStyle name="Comma 2 2 4 5 7" xfId="1045" xr:uid="{00000000-0005-0000-0000-0000EA030000}"/>
    <cellStyle name="Comma 2 2 4 6" xfId="1046" xr:uid="{00000000-0005-0000-0000-0000EB030000}"/>
    <cellStyle name="Comma 2 2 4 6 2" xfId="1047" xr:uid="{00000000-0005-0000-0000-0000EC030000}"/>
    <cellStyle name="Comma 2 2 4 6 2 2" xfId="1048" xr:uid="{00000000-0005-0000-0000-0000ED030000}"/>
    <cellStyle name="Comma 2 2 4 6 2 2 2" xfId="1049" xr:uid="{00000000-0005-0000-0000-0000EE030000}"/>
    <cellStyle name="Comma 2 2 4 6 2 2 2 2" xfId="1050" xr:uid="{00000000-0005-0000-0000-0000EF030000}"/>
    <cellStyle name="Comma 2 2 4 6 2 2 3" xfId="1051" xr:uid="{00000000-0005-0000-0000-0000F0030000}"/>
    <cellStyle name="Comma 2 2 4 6 2 2 4" xfId="1052" xr:uid="{00000000-0005-0000-0000-0000F1030000}"/>
    <cellStyle name="Comma 2 2 4 6 2 3" xfId="1053" xr:uid="{00000000-0005-0000-0000-0000F2030000}"/>
    <cellStyle name="Comma 2 2 4 6 2 3 2" xfId="1054" xr:uid="{00000000-0005-0000-0000-0000F3030000}"/>
    <cellStyle name="Comma 2 2 4 6 2 4" xfId="1055" xr:uid="{00000000-0005-0000-0000-0000F4030000}"/>
    <cellStyle name="Comma 2 2 4 6 2 5" xfId="1056" xr:uid="{00000000-0005-0000-0000-0000F5030000}"/>
    <cellStyle name="Comma 2 2 4 6 3" xfId="1057" xr:uid="{00000000-0005-0000-0000-0000F6030000}"/>
    <cellStyle name="Comma 2 2 4 6 3 2" xfId="1058" xr:uid="{00000000-0005-0000-0000-0000F7030000}"/>
    <cellStyle name="Comma 2 2 4 6 3 2 2" xfId="1059" xr:uid="{00000000-0005-0000-0000-0000F8030000}"/>
    <cellStyle name="Comma 2 2 4 6 3 3" xfId="1060" xr:uid="{00000000-0005-0000-0000-0000F9030000}"/>
    <cellStyle name="Comma 2 2 4 6 3 4" xfId="1061" xr:uid="{00000000-0005-0000-0000-0000FA030000}"/>
    <cellStyle name="Comma 2 2 4 6 4" xfId="1062" xr:uid="{00000000-0005-0000-0000-0000FB030000}"/>
    <cellStyle name="Comma 2 2 4 6 4 2" xfId="1063" xr:uid="{00000000-0005-0000-0000-0000FC030000}"/>
    <cellStyle name="Comma 2 2 4 6 4 2 2" xfId="1064" xr:uid="{00000000-0005-0000-0000-0000FD030000}"/>
    <cellStyle name="Comma 2 2 4 6 4 3" xfId="1065" xr:uid="{00000000-0005-0000-0000-0000FE030000}"/>
    <cellStyle name="Comma 2 2 4 6 4 4" xfId="1066" xr:uid="{00000000-0005-0000-0000-0000FF030000}"/>
    <cellStyle name="Comma 2 2 4 6 5" xfId="1067" xr:uid="{00000000-0005-0000-0000-000000040000}"/>
    <cellStyle name="Comma 2 2 4 6 5 2" xfId="1068" xr:uid="{00000000-0005-0000-0000-000001040000}"/>
    <cellStyle name="Comma 2 2 4 6 6" xfId="1069" xr:uid="{00000000-0005-0000-0000-000002040000}"/>
    <cellStyle name="Comma 2 2 4 6 7" xfId="1070" xr:uid="{00000000-0005-0000-0000-000003040000}"/>
    <cellStyle name="Comma 2 2 4 7" xfId="1071" xr:uid="{00000000-0005-0000-0000-000004040000}"/>
    <cellStyle name="Comma 2 2 4 7 2" xfId="1072" xr:uid="{00000000-0005-0000-0000-000005040000}"/>
    <cellStyle name="Comma 2 2 4 7 2 2" xfId="1073" xr:uid="{00000000-0005-0000-0000-000006040000}"/>
    <cellStyle name="Comma 2 2 4 7 2 2 2" xfId="1074" xr:uid="{00000000-0005-0000-0000-000007040000}"/>
    <cellStyle name="Comma 2 2 4 7 2 3" xfId="1075" xr:uid="{00000000-0005-0000-0000-000008040000}"/>
    <cellStyle name="Comma 2 2 4 7 2 4" xfId="1076" xr:uid="{00000000-0005-0000-0000-000009040000}"/>
    <cellStyle name="Comma 2 2 4 7 3" xfId="1077" xr:uid="{00000000-0005-0000-0000-00000A040000}"/>
    <cellStyle name="Comma 2 2 4 7 3 2" xfId="1078" xr:uid="{00000000-0005-0000-0000-00000B040000}"/>
    <cellStyle name="Comma 2 2 4 7 3 2 2" xfId="1079" xr:uid="{00000000-0005-0000-0000-00000C040000}"/>
    <cellStyle name="Comma 2 2 4 7 3 3" xfId="1080" xr:uid="{00000000-0005-0000-0000-00000D040000}"/>
    <cellStyle name="Comma 2 2 4 7 3 4" xfId="1081" xr:uid="{00000000-0005-0000-0000-00000E040000}"/>
    <cellStyle name="Comma 2 2 4 7 4" xfId="1082" xr:uid="{00000000-0005-0000-0000-00000F040000}"/>
    <cellStyle name="Comma 2 2 4 7 4 2" xfId="1083" xr:uid="{00000000-0005-0000-0000-000010040000}"/>
    <cellStyle name="Comma 2 2 4 7 5" xfId="1084" xr:uid="{00000000-0005-0000-0000-000011040000}"/>
    <cellStyle name="Comma 2 2 4 7 6" xfId="1085" xr:uid="{00000000-0005-0000-0000-000012040000}"/>
    <cellStyle name="Comma 2 2 4 8" xfId="1086" xr:uid="{00000000-0005-0000-0000-000013040000}"/>
    <cellStyle name="Comma 2 2 4 8 2" xfId="1087" xr:uid="{00000000-0005-0000-0000-000014040000}"/>
    <cellStyle name="Comma 2 2 4 8 2 2" xfId="1088" xr:uid="{00000000-0005-0000-0000-000015040000}"/>
    <cellStyle name="Comma 2 2 4 8 2 2 2" xfId="1089" xr:uid="{00000000-0005-0000-0000-000016040000}"/>
    <cellStyle name="Comma 2 2 4 8 2 3" xfId="1090" xr:uid="{00000000-0005-0000-0000-000017040000}"/>
    <cellStyle name="Comma 2 2 4 8 2 4" xfId="1091" xr:uid="{00000000-0005-0000-0000-000018040000}"/>
    <cellStyle name="Comma 2 2 4 8 3" xfId="1092" xr:uid="{00000000-0005-0000-0000-000019040000}"/>
    <cellStyle name="Comma 2 2 4 8 3 2" xfId="1093" xr:uid="{00000000-0005-0000-0000-00001A040000}"/>
    <cellStyle name="Comma 2 2 4 8 4" xfId="1094" xr:uid="{00000000-0005-0000-0000-00001B040000}"/>
    <cellStyle name="Comma 2 2 4 8 5" xfId="1095" xr:uid="{00000000-0005-0000-0000-00001C040000}"/>
    <cellStyle name="Comma 2 2 4 9" xfId="1096" xr:uid="{00000000-0005-0000-0000-00001D040000}"/>
    <cellStyle name="Comma 2 2 4 9 2" xfId="1097" xr:uid="{00000000-0005-0000-0000-00001E040000}"/>
    <cellStyle name="Comma 2 2 4 9 2 2" xfId="1098" xr:uid="{00000000-0005-0000-0000-00001F040000}"/>
    <cellStyle name="Comma 2 2 4 9 3" xfId="1099" xr:uid="{00000000-0005-0000-0000-000020040000}"/>
    <cellStyle name="Comma 2 2 4 9 4" xfId="1100" xr:uid="{00000000-0005-0000-0000-000021040000}"/>
    <cellStyle name="Comma 2 2 5" xfId="1101" xr:uid="{00000000-0005-0000-0000-000022040000}"/>
    <cellStyle name="Comma 2 2 5 10" xfId="1102" xr:uid="{00000000-0005-0000-0000-000023040000}"/>
    <cellStyle name="Comma 2 2 5 10 2" xfId="1103" xr:uid="{00000000-0005-0000-0000-000024040000}"/>
    <cellStyle name="Comma 2 2 5 11" xfId="1104" xr:uid="{00000000-0005-0000-0000-000025040000}"/>
    <cellStyle name="Comma 2 2 5 12" xfId="1105" xr:uid="{00000000-0005-0000-0000-000026040000}"/>
    <cellStyle name="Comma 2 2 5 2" xfId="1106" xr:uid="{00000000-0005-0000-0000-000027040000}"/>
    <cellStyle name="Comma 2 2 5 2 2" xfId="1107" xr:uid="{00000000-0005-0000-0000-000028040000}"/>
    <cellStyle name="Comma 2 2 5 2 2 2" xfId="1108" xr:uid="{00000000-0005-0000-0000-000029040000}"/>
    <cellStyle name="Comma 2 2 5 2 2 2 2" xfId="1109" xr:uid="{00000000-0005-0000-0000-00002A040000}"/>
    <cellStyle name="Comma 2 2 5 2 2 2 2 2" xfId="1110" xr:uid="{00000000-0005-0000-0000-00002B040000}"/>
    <cellStyle name="Comma 2 2 5 2 2 2 3" xfId="1111" xr:uid="{00000000-0005-0000-0000-00002C040000}"/>
    <cellStyle name="Comma 2 2 5 2 2 2 4" xfId="1112" xr:uid="{00000000-0005-0000-0000-00002D040000}"/>
    <cellStyle name="Comma 2 2 5 2 2 3" xfId="1113" xr:uid="{00000000-0005-0000-0000-00002E040000}"/>
    <cellStyle name="Comma 2 2 5 2 2 3 2" xfId="1114" xr:uid="{00000000-0005-0000-0000-00002F040000}"/>
    <cellStyle name="Comma 2 2 5 2 2 4" xfId="1115" xr:uid="{00000000-0005-0000-0000-000030040000}"/>
    <cellStyle name="Comma 2 2 5 2 2 5" xfId="1116" xr:uid="{00000000-0005-0000-0000-000031040000}"/>
    <cellStyle name="Comma 2 2 5 2 3" xfId="1117" xr:uid="{00000000-0005-0000-0000-000032040000}"/>
    <cellStyle name="Comma 2 2 5 2 3 2" xfId="1118" xr:uid="{00000000-0005-0000-0000-000033040000}"/>
    <cellStyle name="Comma 2 2 5 2 3 2 2" xfId="1119" xr:uid="{00000000-0005-0000-0000-000034040000}"/>
    <cellStyle name="Comma 2 2 5 2 3 3" xfId="1120" xr:uid="{00000000-0005-0000-0000-000035040000}"/>
    <cellStyle name="Comma 2 2 5 2 3 4" xfId="1121" xr:uid="{00000000-0005-0000-0000-000036040000}"/>
    <cellStyle name="Comma 2 2 5 2 4" xfId="1122" xr:uid="{00000000-0005-0000-0000-000037040000}"/>
    <cellStyle name="Comma 2 2 5 2 4 2" xfId="1123" xr:uid="{00000000-0005-0000-0000-000038040000}"/>
    <cellStyle name="Comma 2 2 5 2 4 2 2" xfId="1124" xr:uid="{00000000-0005-0000-0000-000039040000}"/>
    <cellStyle name="Comma 2 2 5 2 4 3" xfId="1125" xr:uid="{00000000-0005-0000-0000-00003A040000}"/>
    <cellStyle name="Comma 2 2 5 2 4 4" xfId="1126" xr:uid="{00000000-0005-0000-0000-00003B040000}"/>
    <cellStyle name="Comma 2 2 5 2 5" xfId="1127" xr:uid="{00000000-0005-0000-0000-00003C040000}"/>
    <cellStyle name="Comma 2 2 5 2 5 2" xfId="1128" xr:uid="{00000000-0005-0000-0000-00003D040000}"/>
    <cellStyle name="Comma 2 2 5 2 6" xfId="1129" xr:uid="{00000000-0005-0000-0000-00003E040000}"/>
    <cellStyle name="Comma 2 2 5 2 7" xfId="1130" xr:uid="{00000000-0005-0000-0000-00003F040000}"/>
    <cellStyle name="Comma 2 2 5 3" xfId="1131" xr:uid="{00000000-0005-0000-0000-000040040000}"/>
    <cellStyle name="Comma 2 2 5 3 2" xfId="1132" xr:uid="{00000000-0005-0000-0000-000041040000}"/>
    <cellStyle name="Comma 2 2 5 3 2 2" xfId="1133" xr:uid="{00000000-0005-0000-0000-000042040000}"/>
    <cellStyle name="Comma 2 2 5 3 2 2 2" xfId="1134" xr:uid="{00000000-0005-0000-0000-000043040000}"/>
    <cellStyle name="Comma 2 2 5 3 2 2 2 2" xfId="1135" xr:uid="{00000000-0005-0000-0000-000044040000}"/>
    <cellStyle name="Comma 2 2 5 3 2 2 3" xfId="1136" xr:uid="{00000000-0005-0000-0000-000045040000}"/>
    <cellStyle name="Comma 2 2 5 3 2 2 4" xfId="1137" xr:uid="{00000000-0005-0000-0000-000046040000}"/>
    <cellStyle name="Comma 2 2 5 3 2 3" xfId="1138" xr:uid="{00000000-0005-0000-0000-000047040000}"/>
    <cellStyle name="Comma 2 2 5 3 2 3 2" xfId="1139" xr:uid="{00000000-0005-0000-0000-000048040000}"/>
    <cellStyle name="Comma 2 2 5 3 2 4" xfId="1140" xr:uid="{00000000-0005-0000-0000-000049040000}"/>
    <cellStyle name="Comma 2 2 5 3 2 5" xfId="1141" xr:uid="{00000000-0005-0000-0000-00004A040000}"/>
    <cellStyle name="Comma 2 2 5 3 3" xfId="1142" xr:uid="{00000000-0005-0000-0000-00004B040000}"/>
    <cellStyle name="Comma 2 2 5 3 3 2" xfId="1143" xr:uid="{00000000-0005-0000-0000-00004C040000}"/>
    <cellStyle name="Comma 2 2 5 3 3 2 2" xfId="1144" xr:uid="{00000000-0005-0000-0000-00004D040000}"/>
    <cellStyle name="Comma 2 2 5 3 3 3" xfId="1145" xr:uid="{00000000-0005-0000-0000-00004E040000}"/>
    <cellStyle name="Comma 2 2 5 3 3 4" xfId="1146" xr:uid="{00000000-0005-0000-0000-00004F040000}"/>
    <cellStyle name="Comma 2 2 5 3 4" xfId="1147" xr:uid="{00000000-0005-0000-0000-000050040000}"/>
    <cellStyle name="Comma 2 2 5 3 4 2" xfId="1148" xr:uid="{00000000-0005-0000-0000-000051040000}"/>
    <cellStyle name="Comma 2 2 5 3 4 2 2" xfId="1149" xr:uid="{00000000-0005-0000-0000-000052040000}"/>
    <cellStyle name="Comma 2 2 5 3 4 3" xfId="1150" xr:uid="{00000000-0005-0000-0000-000053040000}"/>
    <cellStyle name="Comma 2 2 5 3 4 4" xfId="1151" xr:uid="{00000000-0005-0000-0000-000054040000}"/>
    <cellStyle name="Comma 2 2 5 3 5" xfId="1152" xr:uid="{00000000-0005-0000-0000-000055040000}"/>
    <cellStyle name="Comma 2 2 5 3 5 2" xfId="1153" xr:uid="{00000000-0005-0000-0000-000056040000}"/>
    <cellStyle name="Comma 2 2 5 3 6" xfId="1154" xr:uid="{00000000-0005-0000-0000-000057040000}"/>
    <cellStyle name="Comma 2 2 5 3 7" xfId="1155" xr:uid="{00000000-0005-0000-0000-000058040000}"/>
    <cellStyle name="Comma 2 2 5 4" xfId="1156" xr:uid="{00000000-0005-0000-0000-000059040000}"/>
    <cellStyle name="Comma 2 2 5 4 2" xfId="1157" xr:uid="{00000000-0005-0000-0000-00005A040000}"/>
    <cellStyle name="Comma 2 2 5 4 2 2" xfId="1158" xr:uid="{00000000-0005-0000-0000-00005B040000}"/>
    <cellStyle name="Comma 2 2 5 4 2 2 2" xfId="1159" xr:uid="{00000000-0005-0000-0000-00005C040000}"/>
    <cellStyle name="Comma 2 2 5 4 2 2 2 2" xfId="1160" xr:uid="{00000000-0005-0000-0000-00005D040000}"/>
    <cellStyle name="Comma 2 2 5 4 2 2 3" xfId="1161" xr:uid="{00000000-0005-0000-0000-00005E040000}"/>
    <cellStyle name="Comma 2 2 5 4 2 2 4" xfId="1162" xr:uid="{00000000-0005-0000-0000-00005F040000}"/>
    <cellStyle name="Comma 2 2 5 4 2 3" xfId="1163" xr:uid="{00000000-0005-0000-0000-000060040000}"/>
    <cellStyle name="Comma 2 2 5 4 2 3 2" xfId="1164" xr:uid="{00000000-0005-0000-0000-000061040000}"/>
    <cellStyle name="Comma 2 2 5 4 2 4" xfId="1165" xr:uid="{00000000-0005-0000-0000-000062040000}"/>
    <cellStyle name="Comma 2 2 5 4 2 5" xfId="1166" xr:uid="{00000000-0005-0000-0000-000063040000}"/>
    <cellStyle name="Comma 2 2 5 4 3" xfId="1167" xr:uid="{00000000-0005-0000-0000-000064040000}"/>
    <cellStyle name="Comma 2 2 5 4 3 2" xfId="1168" xr:uid="{00000000-0005-0000-0000-000065040000}"/>
    <cellStyle name="Comma 2 2 5 4 3 2 2" xfId="1169" xr:uid="{00000000-0005-0000-0000-000066040000}"/>
    <cellStyle name="Comma 2 2 5 4 3 3" xfId="1170" xr:uid="{00000000-0005-0000-0000-000067040000}"/>
    <cellStyle name="Comma 2 2 5 4 3 4" xfId="1171" xr:uid="{00000000-0005-0000-0000-000068040000}"/>
    <cellStyle name="Comma 2 2 5 4 4" xfId="1172" xr:uid="{00000000-0005-0000-0000-000069040000}"/>
    <cellStyle name="Comma 2 2 5 4 4 2" xfId="1173" xr:uid="{00000000-0005-0000-0000-00006A040000}"/>
    <cellStyle name="Comma 2 2 5 4 4 2 2" xfId="1174" xr:uid="{00000000-0005-0000-0000-00006B040000}"/>
    <cellStyle name="Comma 2 2 5 4 4 3" xfId="1175" xr:uid="{00000000-0005-0000-0000-00006C040000}"/>
    <cellStyle name="Comma 2 2 5 4 4 4" xfId="1176" xr:uid="{00000000-0005-0000-0000-00006D040000}"/>
    <cellStyle name="Comma 2 2 5 4 5" xfId="1177" xr:uid="{00000000-0005-0000-0000-00006E040000}"/>
    <cellStyle name="Comma 2 2 5 4 5 2" xfId="1178" xr:uid="{00000000-0005-0000-0000-00006F040000}"/>
    <cellStyle name="Comma 2 2 5 4 6" xfId="1179" xr:uid="{00000000-0005-0000-0000-000070040000}"/>
    <cellStyle name="Comma 2 2 5 4 7" xfId="1180" xr:uid="{00000000-0005-0000-0000-000071040000}"/>
    <cellStyle name="Comma 2 2 5 5" xfId="1181" xr:uid="{00000000-0005-0000-0000-000072040000}"/>
    <cellStyle name="Comma 2 2 5 5 2" xfId="1182" xr:uid="{00000000-0005-0000-0000-000073040000}"/>
    <cellStyle name="Comma 2 2 5 5 2 2" xfId="1183" xr:uid="{00000000-0005-0000-0000-000074040000}"/>
    <cellStyle name="Comma 2 2 5 5 2 2 2" xfId="1184" xr:uid="{00000000-0005-0000-0000-000075040000}"/>
    <cellStyle name="Comma 2 2 5 5 2 2 2 2" xfId="1185" xr:uid="{00000000-0005-0000-0000-000076040000}"/>
    <cellStyle name="Comma 2 2 5 5 2 2 3" xfId="1186" xr:uid="{00000000-0005-0000-0000-000077040000}"/>
    <cellStyle name="Comma 2 2 5 5 2 2 4" xfId="1187" xr:uid="{00000000-0005-0000-0000-000078040000}"/>
    <cellStyle name="Comma 2 2 5 5 2 3" xfId="1188" xr:uid="{00000000-0005-0000-0000-000079040000}"/>
    <cellStyle name="Comma 2 2 5 5 2 3 2" xfId="1189" xr:uid="{00000000-0005-0000-0000-00007A040000}"/>
    <cellStyle name="Comma 2 2 5 5 2 4" xfId="1190" xr:uid="{00000000-0005-0000-0000-00007B040000}"/>
    <cellStyle name="Comma 2 2 5 5 2 5" xfId="1191" xr:uid="{00000000-0005-0000-0000-00007C040000}"/>
    <cellStyle name="Comma 2 2 5 5 3" xfId="1192" xr:uid="{00000000-0005-0000-0000-00007D040000}"/>
    <cellStyle name="Comma 2 2 5 5 3 2" xfId="1193" xr:uid="{00000000-0005-0000-0000-00007E040000}"/>
    <cellStyle name="Comma 2 2 5 5 3 2 2" xfId="1194" xr:uid="{00000000-0005-0000-0000-00007F040000}"/>
    <cellStyle name="Comma 2 2 5 5 3 3" xfId="1195" xr:uid="{00000000-0005-0000-0000-000080040000}"/>
    <cellStyle name="Comma 2 2 5 5 3 4" xfId="1196" xr:uid="{00000000-0005-0000-0000-000081040000}"/>
    <cellStyle name="Comma 2 2 5 5 4" xfId="1197" xr:uid="{00000000-0005-0000-0000-000082040000}"/>
    <cellStyle name="Comma 2 2 5 5 4 2" xfId="1198" xr:uid="{00000000-0005-0000-0000-000083040000}"/>
    <cellStyle name="Comma 2 2 5 5 4 2 2" xfId="1199" xr:uid="{00000000-0005-0000-0000-000084040000}"/>
    <cellStyle name="Comma 2 2 5 5 4 3" xfId="1200" xr:uid="{00000000-0005-0000-0000-000085040000}"/>
    <cellStyle name="Comma 2 2 5 5 4 4" xfId="1201" xr:uid="{00000000-0005-0000-0000-000086040000}"/>
    <cellStyle name="Comma 2 2 5 5 5" xfId="1202" xr:uid="{00000000-0005-0000-0000-000087040000}"/>
    <cellStyle name="Comma 2 2 5 5 5 2" xfId="1203" xr:uid="{00000000-0005-0000-0000-000088040000}"/>
    <cellStyle name="Comma 2 2 5 5 6" xfId="1204" xr:uid="{00000000-0005-0000-0000-000089040000}"/>
    <cellStyle name="Comma 2 2 5 5 7" xfId="1205" xr:uid="{00000000-0005-0000-0000-00008A040000}"/>
    <cellStyle name="Comma 2 2 5 6" xfId="1206" xr:uid="{00000000-0005-0000-0000-00008B040000}"/>
    <cellStyle name="Comma 2 2 5 6 2" xfId="1207" xr:uid="{00000000-0005-0000-0000-00008C040000}"/>
    <cellStyle name="Comma 2 2 5 6 2 2" xfId="1208" xr:uid="{00000000-0005-0000-0000-00008D040000}"/>
    <cellStyle name="Comma 2 2 5 6 2 2 2" xfId="1209" xr:uid="{00000000-0005-0000-0000-00008E040000}"/>
    <cellStyle name="Comma 2 2 5 6 2 3" xfId="1210" xr:uid="{00000000-0005-0000-0000-00008F040000}"/>
    <cellStyle name="Comma 2 2 5 6 2 4" xfId="1211" xr:uid="{00000000-0005-0000-0000-000090040000}"/>
    <cellStyle name="Comma 2 2 5 6 3" xfId="1212" xr:uid="{00000000-0005-0000-0000-000091040000}"/>
    <cellStyle name="Comma 2 2 5 6 3 2" xfId="1213" xr:uid="{00000000-0005-0000-0000-000092040000}"/>
    <cellStyle name="Comma 2 2 5 6 3 2 2" xfId="1214" xr:uid="{00000000-0005-0000-0000-000093040000}"/>
    <cellStyle name="Comma 2 2 5 6 3 3" xfId="1215" xr:uid="{00000000-0005-0000-0000-000094040000}"/>
    <cellStyle name="Comma 2 2 5 6 3 4" xfId="1216" xr:uid="{00000000-0005-0000-0000-000095040000}"/>
    <cellStyle name="Comma 2 2 5 6 4" xfId="1217" xr:uid="{00000000-0005-0000-0000-000096040000}"/>
    <cellStyle name="Comma 2 2 5 6 4 2" xfId="1218" xr:uid="{00000000-0005-0000-0000-000097040000}"/>
    <cellStyle name="Comma 2 2 5 6 5" xfId="1219" xr:uid="{00000000-0005-0000-0000-000098040000}"/>
    <cellStyle name="Comma 2 2 5 6 6" xfId="1220" xr:uid="{00000000-0005-0000-0000-000099040000}"/>
    <cellStyle name="Comma 2 2 5 7" xfId="1221" xr:uid="{00000000-0005-0000-0000-00009A040000}"/>
    <cellStyle name="Comma 2 2 5 7 2" xfId="1222" xr:uid="{00000000-0005-0000-0000-00009B040000}"/>
    <cellStyle name="Comma 2 2 5 7 2 2" xfId="1223" xr:uid="{00000000-0005-0000-0000-00009C040000}"/>
    <cellStyle name="Comma 2 2 5 7 2 2 2" xfId="1224" xr:uid="{00000000-0005-0000-0000-00009D040000}"/>
    <cellStyle name="Comma 2 2 5 7 2 3" xfId="1225" xr:uid="{00000000-0005-0000-0000-00009E040000}"/>
    <cellStyle name="Comma 2 2 5 7 2 4" xfId="1226" xr:uid="{00000000-0005-0000-0000-00009F040000}"/>
    <cellStyle name="Comma 2 2 5 7 3" xfId="1227" xr:uid="{00000000-0005-0000-0000-0000A0040000}"/>
    <cellStyle name="Comma 2 2 5 7 3 2" xfId="1228" xr:uid="{00000000-0005-0000-0000-0000A1040000}"/>
    <cellStyle name="Comma 2 2 5 7 4" xfId="1229" xr:uid="{00000000-0005-0000-0000-0000A2040000}"/>
    <cellStyle name="Comma 2 2 5 7 5" xfId="1230" xr:uid="{00000000-0005-0000-0000-0000A3040000}"/>
    <cellStyle name="Comma 2 2 5 8" xfId="1231" xr:uid="{00000000-0005-0000-0000-0000A4040000}"/>
    <cellStyle name="Comma 2 2 5 8 2" xfId="1232" xr:uid="{00000000-0005-0000-0000-0000A5040000}"/>
    <cellStyle name="Comma 2 2 5 8 2 2" xfId="1233" xr:uid="{00000000-0005-0000-0000-0000A6040000}"/>
    <cellStyle name="Comma 2 2 5 8 3" xfId="1234" xr:uid="{00000000-0005-0000-0000-0000A7040000}"/>
    <cellStyle name="Comma 2 2 5 8 4" xfId="1235" xr:uid="{00000000-0005-0000-0000-0000A8040000}"/>
    <cellStyle name="Comma 2 2 5 9" xfId="1236" xr:uid="{00000000-0005-0000-0000-0000A9040000}"/>
    <cellStyle name="Comma 2 2 5 9 2" xfId="1237" xr:uid="{00000000-0005-0000-0000-0000AA040000}"/>
    <cellStyle name="Comma 2 2 5 9 2 2" xfId="1238" xr:uid="{00000000-0005-0000-0000-0000AB040000}"/>
    <cellStyle name="Comma 2 2 5 9 3" xfId="1239" xr:uid="{00000000-0005-0000-0000-0000AC040000}"/>
    <cellStyle name="Comma 2 2 5 9 4" xfId="1240" xr:uid="{00000000-0005-0000-0000-0000AD040000}"/>
    <cellStyle name="Comma 2 2 6" xfId="1241" xr:uid="{00000000-0005-0000-0000-0000AE040000}"/>
    <cellStyle name="Comma 2 2 6 2" xfId="1242" xr:uid="{00000000-0005-0000-0000-0000AF040000}"/>
    <cellStyle name="Comma 2 2 6 2 2" xfId="1243" xr:uid="{00000000-0005-0000-0000-0000B0040000}"/>
    <cellStyle name="Comma 2 2 6 2 2 2" xfId="1244" xr:uid="{00000000-0005-0000-0000-0000B1040000}"/>
    <cellStyle name="Comma 2 2 6 2 2 2 2" xfId="1245" xr:uid="{00000000-0005-0000-0000-0000B2040000}"/>
    <cellStyle name="Comma 2 2 6 2 2 3" xfId="1246" xr:uid="{00000000-0005-0000-0000-0000B3040000}"/>
    <cellStyle name="Comma 2 2 6 2 2 4" xfId="1247" xr:uid="{00000000-0005-0000-0000-0000B4040000}"/>
    <cellStyle name="Comma 2 2 6 2 3" xfId="1248" xr:uid="{00000000-0005-0000-0000-0000B5040000}"/>
    <cellStyle name="Comma 2 2 6 2 3 2" xfId="1249" xr:uid="{00000000-0005-0000-0000-0000B6040000}"/>
    <cellStyle name="Comma 2 2 6 2 4" xfId="1250" xr:uid="{00000000-0005-0000-0000-0000B7040000}"/>
    <cellStyle name="Comma 2 2 6 2 5" xfId="1251" xr:uid="{00000000-0005-0000-0000-0000B8040000}"/>
    <cellStyle name="Comma 2 2 6 3" xfId="1252" xr:uid="{00000000-0005-0000-0000-0000B9040000}"/>
    <cellStyle name="Comma 2 2 6 3 2" xfId="1253" xr:uid="{00000000-0005-0000-0000-0000BA040000}"/>
    <cellStyle name="Comma 2 2 6 3 2 2" xfId="1254" xr:uid="{00000000-0005-0000-0000-0000BB040000}"/>
    <cellStyle name="Comma 2 2 6 3 3" xfId="1255" xr:uid="{00000000-0005-0000-0000-0000BC040000}"/>
    <cellStyle name="Comma 2 2 6 3 4" xfId="1256" xr:uid="{00000000-0005-0000-0000-0000BD040000}"/>
    <cellStyle name="Comma 2 2 6 4" xfId="1257" xr:uid="{00000000-0005-0000-0000-0000BE040000}"/>
    <cellStyle name="Comma 2 2 6 4 2" xfId="1258" xr:uid="{00000000-0005-0000-0000-0000BF040000}"/>
    <cellStyle name="Comma 2 2 6 4 2 2" xfId="1259" xr:uid="{00000000-0005-0000-0000-0000C0040000}"/>
    <cellStyle name="Comma 2 2 6 4 3" xfId="1260" xr:uid="{00000000-0005-0000-0000-0000C1040000}"/>
    <cellStyle name="Comma 2 2 6 4 4" xfId="1261" xr:uid="{00000000-0005-0000-0000-0000C2040000}"/>
    <cellStyle name="Comma 2 2 6 5" xfId="1262" xr:uid="{00000000-0005-0000-0000-0000C3040000}"/>
    <cellStyle name="Comma 2 2 6 5 2" xfId="1263" xr:uid="{00000000-0005-0000-0000-0000C4040000}"/>
    <cellStyle name="Comma 2 2 6 6" xfId="1264" xr:uid="{00000000-0005-0000-0000-0000C5040000}"/>
    <cellStyle name="Comma 2 2 6 7" xfId="1265" xr:uid="{00000000-0005-0000-0000-0000C6040000}"/>
    <cellStyle name="Comma 2 2 7" xfId="1266" xr:uid="{00000000-0005-0000-0000-0000C7040000}"/>
    <cellStyle name="Comma 2 2 7 2" xfId="1267" xr:uid="{00000000-0005-0000-0000-0000C8040000}"/>
    <cellStyle name="Comma 2 2 7 2 2" xfId="1268" xr:uid="{00000000-0005-0000-0000-0000C9040000}"/>
    <cellStyle name="Comma 2 2 7 2 2 2" xfId="1269" xr:uid="{00000000-0005-0000-0000-0000CA040000}"/>
    <cellStyle name="Comma 2 2 7 2 2 2 2" xfId="1270" xr:uid="{00000000-0005-0000-0000-0000CB040000}"/>
    <cellStyle name="Comma 2 2 7 2 2 3" xfId="1271" xr:uid="{00000000-0005-0000-0000-0000CC040000}"/>
    <cellStyle name="Comma 2 2 7 2 2 4" xfId="1272" xr:uid="{00000000-0005-0000-0000-0000CD040000}"/>
    <cellStyle name="Comma 2 2 7 2 3" xfId="1273" xr:uid="{00000000-0005-0000-0000-0000CE040000}"/>
    <cellStyle name="Comma 2 2 7 2 3 2" xfId="1274" xr:uid="{00000000-0005-0000-0000-0000CF040000}"/>
    <cellStyle name="Comma 2 2 7 2 4" xfId="1275" xr:uid="{00000000-0005-0000-0000-0000D0040000}"/>
    <cellStyle name="Comma 2 2 7 2 5" xfId="1276" xr:uid="{00000000-0005-0000-0000-0000D1040000}"/>
    <cellStyle name="Comma 2 2 7 3" xfId="1277" xr:uid="{00000000-0005-0000-0000-0000D2040000}"/>
    <cellStyle name="Comma 2 2 7 3 2" xfId="1278" xr:uid="{00000000-0005-0000-0000-0000D3040000}"/>
    <cellStyle name="Comma 2 2 7 3 2 2" xfId="1279" xr:uid="{00000000-0005-0000-0000-0000D4040000}"/>
    <cellStyle name="Comma 2 2 7 3 3" xfId="1280" xr:uid="{00000000-0005-0000-0000-0000D5040000}"/>
    <cellStyle name="Comma 2 2 7 3 4" xfId="1281" xr:uid="{00000000-0005-0000-0000-0000D6040000}"/>
    <cellStyle name="Comma 2 2 7 4" xfId="1282" xr:uid="{00000000-0005-0000-0000-0000D7040000}"/>
    <cellStyle name="Comma 2 2 7 4 2" xfId="1283" xr:uid="{00000000-0005-0000-0000-0000D8040000}"/>
    <cellStyle name="Comma 2 2 7 4 2 2" xfId="1284" xr:uid="{00000000-0005-0000-0000-0000D9040000}"/>
    <cellStyle name="Comma 2 2 7 4 3" xfId="1285" xr:uid="{00000000-0005-0000-0000-0000DA040000}"/>
    <cellStyle name="Comma 2 2 7 4 4" xfId="1286" xr:uid="{00000000-0005-0000-0000-0000DB040000}"/>
    <cellStyle name="Comma 2 2 7 5" xfId="1287" xr:uid="{00000000-0005-0000-0000-0000DC040000}"/>
    <cellStyle name="Comma 2 2 7 5 2" xfId="1288" xr:uid="{00000000-0005-0000-0000-0000DD040000}"/>
    <cellStyle name="Comma 2 2 7 6" xfId="1289" xr:uid="{00000000-0005-0000-0000-0000DE040000}"/>
    <cellStyle name="Comma 2 2 7 7" xfId="1290" xr:uid="{00000000-0005-0000-0000-0000DF040000}"/>
    <cellStyle name="Comma 2 2 8" xfId="1291" xr:uid="{00000000-0005-0000-0000-0000E0040000}"/>
    <cellStyle name="Comma 2 2 8 2" xfId="1292" xr:uid="{00000000-0005-0000-0000-0000E1040000}"/>
    <cellStyle name="Comma 2 2 8 2 2" xfId="1293" xr:uid="{00000000-0005-0000-0000-0000E2040000}"/>
    <cellStyle name="Comma 2 2 8 2 2 2" xfId="1294" xr:uid="{00000000-0005-0000-0000-0000E3040000}"/>
    <cellStyle name="Comma 2 2 8 2 2 2 2" xfId="1295" xr:uid="{00000000-0005-0000-0000-0000E4040000}"/>
    <cellStyle name="Comma 2 2 8 2 2 3" xfId="1296" xr:uid="{00000000-0005-0000-0000-0000E5040000}"/>
    <cellStyle name="Comma 2 2 8 2 2 4" xfId="1297" xr:uid="{00000000-0005-0000-0000-0000E6040000}"/>
    <cellStyle name="Comma 2 2 8 2 3" xfId="1298" xr:uid="{00000000-0005-0000-0000-0000E7040000}"/>
    <cellStyle name="Comma 2 2 8 2 3 2" xfId="1299" xr:uid="{00000000-0005-0000-0000-0000E8040000}"/>
    <cellStyle name="Comma 2 2 8 2 4" xfId="1300" xr:uid="{00000000-0005-0000-0000-0000E9040000}"/>
    <cellStyle name="Comma 2 2 8 2 5" xfId="1301" xr:uid="{00000000-0005-0000-0000-0000EA040000}"/>
    <cellStyle name="Comma 2 2 8 3" xfId="1302" xr:uid="{00000000-0005-0000-0000-0000EB040000}"/>
    <cellStyle name="Comma 2 2 8 3 2" xfId="1303" xr:uid="{00000000-0005-0000-0000-0000EC040000}"/>
    <cellStyle name="Comma 2 2 8 3 2 2" xfId="1304" xr:uid="{00000000-0005-0000-0000-0000ED040000}"/>
    <cellStyle name="Comma 2 2 8 3 3" xfId="1305" xr:uid="{00000000-0005-0000-0000-0000EE040000}"/>
    <cellStyle name="Comma 2 2 8 3 4" xfId="1306" xr:uid="{00000000-0005-0000-0000-0000EF040000}"/>
    <cellStyle name="Comma 2 2 8 4" xfId="1307" xr:uid="{00000000-0005-0000-0000-0000F0040000}"/>
    <cellStyle name="Comma 2 2 8 4 2" xfId="1308" xr:uid="{00000000-0005-0000-0000-0000F1040000}"/>
    <cellStyle name="Comma 2 2 8 4 2 2" xfId="1309" xr:uid="{00000000-0005-0000-0000-0000F2040000}"/>
    <cellStyle name="Comma 2 2 8 4 3" xfId="1310" xr:uid="{00000000-0005-0000-0000-0000F3040000}"/>
    <cellStyle name="Comma 2 2 8 4 4" xfId="1311" xr:uid="{00000000-0005-0000-0000-0000F4040000}"/>
    <cellStyle name="Comma 2 2 8 5" xfId="1312" xr:uid="{00000000-0005-0000-0000-0000F5040000}"/>
    <cellStyle name="Comma 2 2 8 5 2" xfId="1313" xr:uid="{00000000-0005-0000-0000-0000F6040000}"/>
    <cellStyle name="Comma 2 2 8 6" xfId="1314" xr:uid="{00000000-0005-0000-0000-0000F7040000}"/>
    <cellStyle name="Comma 2 2 8 7" xfId="1315" xr:uid="{00000000-0005-0000-0000-0000F8040000}"/>
    <cellStyle name="Comma 2 2 9" xfId="1316" xr:uid="{00000000-0005-0000-0000-0000F9040000}"/>
    <cellStyle name="Comma 2 2 9 2" xfId="1317" xr:uid="{00000000-0005-0000-0000-0000FA040000}"/>
    <cellStyle name="Comma 2 2 9 2 2" xfId="1318" xr:uid="{00000000-0005-0000-0000-0000FB040000}"/>
    <cellStyle name="Comma 2 2 9 2 2 2" xfId="1319" xr:uid="{00000000-0005-0000-0000-0000FC040000}"/>
    <cellStyle name="Comma 2 2 9 2 2 2 2" xfId="1320" xr:uid="{00000000-0005-0000-0000-0000FD040000}"/>
    <cellStyle name="Comma 2 2 9 2 2 3" xfId="1321" xr:uid="{00000000-0005-0000-0000-0000FE040000}"/>
    <cellStyle name="Comma 2 2 9 2 2 4" xfId="1322" xr:uid="{00000000-0005-0000-0000-0000FF040000}"/>
    <cellStyle name="Comma 2 2 9 2 3" xfId="1323" xr:uid="{00000000-0005-0000-0000-000000050000}"/>
    <cellStyle name="Comma 2 2 9 2 3 2" xfId="1324" xr:uid="{00000000-0005-0000-0000-000001050000}"/>
    <cellStyle name="Comma 2 2 9 2 4" xfId="1325" xr:uid="{00000000-0005-0000-0000-000002050000}"/>
    <cellStyle name="Comma 2 2 9 2 5" xfId="1326" xr:uid="{00000000-0005-0000-0000-000003050000}"/>
    <cellStyle name="Comma 2 2 9 3" xfId="1327" xr:uid="{00000000-0005-0000-0000-000004050000}"/>
    <cellStyle name="Comma 2 2 9 3 2" xfId="1328" xr:uid="{00000000-0005-0000-0000-000005050000}"/>
    <cellStyle name="Comma 2 2 9 3 2 2" xfId="1329" xr:uid="{00000000-0005-0000-0000-000006050000}"/>
    <cellStyle name="Comma 2 2 9 3 3" xfId="1330" xr:uid="{00000000-0005-0000-0000-000007050000}"/>
    <cellStyle name="Comma 2 2 9 3 4" xfId="1331" xr:uid="{00000000-0005-0000-0000-000008050000}"/>
    <cellStyle name="Comma 2 2 9 4" xfId="1332" xr:uid="{00000000-0005-0000-0000-000009050000}"/>
    <cellStyle name="Comma 2 2 9 4 2" xfId="1333" xr:uid="{00000000-0005-0000-0000-00000A050000}"/>
    <cellStyle name="Comma 2 2 9 4 2 2" xfId="1334" xr:uid="{00000000-0005-0000-0000-00000B050000}"/>
    <cellStyle name="Comma 2 2 9 4 3" xfId="1335" xr:uid="{00000000-0005-0000-0000-00000C050000}"/>
    <cellStyle name="Comma 2 2 9 4 4" xfId="1336" xr:uid="{00000000-0005-0000-0000-00000D050000}"/>
    <cellStyle name="Comma 2 2 9 5" xfId="1337" xr:uid="{00000000-0005-0000-0000-00000E050000}"/>
    <cellStyle name="Comma 2 2 9 5 2" xfId="1338" xr:uid="{00000000-0005-0000-0000-00000F050000}"/>
    <cellStyle name="Comma 2 2 9 6" xfId="1339" xr:uid="{00000000-0005-0000-0000-000010050000}"/>
    <cellStyle name="Comma 2 2 9 7" xfId="1340" xr:uid="{00000000-0005-0000-0000-000011050000}"/>
    <cellStyle name="Comma 2 20" xfId="1341" xr:uid="{00000000-0005-0000-0000-000012050000}"/>
    <cellStyle name="Comma 2 21" xfId="1342" xr:uid="{00000000-0005-0000-0000-000013050000}"/>
    <cellStyle name="Comma 2 22" xfId="1343" xr:uid="{00000000-0005-0000-0000-000014050000}"/>
    <cellStyle name="Comma 2 23" xfId="1344" xr:uid="{00000000-0005-0000-0000-000015050000}"/>
    <cellStyle name="Comma 2 24" xfId="1345" xr:uid="{00000000-0005-0000-0000-000016050000}"/>
    <cellStyle name="Comma 2 3" xfId="50" xr:uid="{00000000-0005-0000-0000-000017050000}"/>
    <cellStyle name="Comma 2 3 10" xfId="1346" xr:uid="{00000000-0005-0000-0000-000018050000}"/>
    <cellStyle name="Comma 2 3 10 2" xfId="1347" xr:uid="{00000000-0005-0000-0000-000019050000}"/>
    <cellStyle name="Comma 2 3 10 2 2" xfId="1348" xr:uid="{00000000-0005-0000-0000-00001A050000}"/>
    <cellStyle name="Comma 2 3 10 2 2 2" xfId="1349" xr:uid="{00000000-0005-0000-0000-00001B050000}"/>
    <cellStyle name="Comma 2 3 10 2 3" xfId="1350" xr:uid="{00000000-0005-0000-0000-00001C050000}"/>
    <cellStyle name="Comma 2 3 10 2 4" xfId="1351" xr:uid="{00000000-0005-0000-0000-00001D050000}"/>
    <cellStyle name="Comma 2 3 10 3" xfId="1352" xr:uid="{00000000-0005-0000-0000-00001E050000}"/>
    <cellStyle name="Comma 2 3 10 3 2" xfId="1353" xr:uid="{00000000-0005-0000-0000-00001F050000}"/>
    <cellStyle name="Comma 2 3 10 3 2 2" xfId="1354" xr:uid="{00000000-0005-0000-0000-000020050000}"/>
    <cellStyle name="Comma 2 3 10 3 3" xfId="1355" xr:uid="{00000000-0005-0000-0000-000021050000}"/>
    <cellStyle name="Comma 2 3 10 3 4" xfId="1356" xr:uid="{00000000-0005-0000-0000-000022050000}"/>
    <cellStyle name="Comma 2 3 10 4" xfId="1357" xr:uid="{00000000-0005-0000-0000-000023050000}"/>
    <cellStyle name="Comma 2 3 10 4 2" xfId="1358" xr:uid="{00000000-0005-0000-0000-000024050000}"/>
    <cellStyle name="Comma 2 3 10 5" xfId="1359" xr:uid="{00000000-0005-0000-0000-000025050000}"/>
    <cellStyle name="Comma 2 3 10 6" xfId="1360" xr:uid="{00000000-0005-0000-0000-000026050000}"/>
    <cellStyle name="Comma 2 3 11" xfId="1361" xr:uid="{00000000-0005-0000-0000-000027050000}"/>
    <cellStyle name="Comma 2 3 11 2" xfId="1362" xr:uid="{00000000-0005-0000-0000-000028050000}"/>
    <cellStyle name="Comma 2 3 11 2 2" xfId="1363" xr:uid="{00000000-0005-0000-0000-000029050000}"/>
    <cellStyle name="Comma 2 3 11 2 2 2" xfId="1364" xr:uid="{00000000-0005-0000-0000-00002A050000}"/>
    <cellStyle name="Comma 2 3 11 2 3" xfId="1365" xr:uid="{00000000-0005-0000-0000-00002B050000}"/>
    <cellStyle name="Comma 2 3 11 2 4" xfId="1366" xr:uid="{00000000-0005-0000-0000-00002C050000}"/>
    <cellStyle name="Comma 2 3 11 3" xfId="1367" xr:uid="{00000000-0005-0000-0000-00002D050000}"/>
    <cellStyle name="Comma 2 3 11 3 2" xfId="1368" xr:uid="{00000000-0005-0000-0000-00002E050000}"/>
    <cellStyle name="Comma 2 3 11 4" xfId="1369" xr:uid="{00000000-0005-0000-0000-00002F050000}"/>
    <cellStyle name="Comma 2 3 11 5" xfId="1370" xr:uid="{00000000-0005-0000-0000-000030050000}"/>
    <cellStyle name="Comma 2 3 12" xfId="1371" xr:uid="{00000000-0005-0000-0000-000031050000}"/>
    <cellStyle name="Comma 2 3 12 2" xfId="1372" xr:uid="{00000000-0005-0000-0000-000032050000}"/>
    <cellStyle name="Comma 2 3 12 2 2" xfId="1373" xr:uid="{00000000-0005-0000-0000-000033050000}"/>
    <cellStyle name="Comma 2 3 12 3" xfId="1374" xr:uid="{00000000-0005-0000-0000-000034050000}"/>
    <cellStyle name="Comma 2 3 12 4" xfId="1375" xr:uid="{00000000-0005-0000-0000-000035050000}"/>
    <cellStyle name="Comma 2 3 13" xfId="1376" xr:uid="{00000000-0005-0000-0000-000036050000}"/>
    <cellStyle name="Comma 2 3 13 2" xfId="1377" xr:uid="{00000000-0005-0000-0000-000037050000}"/>
    <cellStyle name="Comma 2 3 13 2 2" xfId="1378" xr:uid="{00000000-0005-0000-0000-000038050000}"/>
    <cellStyle name="Comma 2 3 13 3" xfId="1379" xr:uid="{00000000-0005-0000-0000-000039050000}"/>
    <cellStyle name="Comma 2 3 13 4" xfId="1380" xr:uid="{00000000-0005-0000-0000-00003A050000}"/>
    <cellStyle name="Comma 2 3 14" xfId="1381" xr:uid="{00000000-0005-0000-0000-00003B050000}"/>
    <cellStyle name="Comma 2 3 14 2" xfId="1382" xr:uid="{00000000-0005-0000-0000-00003C050000}"/>
    <cellStyle name="Comma 2 3 15" xfId="1383" xr:uid="{00000000-0005-0000-0000-00003D050000}"/>
    <cellStyle name="Comma 2 3 16" xfId="1384" xr:uid="{00000000-0005-0000-0000-00003E050000}"/>
    <cellStyle name="Comma 2 3 17" xfId="1385" xr:uid="{00000000-0005-0000-0000-00003F050000}"/>
    <cellStyle name="Comma 2 3 18" xfId="1386" xr:uid="{00000000-0005-0000-0000-000040050000}"/>
    <cellStyle name="Comma 2 3 19" xfId="1387" xr:uid="{00000000-0005-0000-0000-000041050000}"/>
    <cellStyle name="Comma 2 3 2" xfId="1388" xr:uid="{00000000-0005-0000-0000-000042050000}"/>
    <cellStyle name="Comma 2 3 2 10" xfId="1389" xr:uid="{00000000-0005-0000-0000-000043050000}"/>
    <cellStyle name="Comma 2 3 2 10 2" xfId="1390" xr:uid="{00000000-0005-0000-0000-000044050000}"/>
    <cellStyle name="Comma 2 3 2 10 2 2" xfId="1391" xr:uid="{00000000-0005-0000-0000-000045050000}"/>
    <cellStyle name="Comma 2 3 2 10 3" xfId="1392" xr:uid="{00000000-0005-0000-0000-000046050000}"/>
    <cellStyle name="Comma 2 3 2 10 4" xfId="1393" xr:uid="{00000000-0005-0000-0000-000047050000}"/>
    <cellStyle name="Comma 2 3 2 11" xfId="1394" xr:uid="{00000000-0005-0000-0000-000048050000}"/>
    <cellStyle name="Comma 2 3 2 11 2" xfId="1395" xr:uid="{00000000-0005-0000-0000-000049050000}"/>
    <cellStyle name="Comma 2 3 2 12" xfId="1396" xr:uid="{00000000-0005-0000-0000-00004A050000}"/>
    <cellStyle name="Comma 2 3 2 13" xfId="1397" xr:uid="{00000000-0005-0000-0000-00004B050000}"/>
    <cellStyle name="Comma 2 3 2 2" xfId="1398" xr:uid="{00000000-0005-0000-0000-00004C050000}"/>
    <cellStyle name="Comma 2 3 2 2 10" xfId="1399" xr:uid="{00000000-0005-0000-0000-00004D050000}"/>
    <cellStyle name="Comma 2 3 2 2 10 2" xfId="1400" xr:uid="{00000000-0005-0000-0000-00004E050000}"/>
    <cellStyle name="Comma 2 3 2 2 11" xfId="1401" xr:uid="{00000000-0005-0000-0000-00004F050000}"/>
    <cellStyle name="Comma 2 3 2 2 12" xfId="1402" xr:uid="{00000000-0005-0000-0000-000050050000}"/>
    <cellStyle name="Comma 2 3 2 2 2" xfId="1403" xr:uid="{00000000-0005-0000-0000-000051050000}"/>
    <cellStyle name="Comma 2 3 2 2 2 2" xfId="1404" xr:uid="{00000000-0005-0000-0000-000052050000}"/>
    <cellStyle name="Comma 2 3 2 2 2 2 2" xfId="1405" xr:uid="{00000000-0005-0000-0000-000053050000}"/>
    <cellStyle name="Comma 2 3 2 2 2 2 2 2" xfId="1406" xr:uid="{00000000-0005-0000-0000-000054050000}"/>
    <cellStyle name="Comma 2 3 2 2 2 2 2 2 2" xfId="1407" xr:uid="{00000000-0005-0000-0000-000055050000}"/>
    <cellStyle name="Comma 2 3 2 2 2 2 2 3" xfId="1408" xr:uid="{00000000-0005-0000-0000-000056050000}"/>
    <cellStyle name="Comma 2 3 2 2 2 2 2 4" xfId="1409" xr:uid="{00000000-0005-0000-0000-000057050000}"/>
    <cellStyle name="Comma 2 3 2 2 2 2 3" xfId="1410" xr:uid="{00000000-0005-0000-0000-000058050000}"/>
    <cellStyle name="Comma 2 3 2 2 2 2 3 2" xfId="1411" xr:uid="{00000000-0005-0000-0000-000059050000}"/>
    <cellStyle name="Comma 2 3 2 2 2 2 4" xfId="1412" xr:uid="{00000000-0005-0000-0000-00005A050000}"/>
    <cellStyle name="Comma 2 3 2 2 2 2 5" xfId="1413" xr:uid="{00000000-0005-0000-0000-00005B050000}"/>
    <cellStyle name="Comma 2 3 2 2 2 3" xfId="1414" xr:uid="{00000000-0005-0000-0000-00005C050000}"/>
    <cellStyle name="Comma 2 3 2 2 2 3 2" xfId="1415" xr:uid="{00000000-0005-0000-0000-00005D050000}"/>
    <cellStyle name="Comma 2 3 2 2 2 3 2 2" xfId="1416" xr:uid="{00000000-0005-0000-0000-00005E050000}"/>
    <cellStyle name="Comma 2 3 2 2 2 3 3" xfId="1417" xr:uid="{00000000-0005-0000-0000-00005F050000}"/>
    <cellStyle name="Comma 2 3 2 2 2 3 4" xfId="1418" xr:uid="{00000000-0005-0000-0000-000060050000}"/>
    <cellStyle name="Comma 2 3 2 2 2 4" xfId="1419" xr:uid="{00000000-0005-0000-0000-000061050000}"/>
    <cellStyle name="Comma 2 3 2 2 2 4 2" xfId="1420" xr:uid="{00000000-0005-0000-0000-000062050000}"/>
    <cellStyle name="Comma 2 3 2 2 2 4 2 2" xfId="1421" xr:uid="{00000000-0005-0000-0000-000063050000}"/>
    <cellStyle name="Comma 2 3 2 2 2 4 3" xfId="1422" xr:uid="{00000000-0005-0000-0000-000064050000}"/>
    <cellStyle name="Comma 2 3 2 2 2 4 4" xfId="1423" xr:uid="{00000000-0005-0000-0000-000065050000}"/>
    <cellStyle name="Comma 2 3 2 2 2 5" xfId="1424" xr:uid="{00000000-0005-0000-0000-000066050000}"/>
    <cellStyle name="Comma 2 3 2 2 2 5 2" xfId="1425" xr:uid="{00000000-0005-0000-0000-000067050000}"/>
    <cellStyle name="Comma 2 3 2 2 2 6" xfId="1426" xr:uid="{00000000-0005-0000-0000-000068050000}"/>
    <cellStyle name="Comma 2 3 2 2 2 7" xfId="1427" xr:uid="{00000000-0005-0000-0000-000069050000}"/>
    <cellStyle name="Comma 2 3 2 2 3" xfId="1428" xr:uid="{00000000-0005-0000-0000-00006A050000}"/>
    <cellStyle name="Comma 2 3 2 2 3 2" xfId="1429" xr:uid="{00000000-0005-0000-0000-00006B050000}"/>
    <cellStyle name="Comma 2 3 2 2 3 2 2" xfId="1430" xr:uid="{00000000-0005-0000-0000-00006C050000}"/>
    <cellStyle name="Comma 2 3 2 2 3 2 2 2" xfId="1431" xr:uid="{00000000-0005-0000-0000-00006D050000}"/>
    <cellStyle name="Comma 2 3 2 2 3 2 2 2 2" xfId="1432" xr:uid="{00000000-0005-0000-0000-00006E050000}"/>
    <cellStyle name="Comma 2 3 2 2 3 2 2 3" xfId="1433" xr:uid="{00000000-0005-0000-0000-00006F050000}"/>
    <cellStyle name="Comma 2 3 2 2 3 2 2 4" xfId="1434" xr:uid="{00000000-0005-0000-0000-000070050000}"/>
    <cellStyle name="Comma 2 3 2 2 3 2 3" xfId="1435" xr:uid="{00000000-0005-0000-0000-000071050000}"/>
    <cellStyle name="Comma 2 3 2 2 3 2 3 2" xfId="1436" xr:uid="{00000000-0005-0000-0000-000072050000}"/>
    <cellStyle name="Comma 2 3 2 2 3 2 4" xfId="1437" xr:uid="{00000000-0005-0000-0000-000073050000}"/>
    <cellStyle name="Comma 2 3 2 2 3 2 5" xfId="1438" xr:uid="{00000000-0005-0000-0000-000074050000}"/>
    <cellStyle name="Comma 2 3 2 2 3 3" xfId="1439" xr:uid="{00000000-0005-0000-0000-000075050000}"/>
    <cellStyle name="Comma 2 3 2 2 3 3 2" xfId="1440" xr:uid="{00000000-0005-0000-0000-000076050000}"/>
    <cellStyle name="Comma 2 3 2 2 3 3 2 2" xfId="1441" xr:uid="{00000000-0005-0000-0000-000077050000}"/>
    <cellStyle name="Comma 2 3 2 2 3 3 3" xfId="1442" xr:uid="{00000000-0005-0000-0000-000078050000}"/>
    <cellStyle name="Comma 2 3 2 2 3 3 4" xfId="1443" xr:uid="{00000000-0005-0000-0000-000079050000}"/>
    <cellStyle name="Comma 2 3 2 2 3 4" xfId="1444" xr:uid="{00000000-0005-0000-0000-00007A050000}"/>
    <cellStyle name="Comma 2 3 2 2 3 4 2" xfId="1445" xr:uid="{00000000-0005-0000-0000-00007B050000}"/>
    <cellStyle name="Comma 2 3 2 2 3 4 2 2" xfId="1446" xr:uid="{00000000-0005-0000-0000-00007C050000}"/>
    <cellStyle name="Comma 2 3 2 2 3 4 3" xfId="1447" xr:uid="{00000000-0005-0000-0000-00007D050000}"/>
    <cellStyle name="Comma 2 3 2 2 3 4 4" xfId="1448" xr:uid="{00000000-0005-0000-0000-00007E050000}"/>
    <cellStyle name="Comma 2 3 2 2 3 5" xfId="1449" xr:uid="{00000000-0005-0000-0000-00007F050000}"/>
    <cellStyle name="Comma 2 3 2 2 3 5 2" xfId="1450" xr:uid="{00000000-0005-0000-0000-000080050000}"/>
    <cellStyle name="Comma 2 3 2 2 3 6" xfId="1451" xr:uid="{00000000-0005-0000-0000-000081050000}"/>
    <cellStyle name="Comma 2 3 2 2 3 7" xfId="1452" xr:uid="{00000000-0005-0000-0000-000082050000}"/>
    <cellStyle name="Comma 2 3 2 2 4" xfId="1453" xr:uid="{00000000-0005-0000-0000-000083050000}"/>
    <cellStyle name="Comma 2 3 2 2 4 2" xfId="1454" xr:uid="{00000000-0005-0000-0000-000084050000}"/>
    <cellStyle name="Comma 2 3 2 2 4 2 2" xfId="1455" xr:uid="{00000000-0005-0000-0000-000085050000}"/>
    <cellStyle name="Comma 2 3 2 2 4 2 2 2" xfId="1456" xr:uid="{00000000-0005-0000-0000-000086050000}"/>
    <cellStyle name="Comma 2 3 2 2 4 2 2 2 2" xfId="1457" xr:uid="{00000000-0005-0000-0000-000087050000}"/>
    <cellStyle name="Comma 2 3 2 2 4 2 2 3" xfId="1458" xr:uid="{00000000-0005-0000-0000-000088050000}"/>
    <cellStyle name="Comma 2 3 2 2 4 2 2 4" xfId="1459" xr:uid="{00000000-0005-0000-0000-000089050000}"/>
    <cellStyle name="Comma 2 3 2 2 4 2 3" xfId="1460" xr:uid="{00000000-0005-0000-0000-00008A050000}"/>
    <cellStyle name="Comma 2 3 2 2 4 2 3 2" xfId="1461" xr:uid="{00000000-0005-0000-0000-00008B050000}"/>
    <cellStyle name="Comma 2 3 2 2 4 2 4" xfId="1462" xr:uid="{00000000-0005-0000-0000-00008C050000}"/>
    <cellStyle name="Comma 2 3 2 2 4 2 5" xfId="1463" xr:uid="{00000000-0005-0000-0000-00008D050000}"/>
    <cellStyle name="Comma 2 3 2 2 4 3" xfId="1464" xr:uid="{00000000-0005-0000-0000-00008E050000}"/>
    <cellStyle name="Comma 2 3 2 2 4 3 2" xfId="1465" xr:uid="{00000000-0005-0000-0000-00008F050000}"/>
    <cellStyle name="Comma 2 3 2 2 4 3 2 2" xfId="1466" xr:uid="{00000000-0005-0000-0000-000090050000}"/>
    <cellStyle name="Comma 2 3 2 2 4 3 3" xfId="1467" xr:uid="{00000000-0005-0000-0000-000091050000}"/>
    <cellStyle name="Comma 2 3 2 2 4 3 4" xfId="1468" xr:uid="{00000000-0005-0000-0000-000092050000}"/>
    <cellStyle name="Comma 2 3 2 2 4 4" xfId="1469" xr:uid="{00000000-0005-0000-0000-000093050000}"/>
    <cellStyle name="Comma 2 3 2 2 4 4 2" xfId="1470" xr:uid="{00000000-0005-0000-0000-000094050000}"/>
    <cellStyle name="Comma 2 3 2 2 4 4 2 2" xfId="1471" xr:uid="{00000000-0005-0000-0000-000095050000}"/>
    <cellStyle name="Comma 2 3 2 2 4 4 3" xfId="1472" xr:uid="{00000000-0005-0000-0000-000096050000}"/>
    <cellStyle name="Comma 2 3 2 2 4 4 4" xfId="1473" xr:uid="{00000000-0005-0000-0000-000097050000}"/>
    <cellStyle name="Comma 2 3 2 2 4 5" xfId="1474" xr:uid="{00000000-0005-0000-0000-000098050000}"/>
    <cellStyle name="Comma 2 3 2 2 4 5 2" xfId="1475" xr:uid="{00000000-0005-0000-0000-000099050000}"/>
    <cellStyle name="Comma 2 3 2 2 4 6" xfId="1476" xr:uid="{00000000-0005-0000-0000-00009A050000}"/>
    <cellStyle name="Comma 2 3 2 2 4 7" xfId="1477" xr:uid="{00000000-0005-0000-0000-00009B050000}"/>
    <cellStyle name="Comma 2 3 2 2 5" xfId="1478" xr:uid="{00000000-0005-0000-0000-00009C050000}"/>
    <cellStyle name="Comma 2 3 2 2 5 2" xfId="1479" xr:uid="{00000000-0005-0000-0000-00009D050000}"/>
    <cellStyle name="Comma 2 3 2 2 5 2 2" xfId="1480" xr:uid="{00000000-0005-0000-0000-00009E050000}"/>
    <cellStyle name="Comma 2 3 2 2 5 2 2 2" xfId="1481" xr:uid="{00000000-0005-0000-0000-00009F050000}"/>
    <cellStyle name="Comma 2 3 2 2 5 2 2 2 2" xfId="1482" xr:uid="{00000000-0005-0000-0000-0000A0050000}"/>
    <cellStyle name="Comma 2 3 2 2 5 2 2 3" xfId="1483" xr:uid="{00000000-0005-0000-0000-0000A1050000}"/>
    <cellStyle name="Comma 2 3 2 2 5 2 2 4" xfId="1484" xr:uid="{00000000-0005-0000-0000-0000A2050000}"/>
    <cellStyle name="Comma 2 3 2 2 5 2 3" xfId="1485" xr:uid="{00000000-0005-0000-0000-0000A3050000}"/>
    <cellStyle name="Comma 2 3 2 2 5 2 3 2" xfId="1486" xr:uid="{00000000-0005-0000-0000-0000A4050000}"/>
    <cellStyle name="Comma 2 3 2 2 5 2 4" xfId="1487" xr:uid="{00000000-0005-0000-0000-0000A5050000}"/>
    <cellStyle name="Comma 2 3 2 2 5 2 5" xfId="1488" xr:uid="{00000000-0005-0000-0000-0000A6050000}"/>
    <cellStyle name="Comma 2 3 2 2 5 3" xfId="1489" xr:uid="{00000000-0005-0000-0000-0000A7050000}"/>
    <cellStyle name="Comma 2 3 2 2 5 3 2" xfId="1490" xr:uid="{00000000-0005-0000-0000-0000A8050000}"/>
    <cellStyle name="Comma 2 3 2 2 5 3 2 2" xfId="1491" xr:uid="{00000000-0005-0000-0000-0000A9050000}"/>
    <cellStyle name="Comma 2 3 2 2 5 3 3" xfId="1492" xr:uid="{00000000-0005-0000-0000-0000AA050000}"/>
    <cellStyle name="Comma 2 3 2 2 5 3 4" xfId="1493" xr:uid="{00000000-0005-0000-0000-0000AB050000}"/>
    <cellStyle name="Comma 2 3 2 2 5 4" xfId="1494" xr:uid="{00000000-0005-0000-0000-0000AC050000}"/>
    <cellStyle name="Comma 2 3 2 2 5 4 2" xfId="1495" xr:uid="{00000000-0005-0000-0000-0000AD050000}"/>
    <cellStyle name="Comma 2 3 2 2 5 4 2 2" xfId="1496" xr:uid="{00000000-0005-0000-0000-0000AE050000}"/>
    <cellStyle name="Comma 2 3 2 2 5 4 3" xfId="1497" xr:uid="{00000000-0005-0000-0000-0000AF050000}"/>
    <cellStyle name="Comma 2 3 2 2 5 4 4" xfId="1498" xr:uid="{00000000-0005-0000-0000-0000B0050000}"/>
    <cellStyle name="Comma 2 3 2 2 5 5" xfId="1499" xr:uid="{00000000-0005-0000-0000-0000B1050000}"/>
    <cellStyle name="Comma 2 3 2 2 5 5 2" xfId="1500" xr:uid="{00000000-0005-0000-0000-0000B2050000}"/>
    <cellStyle name="Comma 2 3 2 2 5 6" xfId="1501" xr:uid="{00000000-0005-0000-0000-0000B3050000}"/>
    <cellStyle name="Comma 2 3 2 2 5 7" xfId="1502" xr:uid="{00000000-0005-0000-0000-0000B4050000}"/>
    <cellStyle name="Comma 2 3 2 2 6" xfId="1503" xr:uid="{00000000-0005-0000-0000-0000B5050000}"/>
    <cellStyle name="Comma 2 3 2 2 6 2" xfId="1504" xr:uid="{00000000-0005-0000-0000-0000B6050000}"/>
    <cellStyle name="Comma 2 3 2 2 6 2 2" xfId="1505" xr:uid="{00000000-0005-0000-0000-0000B7050000}"/>
    <cellStyle name="Comma 2 3 2 2 6 2 2 2" xfId="1506" xr:uid="{00000000-0005-0000-0000-0000B8050000}"/>
    <cellStyle name="Comma 2 3 2 2 6 2 3" xfId="1507" xr:uid="{00000000-0005-0000-0000-0000B9050000}"/>
    <cellStyle name="Comma 2 3 2 2 6 2 4" xfId="1508" xr:uid="{00000000-0005-0000-0000-0000BA050000}"/>
    <cellStyle name="Comma 2 3 2 2 6 3" xfId="1509" xr:uid="{00000000-0005-0000-0000-0000BB050000}"/>
    <cellStyle name="Comma 2 3 2 2 6 3 2" xfId="1510" xr:uid="{00000000-0005-0000-0000-0000BC050000}"/>
    <cellStyle name="Comma 2 3 2 2 6 3 2 2" xfId="1511" xr:uid="{00000000-0005-0000-0000-0000BD050000}"/>
    <cellStyle name="Comma 2 3 2 2 6 3 3" xfId="1512" xr:uid="{00000000-0005-0000-0000-0000BE050000}"/>
    <cellStyle name="Comma 2 3 2 2 6 3 4" xfId="1513" xr:uid="{00000000-0005-0000-0000-0000BF050000}"/>
    <cellStyle name="Comma 2 3 2 2 6 4" xfId="1514" xr:uid="{00000000-0005-0000-0000-0000C0050000}"/>
    <cellStyle name="Comma 2 3 2 2 6 4 2" xfId="1515" xr:uid="{00000000-0005-0000-0000-0000C1050000}"/>
    <cellStyle name="Comma 2 3 2 2 6 5" xfId="1516" xr:uid="{00000000-0005-0000-0000-0000C2050000}"/>
    <cellStyle name="Comma 2 3 2 2 6 6" xfId="1517" xr:uid="{00000000-0005-0000-0000-0000C3050000}"/>
    <cellStyle name="Comma 2 3 2 2 7" xfId="1518" xr:uid="{00000000-0005-0000-0000-0000C4050000}"/>
    <cellStyle name="Comma 2 3 2 2 7 2" xfId="1519" xr:uid="{00000000-0005-0000-0000-0000C5050000}"/>
    <cellStyle name="Comma 2 3 2 2 7 2 2" xfId="1520" xr:uid="{00000000-0005-0000-0000-0000C6050000}"/>
    <cellStyle name="Comma 2 3 2 2 7 2 2 2" xfId="1521" xr:uid="{00000000-0005-0000-0000-0000C7050000}"/>
    <cellStyle name="Comma 2 3 2 2 7 2 3" xfId="1522" xr:uid="{00000000-0005-0000-0000-0000C8050000}"/>
    <cellStyle name="Comma 2 3 2 2 7 2 4" xfId="1523" xr:uid="{00000000-0005-0000-0000-0000C9050000}"/>
    <cellStyle name="Comma 2 3 2 2 7 3" xfId="1524" xr:uid="{00000000-0005-0000-0000-0000CA050000}"/>
    <cellStyle name="Comma 2 3 2 2 7 3 2" xfId="1525" xr:uid="{00000000-0005-0000-0000-0000CB050000}"/>
    <cellStyle name="Comma 2 3 2 2 7 4" xfId="1526" xr:uid="{00000000-0005-0000-0000-0000CC050000}"/>
    <cellStyle name="Comma 2 3 2 2 7 5" xfId="1527" xr:uid="{00000000-0005-0000-0000-0000CD050000}"/>
    <cellStyle name="Comma 2 3 2 2 8" xfId="1528" xr:uid="{00000000-0005-0000-0000-0000CE050000}"/>
    <cellStyle name="Comma 2 3 2 2 8 2" xfId="1529" xr:uid="{00000000-0005-0000-0000-0000CF050000}"/>
    <cellStyle name="Comma 2 3 2 2 8 2 2" xfId="1530" xr:uid="{00000000-0005-0000-0000-0000D0050000}"/>
    <cellStyle name="Comma 2 3 2 2 8 3" xfId="1531" xr:uid="{00000000-0005-0000-0000-0000D1050000}"/>
    <cellStyle name="Comma 2 3 2 2 8 4" xfId="1532" xr:uid="{00000000-0005-0000-0000-0000D2050000}"/>
    <cellStyle name="Comma 2 3 2 2 9" xfId="1533" xr:uid="{00000000-0005-0000-0000-0000D3050000}"/>
    <cellStyle name="Comma 2 3 2 2 9 2" xfId="1534" xr:uid="{00000000-0005-0000-0000-0000D4050000}"/>
    <cellStyle name="Comma 2 3 2 2 9 2 2" xfId="1535" xr:uid="{00000000-0005-0000-0000-0000D5050000}"/>
    <cellStyle name="Comma 2 3 2 2 9 3" xfId="1536" xr:uid="{00000000-0005-0000-0000-0000D6050000}"/>
    <cellStyle name="Comma 2 3 2 2 9 4" xfId="1537" xr:uid="{00000000-0005-0000-0000-0000D7050000}"/>
    <cellStyle name="Comma 2 3 2 3" xfId="1538" xr:uid="{00000000-0005-0000-0000-0000D8050000}"/>
    <cellStyle name="Comma 2 3 2 3 2" xfId="1539" xr:uid="{00000000-0005-0000-0000-0000D9050000}"/>
    <cellStyle name="Comma 2 3 2 3 2 2" xfId="1540" xr:uid="{00000000-0005-0000-0000-0000DA050000}"/>
    <cellStyle name="Comma 2 3 2 3 2 2 2" xfId="1541" xr:uid="{00000000-0005-0000-0000-0000DB050000}"/>
    <cellStyle name="Comma 2 3 2 3 2 2 2 2" xfId="1542" xr:uid="{00000000-0005-0000-0000-0000DC050000}"/>
    <cellStyle name="Comma 2 3 2 3 2 2 3" xfId="1543" xr:uid="{00000000-0005-0000-0000-0000DD050000}"/>
    <cellStyle name="Comma 2 3 2 3 2 2 4" xfId="1544" xr:uid="{00000000-0005-0000-0000-0000DE050000}"/>
    <cellStyle name="Comma 2 3 2 3 2 3" xfId="1545" xr:uid="{00000000-0005-0000-0000-0000DF050000}"/>
    <cellStyle name="Comma 2 3 2 3 2 3 2" xfId="1546" xr:uid="{00000000-0005-0000-0000-0000E0050000}"/>
    <cellStyle name="Comma 2 3 2 3 2 4" xfId="1547" xr:uid="{00000000-0005-0000-0000-0000E1050000}"/>
    <cellStyle name="Comma 2 3 2 3 2 5" xfId="1548" xr:uid="{00000000-0005-0000-0000-0000E2050000}"/>
    <cellStyle name="Comma 2 3 2 3 3" xfId="1549" xr:uid="{00000000-0005-0000-0000-0000E3050000}"/>
    <cellStyle name="Comma 2 3 2 3 3 2" xfId="1550" xr:uid="{00000000-0005-0000-0000-0000E4050000}"/>
    <cellStyle name="Comma 2 3 2 3 3 2 2" xfId="1551" xr:uid="{00000000-0005-0000-0000-0000E5050000}"/>
    <cellStyle name="Comma 2 3 2 3 3 3" xfId="1552" xr:uid="{00000000-0005-0000-0000-0000E6050000}"/>
    <cellStyle name="Comma 2 3 2 3 3 4" xfId="1553" xr:uid="{00000000-0005-0000-0000-0000E7050000}"/>
    <cellStyle name="Comma 2 3 2 3 4" xfId="1554" xr:uid="{00000000-0005-0000-0000-0000E8050000}"/>
    <cellStyle name="Comma 2 3 2 3 4 2" xfId="1555" xr:uid="{00000000-0005-0000-0000-0000E9050000}"/>
    <cellStyle name="Comma 2 3 2 3 4 2 2" xfId="1556" xr:uid="{00000000-0005-0000-0000-0000EA050000}"/>
    <cellStyle name="Comma 2 3 2 3 4 3" xfId="1557" xr:uid="{00000000-0005-0000-0000-0000EB050000}"/>
    <cellStyle name="Comma 2 3 2 3 4 4" xfId="1558" xr:uid="{00000000-0005-0000-0000-0000EC050000}"/>
    <cellStyle name="Comma 2 3 2 3 5" xfId="1559" xr:uid="{00000000-0005-0000-0000-0000ED050000}"/>
    <cellStyle name="Comma 2 3 2 3 5 2" xfId="1560" xr:uid="{00000000-0005-0000-0000-0000EE050000}"/>
    <cellStyle name="Comma 2 3 2 3 6" xfId="1561" xr:uid="{00000000-0005-0000-0000-0000EF050000}"/>
    <cellStyle name="Comma 2 3 2 3 7" xfId="1562" xr:uid="{00000000-0005-0000-0000-0000F0050000}"/>
    <cellStyle name="Comma 2 3 2 4" xfId="1563" xr:uid="{00000000-0005-0000-0000-0000F1050000}"/>
    <cellStyle name="Comma 2 3 2 4 2" xfId="1564" xr:uid="{00000000-0005-0000-0000-0000F2050000}"/>
    <cellStyle name="Comma 2 3 2 4 2 2" xfId="1565" xr:uid="{00000000-0005-0000-0000-0000F3050000}"/>
    <cellStyle name="Comma 2 3 2 4 2 2 2" xfId="1566" xr:uid="{00000000-0005-0000-0000-0000F4050000}"/>
    <cellStyle name="Comma 2 3 2 4 2 2 2 2" xfId="1567" xr:uid="{00000000-0005-0000-0000-0000F5050000}"/>
    <cellStyle name="Comma 2 3 2 4 2 2 3" xfId="1568" xr:uid="{00000000-0005-0000-0000-0000F6050000}"/>
    <cellStyle name="Comma 2 3 2 4 2 2 4" xfId="1569" xr:uid="{00000000-0005-0000-0000-0000F7050000}"/>
    <cellStyle name="Comma 2 3 2 4 2 3" xfId="1570" xr:uid="{00000000-0005-0000-0000-0000F8050000}"/>
    <cellStyle name="Comma 2 3 2 4 2 3 2" xfId="1571" xr:uid="{00000000-0005-0000-0000-0000F9050000}"/>
    <cellStyle name="Comma 2 3 2 4 2 4" xfId="1572" xr:uid="{00000000-0005-0000-0000-0000FA050000}"/>
    <cellStyle name="Comma 2 3 2 4 2 5" xfId="1573" xr:uid="{00000000-0005-0000-0000-0000FB050000}"/>
    <cellStyle name="Comma 2 3 2 4 3" xfId="1574" xr:uid="{00000000-0005-0000-0000-0000FC050000}"/>
    <cellStyle name="Comma 2 3 2 4 3 2" xfId="1575" xr:uid="{00000000-0005-0000-0000-0000FD050000}"/>
    <cellStyle name="Comma 2 3 2 4 3 2 2" xfId="1576" xr:uid="{00000000-0005-0000-0000-0000FE050000}"/>
    <cellStyle name="Comma 2 3 2 4 3 3" xfId="1577" xr:uid="{00000000-0005-0000-0000-0000FF050000}"/>
    <cellStyle name="Comma 2 3 2 4 3 4" xfId="1578" xr:uid="{00000000-0005-0000-0000-000000060000}"/>
    <cellStyle name="Comma 2 3 2 4 4" xfId="1579" xr:uid="{00000000-0005-0000-0000-000001060000}"/>
    <cellStyle name="Comma 2 3 2 4 4 2" xfId="1580" xr:uid="{00000000-0005-0000-0000-000002060000}"/>
    <cellStyle name="Comma 2 3 2 4 4 2 2" xfId="1581" xr:uid="{00000000-0005-0000-0000-000003060000}"/>
    <cellStyle name="Comma 2 3 2 4 4 3" xfId="1582" xr:uid="{00000000-0005-0000-0000-000004060000}"/>
    <cellStyle name="Comma 2 3 2 4 4 4" xfId="1583" xr:uid="{00000000-0005-0000-0000-000005060000}"/>
    <cellStyle name="Comma 2 3 2 4 5" xfId="1584" xr:uid="{00000000-0005-0000-0000-000006060000}"/>
    <cellStyle name="Comma 2 3 2 4 5 2" xfId="1585" xr:uid="{00000000-0005-0000-0000-000007060000}"/>
    <cellStyle name="Comma 2 3 2 4 6" xfId="1586" xr:uid="{00000000-0005-0000-0000-000008060000}"/>
    <cellStyle name="Comma 2 3 2 4 7" xfId="1587" xr:uid="{00000000-0005-0000-0000-000009060000}"/>
    <cellStyle name="Comma 2 3 2 5" xfId="1588" xr:uid="{00000000-0005-0000-0000-00000A060000}"/>
    <cellStyle name="Comma 2 3 2 5 2" xfId="1589" xr:uid="{00000000-0005-0000-0000-00000B060000}"/>
    <cellStyle name="Comma 2 3 2 5 2 2" xfId="1590" xr:uid="{00000000-0005-0000-0000-00000C060000}"/>
    <cellStyle name="Comma 2 3 2 5 2 2 2" xfId="1591" xr:uid="{00000000-0005-0000-0000-00000D060000}"/>
    <cellStyle name="Comma 2 3 2 5 2 2 2 2" xfId="1592" xr:uid="{00000000-0005-0000-0000-00000E060000}"/>
    <cellStyle name="Comma 2 3 2 5 2 2 3" xfId="1593" xr:uid="{00000000-0005-0000-0000-00000F060000}"/>
    <cellStyle name="Comma 2 3 2 5 2 2 4" xfId="1594" xr:uid="{00000000-0005-0000-0000-000010060000}"/>
    <cellStyle name="Comma 2 3 2 5 2 3" xfId="1595" xr:uid="{00000000-0005-0000-0000-000011060000}"/>
    <cellStyle name="Comma 2 3 2 5 2 3 2" xfId="1596" xr:uid="{00000000-0005-0000-0000-000012060000}"/>
    <cellStyle name="Comma 2 3 2 5 2 4" xfId="1597" xr:uid="{00000000-0005-0000-0000-000013060000}"/>
    <cellStyle name="Comma 2 3 2 5 2 5" xfId="1598" xr:uid="{00000000-0005-0000-0000-000014060000}"/>
    <cellStyle name="Comma 2 3 2 5 3" xfId="1599" xr:uid="{00000000-0005-0000-0000-000015060000}"/>
    <cellStyle name="Comma 2 3 2 5 3 2" xfId="1600" xr:uid="{00000000-0005-0000-0000-000016060000}"/>
    <cellStyle name="Comma 2 3 2 5 3 2 2" xfId="1601" xr:uid="{00000000-0005-0000-0000-000017060000}"/>
    <cellStyle name="Comma 2 3 2 5 3 3" xfId="1602" xr:uid="{00000000-0005-0000-0000-000018060000}"/>
    <cellStyle name="Comma 2 3 2 5 3 4" xfId="1603" xr:uid="{00000000-0005-0000-0000-000019060000}"/>
    <cellStyle name="Comma 2 3 2 5 4" xfId="1604" xr:uid="{00000000-0005-0000-0000-00001A060000}"/>
    <cellStyle name="Comma 2 3 2 5 4 2" xfId="1605" xr:uid="{00000000-0005-0000-0000-00001B060000}"/>
    <cellStyle name="Comma 2 3 2 5 4 2 2" xfId="1606" xr:uid="{00000000-0005-0000-0000-00001C060000}"/>
    <cellStyle name="Comma 2 3 2 5 4 3" xfId="1607" xr:uid="{00000000-0005-0000-0000-00001D060000}"/>
    <cellStyle name="Comma 2 3 2 5 4 4" xfId="1608" xr:uid="{00000000-0005-0000-0000-00001E060000}"/>
    <cellStyle name="Comma 2 3 2 5 5" xfId="1609" xr:uid="{00000000-0005-0000-0000-00001F060000}"/>
    <cellStyle name="Comma 2 3 2 5 5 2" xfId="1610" xr:uid="{00000000-0005-0000-0000-000020060000}"/>
    <cellStyle name="Comma 2 3 2 5 6" xfId="1611" xr:uid="{00000000-0005-0000-0000-000021060000}"/>
    <cellStyle name="Comma 2 3 2 5 7" xfId="1612" xr:uid="{00000000-0005-0000-0000-000022060000}"/>
    <cellStyle name="Comma 2 3 2 6" xfId="1613" xr:uid="{00000000-0005-0000-0000-000023060000}"/>
    <cellStyle name="Comma 2 3 2 6 2" xfId="1614" xr:uid="{00000000-0005-0000-0000-000024060000}"/>
    <cellStyle name="Comma 2 3 2 6 2 2" xfId="1615" xr:uid="{00000000-0005-0000-0000-000025060000}"/>
    <cellStyle name="Comma 2 3 2 6 2 2 2" xfId="1616" xr:uid="{00000000-0005-0000-0000-000026060000}"/>
    <cellStyle name="Comma 2 3 2 6 2 2 2 2" xfId="1617" xr:uid="{00000000-0005-0000-0000-000027060000}"/>
    <cellStyle name="Comma 2 3 2 6 2 2 3" xfId="1618" xr:uid="{00000000-0005-0000-0000-000028060000}"/>
    <cellStyle name="Comma 2 3 2 6 2 2 4" xfId="1619" xr:uid="{00000000-0005-0000-0000-000029060000}"/>
    <cellStyle name="Comma 2 3 2 6 2 3" xfId="1620" xr:uid="{00000000-0005-0000-0000-00002A060000}"/>
    <cellStyle name="Comma 2 3 2 6 2 3 2" xfId="1621" xr:uid="{00000000-0005-0000-0000-00002B060000}"/>
    <cellStyle name="Comma 2 3 2 6 2 4" xfId="1622" xr:uid="{00000000-0005-0000-0000-00002C060000}"/>
    <cellStyle name="Comma 2 3 2 6 2 5" xfId="1623" xr:uid="{00000000-0005-0000-0000-00002D060000}"/>
    <cellStyle name="Comma 2 3 2 6 3" xfId="1624" xr:uid="{00000000-0005-0000-0000-00002E060000}"/>
    <cellStyle name="Comma 2 3 2 6 3 2" xfId="1625" xr:uid="{00000000-0005-0000-0000-00002F060000}"/>
    <cellStyle name="Comma 2 3 2 6 3 2 2" xfId="1626" xr:uid="{00000000-0005-0000-0000-000030060000}"/>
    <cellStyle name="Comma 2 3 2 6 3 3" xfId="1627" xr:uid="{00000000-0005-0000-0000-000031060000}"/>
    <cellStyle name="Comma 2 3 2 6 3 4" xfId="1628" xr:uid="{00000000-0005-0000-0000-000032060000}"/>
    <cellStyle name="Comma 2 3 2 6 4" xfId="1629" xr:uid="{00000000-0005-0000-0000-000033060000}"/>
    <cellStyle name="Comma 2 3 2 6 4 2" xfId="1630" xr:uid="{00000000-0005-0000-0000-000034060000}"/>
    <cellStyle name="Comma 2 3 2 6 4 2 2" xfId="1631" xr:uid="{00000000-0005-0000-0000-000035060000}"/>
    <cellStyle name="Comma 2 3 2 6 4 3" xfId="1632" xr:uid="{00000000-0005-0000-0000-000036060000}"/>
    <cellStyle name="Comma 2 3 2 6 4 4" xfId="1633" xr:uid="{00000000-0005-0000-0000-000037060000}"/>
    <cellStyle name="Comma 2 3 2 6 5" xfId="1634" xr:uid="{00000000-0005-0000-0000-000038060000}"/>
    <cellStyle name="Comma 2 3 2 6 5 2" xfId="1635" xr:uid="{00000000-0005-0000-0000-000039060000}"/>
    <cellStyle name="Comma 2 3 2 6 6" xfId="1636" xr:uid="{00000000-0005-0000-0000-00003A060000}"/>
    <cellStyle name="Comma 2 3 2 6 7" xfId="1637" xr:uid="{00000000-0005-0000-0000-00003B060000}"/>
    <cellStyle name="Comma 2 3 2 7" xfId="1638" xr:uid="{00000000-0005-0000-0000-00003C060000}"/>
    <cellStyle name="Comma 2 3 2 7 2" xfId="1639" xr:uid="{00000000-0005-0000-0000-00003D060000}"/>
    <cellStyle name="Comma 2 3 2 7 2 2" xfId="1640" xr:uid="{00000000-0005-0000-0000-00003E060000}"/>
    <cellStyle name="Comma 2 3 2 7 2 2 2" xfId="1641" xr:uid="{00000000-0005-0000-0000-00003F060000}"/>
    <cellStyle name="Comma 2 3 2 7 2 3" xfId="1642" xr:uid="{00000000-0005-0000-0000-000040060000}"/>
    <cellStyle name="Comma 2 3 2 7 2 4" xfId="1643" xr:uid="{00000000-0005-0000-0000-000041060000}"/>
    <cellStyle name="Comma 2 3 2 7 3" xfId="1644" xr:uid="{00000000-0005-0000-0000-000042060000}"/>
    <cellStyle name="Comma 2 3 2 7 3 2" xfId="1645" xr:uid="{00000000-0005-0000-0000-000043060000}"/>
    <cellStyle name="Comma 2 3 2 7 3 2 2" xfId="1646" xr:uid="{00000000-0005-0000-0000-000044060000}"/>
    <cellStyle name="Comma 2 3 2 7 3 3" xfId="1647" xr:uid="{00000000-0005-0000-0000-000045060000}"/>
    <cellStyle name="Comma 2 3 2 7 3 4" xfId="1648" xr:uid="{00000000-0005-0000-0000-000046060000}"/>
    <cellStyle name="Comma 2 3 2 7 4" xfId="1649" xr:uid="{00000000-0005-0000-0000-000047060000}"/>
    <cellStyle name="Comma 2 3 2 7 4 2" xfId="1650" xr:uid="{00000000-0005-0000-0000-000048060000}"/>
    <cellStyle name="Comma 2 3 2 7 5" xfId="1651" xr:uid="{00000000-0005-0000-0000-000049060000}"/>
    <cellStyle name="Comma 2 3 2 7 6" xfId="1652" xr:uid="{00000000-0005-0000-0000-00004A060000}"/>
    <cellStyle name="Comma 2 3 2 8" xfId="1653" xr:uid="{00000000-0005-0000-0000-00004B060000}"/>
    <cellStyle name="Comma 2 3 2 8 2" xfId="1654" xr:uid="{00000000-0005-0000-0000-00004C060000}"/>
    <cellStyle name="Comma 2 3 2 8 2 2" xfId="1655" xr:uid="{00000000-0005-0000-0000-00004D060000}"/>
    <cellStyle name="Comma 2 3 2 8 2 2 2" xfId="1656" xr:uid="{00000000-0005-0000-0000-00004E060000}"/>
    <cellStyle name="Comma 2 3 2 8 2 3" xfId="1657" xr:uid="{00000000-0005-0000-0000-00004F060000}"/>
    <cellStyle name="Comma 2 3 2 8 2 4" xfId="1658" xr:uid="{00000000-0005-0000-0000-000050060000}"/>
    <cellStyle name="Comma 2 3 2 8 3" xfId="1659" xr:uid="{00000000-0005-0000-0000-000051060000}"/>
    <cellStyle name="Comma 2 3 2 8 3 2" xfId="1660" xr:uid="{00000000-0005-0000-0000-000052060000}"/>
    <cellStyle name="Comma 2 3 2 8 4" xfId="1661" xr:uid="{00000000-0005-0000-0000-000053060000}"/>
    <cellStyle name="Comma 2 3 2 8 5" xfId="1662" xr:uid="{00000000-0005-0000-0000-000054060000}"/>
    <cellStyle name="Comma 2 3 2 9" xfId="1663" xr:uid="{00000000-0005-0000-0000-000055060000}"/>
    <cellStyle name="Comma 2 3 2 9 2" xfId="1664" xr:uid="{00000000-0005-0000-0000-000056060000}"/>
    <cellStyle name="Comma 2 3 2 9 2 2" xfId="1665" xr:uid="{00000000-0005-0000-0000-000057060000}"/>
    <cellStyle name="Comma 2 3 2 9 3" xfId="1666" xr:uid="{00000000-0005-0000-0000-000058060000}"/>
    <cellStyle name="Comma 2 3 2 9 4" xfId="1667" xr:uid="{00000000-0005-0000-0000-000059060000}"/>
    <cellStyle name="Comma 2 3 3" xfId="1668" xr:uid="{00000000-0005-0000-0000-00005A060000}"/>
    <cellStyle name="Comma 2 3 3 10" xfId="1669" xr:uid="{00000000-0005-0000-0000-00005B060000}"/>
    <cellStyle name="Comma 2 3 3 10 2" xfId="1670" xr:uid="{00000000-0005-0000-0000-00005C060000}"/>
    <cellStyle name="Comma 2 3 3 10 2 2" xfId="1671" xr:uid="{00000000-0005-0000-0000-00005D060000}"/>
    <cellStyle name="Comma 2 3 3 10 3" xfId="1672" xr:uid="{00000000-0005-0000-0000-00005E060000}"/>
    <cellStyle name="Comma 2 3 3 10 4" xfId="1673" xr:uid="{00000000-0005-0000-0000-00005F060000}"/>
    <cellStyle name="Comma 2 3 3 11" xfId="1674" xr:uid="{00000000-0005-0000-0000-000060060000}"/>
    <cellStyle name="Comma 2 3 3 11 2" xfId="1675" xr:uid="{00000000-0005-0000-0000-000061060000}"/>
    <cellStyle name="Comma 2 3 3 12" xfId="1676" xr:uid="{00000000-0005-0000-0000-000062060000}"/>
    <cellStyle name="Comma 2 3 3 13" xfId="1677" xr:uid="{00000000-0005-0000-0000-000063060000}"/>
    <cellStyle name="Comma 2 3 3 2" xfId="1678" xr:uid="{00000000-0005-0000-0000-000064060000}"/>
    <cellStyle name="Comma 2 3 3 2 10" xfId="1679" xr:uid="{00000000-0005-0000-0000-000065060000}"/>
    <cellStyle name="Comma 2 3 3 2 10 2" xfId="1680" xr:uid="{00000000-0005-0000-0000-000066060000}"/>
    <cellStyle name="Comma 2 3 3 2 11" xfId="1681" xr:uid="{00000000-0005-0000-0000-000067060000}"/>
    <cellStyle name="Comma 2 3 3 2 12" xfId="1682" xr:uid="{00000000-0005-0000-0000-000068060000}"/>
    <cellStyle name="Comma 2 3 3 2 2" xfId="1683" xr:uid="{00000000-0005-0000-0000-000069060000}"/>
    <cellStyle name="Comma 2 3 3 2 2 2" xfId="1684" xr:uid="{00000000-0005-0000-0000-00006A060000}"/>
    <cellStyle name="Comma 2 3 3 2 2 2 2" xfId="1685" xr:uid="{00000000-0005-0000-0000-00006B060000}"/>
    <cellStyle name="Comma 2 3 3 2 2 2 2 2" xfId="1686" xr:uid="{00000000-0005-0000-0000-00006C060000}"/>
    <cellStyle name="Comma 2 3 3 2 2 2 2 2 2" xfId="1687" xr:uid="{00000000-0005-0000-0000-00006D060000}"/>
    <cellStyle name="Comma 2 3 3 2 2 2 2 3" xfId="1688" xr:uid="{00000000-0005-0000-0000-00006E060000}"/>
    <cellStyle name="Comma 2 3 3 2 2 2 2 4" xfId="1689" xr:uid="{00000000-0005-0000-0000-00006F060000}"/>
    <cellStyle name="Comma 2 3 3 2 2 2 3" xfId="1690" xr:uid="{00000000-0005-0000-0000-000070060000}"/>
    <cellStyle name="Comma 2 3 3 2 2 2 3 2" xfId="1691" xr:uid="{00000000-0005-0000-0000-000071060000}"/>
    <cellStyle name="Comma 2 3 3 2 2 2 4" xfId="1692" xr:uid="{00000000-0005-0000-0000-000072060000}"/>
    <cellStyle name="Comma 2 3 3 2 2 2 5" xfId="1693" xr:uid="{00000000-0005-0000-0000-000073060000}"/>
    <cellStyle name="Comma 2 3 3 2 2 3" xfId="1694" xr:uid="{00000000-0005-0000-0000-000074060000}"/>
    <cellStyle name="Comma 2 3 3 2 2 3 2" xfId="1695" xr:uid="{00000000-0005-0000-0000-000075060000}"/>
    <cellStyle name="Comma 2 3 3 2 2 3 2 2" xfId="1696" xr:uid="{00000000-0005-0000-0000-000076060000}"/>
    <cellStyle name="Comma 2 3 3 2 2 3 3" xfId="1697" xr:uid="{00000000-0005-0000-0000-000077060000}"/>
    <cellStyle name="Comma 2 3 3 2 2 3 4" xfId="1698" xr:uid="{00000000-0005-0000-0000-000078060000}"/>
    <cellStyle name="Comma 2 3 3 2 2 4" xfId="1699" xr:uid="{00000000-0005-0000-0000-000079060000}"/>
    <cellStyle name="Comma 2 3 3 2 2 4 2" xfId="1700" xr:uid="{00000000-0005-0000-0000-00007A060000}"/>
    <cellStyle name="Comma 2 3 3 2 2 4 2 2" xfId="1701" xr:uid="{00000000-0005-0000-0000-00007B060000}"/>
    <cellStyle name="Comma 2 3 3 2 2 4 3" xfId="1702" xr:uid="{00000000-0005-0000-0000-00007C060000}"/>
    <cellStyle name="Comma 2 3 3 2 2 4 4" xfId="1703" xr:uid="{00000000-0005-0000-0000-00007D060000}"/>
    <cellStyle name="Comma 2 3 3 2 2 5" xfId="1704" xr:uid="{00000000-0005-0000-0000-00007E060000}"/>
    <cellStyle name="Comma 2 3 3 2 2 5 2" xfId="1705" xr:uid="{00000000-0005-0000-0000-00007F060000}"/>
    <cellStyle name="Comma 2 3 3 2 2 6" xfId="1706" xr:uid="{00000000-0005-0000-0000-000080060000}"/>
    <cellStyle name="Comma 2 3 3 2 2 7" xfId="1707" xr:uid="{00000000-0005-0000-0000-000081060000}"/>
    <cellStyle name="Comma 2 3 3 2 3" xfId="1708" xr:uid="{00000000-0005-0000-0000-000082060000}"/>
    <cellStyle name="Comma 2 3 3 2 3 2" xfId="1709" xr:uid="{00000000-0005-0000-0000-000083060000}"/>
    <cellStyle name="Comma 2 3 3 2 3 2 2" xfId="1710" xr:uid="{00000000-0005-0000-0000-000084060000}"/>
    <cellStyle name="Comma 2 3 3 2 3 2 2 2" xfId="1711" xr:uid="{00000000-0005-0000-0000-000085060000}"/>
    <cellStyle name="Comma 2 3 3 2 3 2 2 2 2" xfId="1712" xr:uid="{00000000-0005-0000-0000-000086060000}"/>
    <cellStyle name="Comma 2 3 3 2 3 2 2 3" xfId="1713" xr:uid="{00000000-0005-0000-0000-000087060000}"/>
    <cellStyle name="Comma 2 3 3 2 3 2 2 4" xfId="1714" xr:uid="{00000000-0005-0000-0000-000088060000}"/>
    <cellStyle name="Comma 2 3 3 2 3 2 3" xfId="1715" xr:uid="{00000000-0005-0000-0000-000089060000}"/>
    <cellStyle name="Comma 2 3 3 2 3 2 3 2" xfId="1716" xr:uid="{00000000-0005-0000-0000-00008A060000}"/>
    <cellStyle name="Comma 2 3 3 2 3 2 4" xfId="1717" xr:uid="{00000000-0005-0000-0000-00008B060000}"/>
    <cellStyle name="Comma 2 3 3 2 3 2 5" xfId="1718" xr:uid="{00000000-0005-0000-0000-00008C060000}"/>
    <cellStyle name="Comma 2 3 3 2 3 3" xfId="1719" xr:uid="{00000000-0005-0000-0000-00008D060000}"/>
    <cellStyle name="Comma 2 3 3 2 3 3 2" xfId="1720" xr:uid="{00000000-0005-0000-0000-00008E060000}"/>
    <cellStyle name="Comma 2 3 3 2 3 3 2 2" xfId="1721" xr:uid="{00000000-0005-0000-0000-00008F060000}"/>
    <cellStyle name="Comma 2 3 3 2 3 3 3" xfId="1722" xr:uid="{00000000-0005-0000-0000-000090060000}"/>
    <cellStyle name="Comma 2 3 3 2 3 3 4" xfId="1723" xr:uid="{00000000-0005-0000-0000-000091060000}"/>
    <cellStyle name="Comma 2 3 3 2 3 4" xfId="1724" xr:uid="{00000000-0005-0000-0000-000092060000}"/>
    <cellStyle name="Comma 2 3 3 2 3 4 2" xfId="1725" xr:uid="{00000000-0005-0000-0000-000093060000}"/>
    <cellStyle name="Comma 2 3 3 2 3 4 2 2" xfId="1726" xr:uid="{00000000-0005-0000-0000-000094060000}"/>
    <cellStyle name="Comma 2 3 3 2 3 4 3" xfId="1727" xr:uid="{00000000-0005-0000-0000-000095060000}"/>
    <cellStyle name="Comma 2 3 3 2 3 4 4" xfId="1728" xr:uid="{00000000-0005-0000-0000-000096060000}"/>
    <cellStyle name="Comma 2 3 3 2 3 5" xfId="1729" xr:uid="{00000000-0005-0000-0000-000097060000}"/>
    <cellStyle name="Comma 2 3 3 2 3 5 2" xfId="1730" xr:uid="{00000000-0005-0000-0000-000098060000}"/>
    <cellStyle name="Comma 2 3 3 2 3 6" xfId="1731" xr:uid="{00000000-0005-0000-0000-000099060000}"/>
    <cellStyle name="Comma 2 3 3 2 3 7" xfId="1732" xr:uid="{00000000-0005-0000-0000-00009A060000}"/>
    <cellStyle name="Comma 2 3 3 2 4" xfId="1733" xr:uid="{00000000-0005-0000-0000-00009B060000}"/>
    <cellStyle name="Comma 2 3 3 2 4 2" xfId="1734" xr:uid="{00000000-0005-0000-0000-00009C060000}"/>
    <cellStyle name="Comma 2 3 3 2 4 2 2" xfId="1735" xr:uid="{00000000-0005-0000-0000-00009D060000}"/>
    <cellStyle name="Comma 2 3 3 2 4 2 2 2" xfId="1736" xr:uid="{00000000-0005-0000-0000-00009E060000}"/>
    <cellStyle name="Comma 2 3 3 2 4 2 2 2 2" xfId="1737" xr:uid="{00000000-0005-0000-0000-00009F060000}"/>
    <cellStyle name="Comma 2 3 3 2 4 2 2 3" xfId="1738" xr:uid="{00000000-0005-0000-0000-0000A0060000}"/>
    <cellStyle name="Comma 2 3 3 2 4 2 2 4" xfId="1739" xr:uid="{00000000-0005-0000-0000-0000A1060000}"/>
    <cellStyle name="Comma 2 3 3 2 4 2 3" xfId="1740" xr:uid="{00000000-0005-0000-0000-0000A2060000}"/>
    <cellStyle name="Comma 2 3 3 2 4 2 3 2" xfId="1741" xr:uid="{00000000-0005-0000-0000-0000A3060000}"/>
    <cellStyle name="Comma 2 3 3 2 4 2 4" xfId="1742" xr:uid="{00000000-0005-0000-0000-0000A4060000}"/>
    <cellStyle name="Comma 2 3 3 2 4 2 5" xfId="1743" xr:uid="{00000000-0005-0000-0000-0000A5060000}"/>
    <cellStyle name="Comma 2 3 3 2 4 3" xfId="1744" xr:uid="{00000000-0005-0000-0000-0000A6060000}"/>
    <cellStyle name="Comma 2 3 3 2 4 3 2" xfId="1745" xr:uid="{00000000-0005-0000-0000-0000A7060000}"/>
    <cellStyle name="Comma 2 3 3 2 4 3 2 2" xfId="1746" xr:uid="{00000000-0005-0000-0000-0000A8060000}"/>
    <cellStyle name="Comma 2 3 3 2 4 3 3" xfId="1747" xr:uid="{00000000-0005-0000-0000-0000A9060000}"/>
    <cellStyle name="Comma 2 3 3 2 4 3 4" xfId="1748" xr:uid="{00000000-0005-0000-0000-0000AA060000}"/>
    <cellStyle name="Comma 2 3 3 2 4 4" xfId="1749" xr:uid="{00000000-0005-0000-0000-0000AB060000}"/>
    <cellStyle name="Comma 2 3 3 2 4 4 2" xfId="1750" xr:uid="{00000000-0005-0000-0000-0000AC060000}"/>
    <cellStyle name="Comma 2 3 3 2 4 4 2 2" xfId="1751" xr:uid="{00000000-0005-0000-0000-0000AD060000}"/>
    <cellStyle name="Comma 2 3 3 2 4 4 3" xfId="1752" xr:uid="{00000000-0005-0000-0000-0000AE060000}"/>
    <cellStyle name="Comma 2 3 3 2 4 4 4" xfId="1753" xr:uid="{00000000-0005-0000-0000-0000AF060000}"/>
    <cellStyle name="Comma 2 3 3 2 4 5" xfId="1754" xr:uid="{00000000-0005-0000-0000-0000B0060000}"/>
    <cellStyle name="Comma 2 3 3 2 4 5 2" xfId="1755" xr:uid="{00000000-0005-0000-0000-0000B1060000}"/>
    <cellStyle name="Comma 2 3 3 2 4 6" xfId="1756" xr:uid="{00000000-0005-0000-0000-0000B2060000}"/>
    <cellStyle name="Comma 2 3 3 2 4 7" xfId="1757" xr:uid="{00000000-0005-0000-0000-0000B3060000}"/>
    <cellStyle name="Comma 2 3 3 2 5" xfId="1758" xr:uid="{00000000-0005-0000-0000-0000B4060000}"/>
    <cellStyle name="Comma 2 3 3 2 5 2" xfId="1759" xr:uid="{00000000-0005-0000-0000-0000B5060000}"/>
    <cellStyle name="Comma 2 3 3 2 5 2 2" xfId="1760" xr:uid="{00000000-0005-0000-0000-0000B6060000}"/>
    <cellStyle name="Comma 2 3 3 2 5 2 2 2" xfId="1761" xr:uid="{00000000-0005-0000-0000-0000B7060000}"/>
    <cellStyle name="Comma 2 3 3 2 5 2 2 2 2" xfId="1762" xr:uid="{00000000-0005-0000-0000-0000B8060000}"/>
    <cellStyle name="Comma 2 3 3 2 5 2 2 3" xfId="1763" xr:uid="{00000000-0005-0000-0000-0000B9060000}"/>
    <cellStyle name="Comma 2 3 3 2 5 2 2 4" xfId="1764" xr:uid="{00000000-0005-0000-0000-0000BA060000}"/>
    <cellStyle name="Comma 2 3 3 2 5 2 3" xfId="1765" xr:uid="{00000000-0005-0000-0000-0000BB060000}"/>
    <cellStyle name="Comma 2 3 3 2 5 2 3 2" xfId="1766" xr:uid="{00000000-0005-0000-0000-0000BC060000}"/>
    <cellStyle name="Comma 2 3 3 2 5 2 4" xfId="1767" xr:uid="{00000000-0005-0000-0000-0000BD060000}"/>
    <cellStyle name="Comma 2 3 3 2 5 2 5" xfId="1768" xr:uid="{00000000-0005-0000-0000-0000BE060000}"/>
    <cellStyle name="Comma 2 3 3 2 5 3" xfId="1769" xr:uid="{00000000-0005-0000-0000-0000BF060000}"/>
    <cellStyle name="Comma 2 3 3 2 5 3 2" xfId="1770" xr:uid="{00000000-0005-0000-0000-0000C0060000}"/>
    <cellStyle name="Comma 2 3 3 2 5 3 2 2" xfId="1771" xr:uid="{00000000-0005-0000-0000-0000C1060000}"/>
    <cellStyle name="Comma 2 3 3 2 5 3 3" xfId="1772" xr:uid="{00000000-0005-0000-0000-0000C2060000}"/>
    <cellStyle name="Comma 2 3 3 2 5 3 4" xfId="1773" xr:uid="{00000000-0005-0000-0000-0000C3060000}"/>
    <cellStyle name="Comma 2 3 3 2 5 4" xfId="1774" xr:uid="{00000000-0005-0000-0000-0000C4060000}"/>
    <cellStyle name="Comma 2 3 3 2 5 4 2" xfId="1775" xr:uid="{00000000-0005-0000-0000-0000C5060000}"/>
    <cellStyle name="Comma 2 3 3 2 5 4 2 2" xfId="1776" xr:uid="{00000000-0005-0000-0000-0000C6060000}"/>
    <cellStyle name="Comma 2 3 3 2 5 4 3" xfId="1777" xr:uid="{00000000-0005-0000-0000-0000C7060000}"/>
    <cellStyle name="Comma 2 3 3 2 5 4 4" xfId="1778" xr:uid="{00000000-0005-0000-0000-0000C8060000}"/>
    <cellStyle name="Comma 2 3 3 2 5 5" xfId="1779" xr:uid="{00000000-0005-0000-0000-0000C9060000}"/>
    <cellStyle name="Comma 2 3 3 2 5 5 2" xfId="1780" xr:uid="{00000000-0005-0000-0000-0000CA060000}"/>
    <cellStyle name="Comma 2 3 3 2 5 6" xfId="1781" xr:uid="{00000000-0005-0000-0000-0000CB060000}"/>
    <cellStyle name="Comma 2 3 3 2 5 7" xfId="1782" xr:uid="{00000000-0005-0000-0000-0000CC060000}"/>
    <cellStyle name="Comma 2 3 3 2 6" xfId="1783" xr:uid="{00000000-0005-0000-0000-0000CD060000}"/>
    <cellStyle name="Comma 2 3 3 2 6 2" xfId="1784" xr:uid="{00000000-0005-0000-0000-0000CE060000}"/>
    <cellStyle name="Comma 2 3 3 2 6 2 2" xfId="1785" xr:uid="{00000000-0005-0000-0000-0000CF060000}"/>
    <cellStyle name="Comma 2 3 3 2 6 2 2 2" xfId="1786" xr:uid="{00000000-0005-0000-0000-0000D0060000}"/>
    <cellStyle name="Comma 2 3 3 2 6 2 3" xfId="1787" xr:uid="{00000000-0005-0000-0000-0000D1060000}"/>
    <cellStyle name="Comma 2 3 3 2 6 2 4" xfId="1788" xr:uid="{00000000-0005-0000-0000-0000D2060000}"/>
    <cellStyle name="Comma 2 3 3 2 6 3" xfId="1789" xr:uid="{00000000-0005-0000-0000-0000D3060000}"/>
    <cellStyle name="Comma 2 3 3 2 6 3 2" xfId="1790" xr:uid="{00000000-0005-0000-0000-0000D4060000}"/>
    <cellStyle name="Comma 2 3 3 2 6 3 2 2" xfId="1791" xr:uid="{00000000-0005-0000-0000-0000D5060000}"/>
    <cellStyle name="Comma 2 3 3 2 6 3 3" xfId="1792" xr:uid="{00000000-0005-0000-0000-0000D6060000}"/>
    <cellStyle name="Comma 2 3 3 2 6 3 4" xfId="1793" xr:uid="{00000000-0005-0000-0000-0000D7060000}"/>
    <cellStyle name="Comma 2 3 3 2 6 4" xfId="1794" xr:uid="{00000000-0005-0000-0000-0000D8060000}"/>
    <cellStyle name="Comma 2 3 3 2 6 4 2" xfId="1795" xr:uid="{00000000-0005-0000-0000-0000D9060000}"/>
    <cellStyle name="Comma 2 3 3 2 6 5" xfId="1796" xr:uid="{00000000-0005-0000-0000-0000DA060000}"/>
    <cellStyle name="Comma 2 3 3 2 6 6" xfId="1797" xr:uid="{00000000-0005-0000-0000-0000DB060000}"/>
    <cellStyle name="Comma 2 3 3 2 7" xfId="1798" xr:uid="{00000000-0005-0000-0000-0000DC060000}"/>
    <cellStyle name="Comma 2 3 3 2 7 2" xfId="1799" xr:uid="{00000000-0005-0000-0000-0000DD060000}"/>
    <cellStyle name="Comma 2 3 3 2 7 2 2" xfId="1800" xr:uid="{00000000-0005-0000-0000-0000DE060000}"/>
    <cellStyle name="Comma 2 3 3 2 7 2 2 2" xfId="1801" xr:uid="{00000000-0005-0000-0000-0000DF060000}"/>
    <cellStyle name="Comma 2 3 3 2 7 2 3" xfId="1802" xr:uid="{00000000-0005-0000-0000-0000E0060000}"/>
    <cellStyle name="Comma 2 3 3 2 7 2 4" xfId="1803" xr:uid="{00000000-0005-0000-0000-0000E1060000}"/>
    <cellStyle name="Comma 2 3 3 2 7 3" xfId="1804" xr:uid="{00000000-0005-0000-0000-0000E2060000}"/>
    <cellStyle name="Comma 2 3 3 2 7 3 2" xfId="1805" xr:uid="{00000000-0005-0000-0000-0000E3060000}"/>
    <cellStyle name="Comma 2 3 3 2 7 4" xfId="1806" xr:uid="{00000000-0005-0000-0000-0000E4060000}"/>
    <cellStyle name="Comma 2 3 3 2 7 5" xfId="1807" xr:uid="{00000000-0005-0000-0000-0000E5060000}"/>
    <cellStyle name="Comma 2 3 3 2 8" xfId="1808" xr:uid="{00000000-0005-0000-0000-0000E6060000}"/>
    <cellStyle name="Comma 2 3 3 2 8 2" xfId="1809" xr:uid="{00000000-0005-0000-0000-0000E7060000}"/>
    <cellStyle name="Comma 2 3 3 2 8 2 2" xfId="1810" xr:uid="{00000000-0005-0000-0000-0000E8060000}"/>
    <cellStyle name="Comma 2 3 3 2 8 3" xfId="1811" xr:uid="{00000000-0005-0000-0000-0000E9060000}"/>
    <cellStyle name="Comma 2 3 3 2 8 4" xfId="1812" xr:uid="{00000000-0005-0000-0000-0000EA060000}"/>
    <cellStyle name="Comma 2 3 3 2 9" xfId="1813" xr:uid="{00000000-0005-0000-0000-0000EB060000}"/>
    <cellStyle name="Comma 2 3 3 2 9 2" xfId="1814" xr:uid="{00000000-0005-0000-0000-0000EC060000}"/>
    <cellStyle name="Comma 2 3 3 2 9 2 2" xfId="1815" xr:uid="{00000000-0005-0000-0000-0000ED060000}"/>
    <cellStyle name="Comma 2 3 3 2 9 3" xfId="1816" xr:uid="{00000000-0005-0000-0000-0000EE060000}"/>
    <cellStyle name="Comma 2 3 3 2 9 4" xfId="1817" xr:uid="{00000000-0005-0000-0000-0000EF060000}"/>
    <cellStyle name="Comma 2 3 3 3" xfId="1818" xr:uid="{00000000-0005-0000-0000-0000F0060000}"/>
    <cellStyle name="Comma 2 3 3 3 2" xfId="1819" xr:uid="{00000000-0005-0000-0000-0000F1060000}"/>
    <cellStyle name="Comma 2 3 3 3 2 2" xfId="1820" xr:uid="{00000000-0005-0000-0000-0000F2060000}"/>
    <cellStyle name="Comma 2 3 3 3 2 2 2" xfId="1821" xr:uid="{00000000-0005-0000-0000-0000F3060000}"/>
    <cellStyle name="Comma 2 3 3 3 2 2 2 2" xfId="1822" xr:uid="{00000000-0005-0000-0000-0000F4060000}"/>
    <cellStyle name="Comma 2 3 3 3 2 2 3" xfId="1823" xr:uid="{00000000-0005-0000-0000-0000F5060000}"/>
    <cellStyle name="Comma 2 3 3 3 2 2 4" xfId="1824" xr:uid="{00000000-0005-0000-0000-0000F6060000}"/>
    <cellStyle name="Comma 2 3 3 3 2 3" xfId="1825" xr:uid="{00000000-0005-0000-0000-0000F7060000}"/>
    <cellStyle name="Comma 2 3 3 3 2 3 2" xfId="1826" xr:uid="{00000000-0005-0000-0000-0000F8060000}"/>
    <cellStyle name="Comma 2 3 3 3 2 4" xfId="1827" xr:uid="{00000000-0005-0000-0000-0000F9060000}"/>
    <cellStyle name="Comma 2 3 3 3 2 5" xfId="1828" xr:uid="{00000000-0005-0000-0000-0000FA060000}"/>
    <cellStyle name="Comma 2 3 3 3 3" xfId="1829" xr:uid="{00000000-0005-0000-0000-0000FB060000}"/>
    <cellStyle name="Comma 2 3 3 3 3 2" xfId="1830" xr:uid="{00000000-0005-0000-0000-0000FC060000}"/>
    <cellStyle name="Comma 2 3 3 3 3 2 2" xfId="1831" xr:uid="{00000000-0005-0000-0000-0000FD060000}"/>
    <cellStyle name="Comma 2 3 3 3 3 3" xfId="1832" xr:uid="{00000000-0005-0000-0000-0000FE060000}"/>
    <cellStyle name="Comma 2 3 3 3 3 4" xfId="1833" xr:uid="{00000000-0005-0000-0000-0000FF060000}"/>
    <cellStyle name="Comma 2 3 3 3 4" xfId="1834" xr:uid="{00000000-0005-0000-0000-000000070000}"/>
    <cellStyle name="Comma 2 3 3 3 4 2" xfId="1835" xr:uid="{00000000-0005-0000-0000-000001070000}"/>
    <cellStyle name="Comma 2 3 3 3 4 2 2" xfId="1836" xr:uid="{00000000-0005-0000-0000-000002070000}"/>
    <cellStyle name="Comma 2 3 3 3 4 3" xfId="1837" xr:uid="{00000000-0005-0000-0000-000003070000}"/>
    <cellStyle name="Comma 2 3 3 3 4 4" xfId="1838" xr:uid="{00000000-0005-0000-0000-000004070000}"/>
    <cellStyle name="Comma 2 3 3 3 5" xfId="1839" xr:uid="{00000000-0005-0000-0000-000005070000}"/>
    <cellStyle name="Comma 2 3 3 3 5 2" xfId="1840" xr:uid="{00000000-0005-0000-0000-000006070000}"/>
    <cellStyle name="Comma 2 3 3 3 6" xfId="1841" xr:uid="{00000000-0005-0000-0000-000007070000}"/>
    <cellStyle name="Comma 2 3 3 3 7" xfId="1842" xr:uid="{00000000-0005-0000-0000-000008070000}"/>
    <cellStyle name="Comma 2 3 3 4" xfId="1843" xr:uid="{00000000-0005-0000-0000-000009070000}"/>
    <cellStyle name="Comma 2 3 3 4 2" xfId="1844" xr:uid="{00000000-0005-0000-0000-00000A070000}"/>
    <cellStyle name="Comma 2 3 3 4 2 2" xfId="1845" xr:uid="{00000000-0005-0000-0000-00000B070000}"/>
    <cellStyle name="Comma 2 3 3 4 2 2 2" xfId="1846" xr:uid="{00000000-0005-0000-0000-00000C070000}"/>
    <cellStyle name="Comma 2 3 3 4 2 2 2 2" xfId="1847" xr:uid="{00000000-0005-0000-0000-00000D070000}"/>
    <cellStyle name="Comma 2 3 3 4 2 2 3" xfId="1848" xr:uid="{00000000-0005-0000-0000-00000E070000}"/>
    <cellStyle name="Comma 2 3 3 4 2 2 4" xfId="1849" xr:uid="{00000000-0005-0000-0000-00000F070000}"/>
    <cellStyle name="Comma 2 3 3 4 2 3" xfId="1850" xr:uid="{00000000-0005-0000-0000-000010070000}"/>
    <cellStyle name="Comma 2 3 3 4 2 3 2" xfId="1851" xr:uid="{00000000-0005-0000-0000-000011070000}"/>
    <cellStyle name="Comma 2 3 3 4 2 4" xfId="1852" xr:uid="{00000000-0005-0000-0000-000012070000}"/>
    <cellStyle name="Comma 2 3 3 4 2 5" xfId="1853" xr:uid="{00000000-0005-0000-0000-000013070000}"/>
    <cellStyle name="Comma 2 3 3 4 3" xfId="1854" xr:uid="{00000000-0005-0000-0000-000014070000}"/>
    <cellStyle name="Comma 2 3 3 4 3 2" xfId="1855" xr:uid="{00000000-0005-0000-0000-000015070000}"/>
    <cellStyle name="Comma 2 3 3 4 3 2 2" xfId="1856" xr:uid="{00000000-0005-0000-0000-000016070000}"/>
    <cellStyle name="Comma 2 3 3 4 3 3" xfId="1857" xr:uid="{00000000-0005-0000-0000-000017070000}"/>
    <cellStyle name="Comma 2 3 3 4 3 4" xfId="1858" xr:uid="{00000000-0005-0000-0000-000018070000}"/>
    <cellStyle name="Comma 2 3 3 4 4" xfId="1859" xr:uid="{00000000-0005-0000-0000-000019070000}"/>
    <cellStyle name="Comma 2 3 3 4 4 2" xfId="1860" xr:uid="{00000000-0005-0000-0000-00001A070000}"/>
    <cellStyle name="Comma 2 3 3 4 4 2 2" xfId="1861" xr:uid="{00000000-0005-0000-0000-00001B070000}"/>
    <cellStyle name="Comma 2 3 3 4 4 3" xfId="1862" xr:uid="{00000000-0005-0000-0000-00001C070000}"/>
    <cellStyle name="Comma 2 3 3 4 4 4" xfId="1863" xr:uid="{00000000-0005-0000-0000-00001D070000}"/>
    <cellStyle name="Comma 2 3 3 4 5" xfId="1864" xr:uid="{00000000-0005-0000-0000-00001E070000}"/>
    <cellStyle name="Comma 2 3 3 4 5 2" xfId="1865" xr:uid="{00000000-0005-0000-0000-00001F070000}"/>
    <cellStyle name="Comma 2 3 3 4 6" xfId="1866" xr:uid="{00000000-0005-0000-0000-000020070000}"/>
    <cellStyle name="Comma 2 3 3 4 7" xfId="1867" xr:uid="{00000000-0005-0000-0000-000021070000}"/>
    <cellStyle name="Comma 2 3 3 5" xfId="1868" xr:uid="{00000000-0005-0000-0000-000022070000}"/>
    <cellStyle name="Comma 2 3 3 5 2" xfId="1869" xr:uid="{00000000-0005-0000-0000-000023070000}"/>
    <cellStyle name="Comma 2 3 3 5 2 2" xfId="1870" xr:uid="{00000000-0005-0000-0000-000024070000}"/>
    <cellStyle name="Comma 2 3 3 5 2 2 2" xfId="1871" xr:uid="{00000000-0005-0000-0000-000025070000}"/>
    <cellStyle name="Comma 2 3 3 5 2 2 2 2" xfId="1872" xr:uid="{00000000-0005-0000-0000-000026070000}"/>
    <cellStyle name="Comma 2 3 3 5 2 2 3" xfId="1873" xr:uid="{00000000-0005-0000-0000-000027070000}"/>
    <cellStyle name="Comma 2 3 3 5 2 2 4" xfId="1874" xr:uid="{00000000-0005-0000-0000-000028070000}"/>
    <cellStyle name="Comma 2 3 3 5 2 3" xfId="1875" xr:uid="{00000000-0005-0000-0000-000029070000}"/>
    <cellStyle name="Comma 2 3 3 5 2 3 2" xfId="1876" xr:uid="{00000000-0005-0000-0000-00002A070000}"/>
    <cellStyle name="Comma 2 3 3 5 2 4" xfId="1877" xr:uid="{00000000-0005-0000-0000-00002B070000}"/>
    <cellStyle name="Comma 2 3 3 5 2 5" xfId="1878" xr:uid="{00000000-0005-0000-0000-00002C070000}"/>
    <cellStyle name="Comma 2 3 3 5 3" xfId="1879" xr:uid="{00000000-0005-0000-0000-00002D070000}"/>
    <cellStyle name="Comma 2 3 3 5 3 2" xfId="1880" xr:uid="{00000000-0005-0000-0000-00002E070000}"/>
    <cellStyle name="Comma 2 3 3 5 3 2 2" xfId="1881" xr:uid="{00000000-0005-0000-0000-00002F070000}"/>
    <cellStyle name="Comma 2 3 3 5 3 3" xfId="1882" xr:uid="{00000000-0005-0000-0000-000030070000}"/>
    <cellStyle name="Comma 2 3 3 5 3 4" xfId="1883" xr:uid="{00000000-0005-0000-0000-000031070000}"/>
    <cellStyle name="Comma 2 3 3 5 4" xfId="1884" xr:uid="{00000000-0005-0000-0000-000032070000}"/>
    <cellStyle name="Comma 2 3 3 5 4 2" xfId="1885" xr:uid="{00000000-0005-0000-0000-000033070000}"/>
    <cellStyle name="Comma 2 3 3 5 4 2 2" xfId="1886" xr:uid="{00000000-0005-0000-0000-000034070000}"/>
    <cellStyle name="Comma 2 3 3 5 4 3" xfId="1887" xr:uid="{00000000-0005-0000-0000-000035070000}"/>
    <cellStyle name="Comma 2 3 3 5 4 4" xfId="1888" xr:uid="{00000000-0005-0000-0000-000036070000}"/>
    <cellStyle name="Comma 2 3 3 5 5" xfId="1889" xr:uid="{00000000-0005-0000-0000-000037070000}"/>
    <cellStyle name="Comma 2 3 3 5 5 2" xfId="1890" xr:uid="{00000000-0005-0000-0000-000038070000}"/>
    <cellStyle name="Comma 2 3 3 5 6" xfId="1891" xr:uid="{00000000-0005-0000-0000-000039070000}"/>
    <cellStyle name="Comma 2 3 3 5 7" xfId="1892" xr:uid="{00000000-0005-0000-0000-00003A070000}"/>
    <cellStyle name="Comma 2 3 3 6" xfId="1893" xr:uid="{00000000-0005-0000-0000-00003B070000}"/>
    <cellStyle name="Comma 2 3 3 6 2" xfId="1894" xr:uid="{00000000-0005-0000-0000-00003C070000}"/>
    <cellStyle name="Comma 2 3 3 6 2 2" xfId="1895" xr:uid="{00000000-0005-0000-0000-00003D070000}"/>
    <cellStyle name="Comma 2 3 3 6 2 2 2" xfId="1896" xr:uid="{00000000-0005-0000-0000-00003E070000}"/>
    <cellStyle name="Comma 2 3 3 6 2 2 2 2" xfId="1897" xr:uid="{00000000-0005-0000-0000-00003F070000}"/>
    <cellStyle name="Comma 2 3 3 6 2 2 3" xfId="1898" xr:uid="{00000000-0005-0000-0000-000040070000}"/>
    <cellStyle name="Comma 2 3 3 6 2 2 4" xfId="1899" xr:uid="{00000000-0005-0000-0000-000041070000}"/>
    <cellStyle name="Comma 2 3 3 6 2 3" xfId="1900" xr:uid="{00000000-0005-0000-0000-000042070000}"/>
    <cellStyle name="Comma 2 3 3 6 2 3 2" xfId="1901" xr:uid="{00000000-0005-0000-0000-000043070000}"/>
    <cellStyle name="Comma 2 3 3 6 2 4" xfId="1902" xr:uid="{00000000-0005-0000-0000-000044070000}"/>
    <cellStyle name="Comma 2 3 3 6 2 5" xfId="1903" xr:uid="{00000000-0005-0000-0000-000045070000}"/>
    <cellStyle name="Comma 2 3 3 6 3" xfId="1904" xr:uid="{00000000-0005-0000-0000-000046070000}"/>
    <cellStyle name="Comma 2 3 3 6 3 2" xfId="1905" xr:uid="{00000000-0005-0000-0000-000047070000}"/>
    <cellStyle name="Comma 2 3 3 6 3 2 2" xfId="1906" xr:uid="{00000000-0005-0000-0000-000048070000}"/>
    <cellStyle name="Comma 2 3 3 6 3 3" xfId="1907" xr:uid="{00000000-0005-0000-0000-000049070000}"/>
    <cellStyle name="Comma 2 3 3 6 3 4" xfId="1908" xr:uid="{00000000-0005-0000-0000-00004A070000}"/>
    <cellStyle name="Comma 2 3 3 6 4" xfId="1909" xr:uid="{00000000-0005-0000-0000-00004B070000}"/>
    <cellStyle name="Comma 2 3 3 6 4 2" xfId="1910" xr:uid="{00000000-0005-0000-0000-00004C070000}"/>
    <cellStyle name="Comma 2 3 3 6 4 2 2" xfId="1911" xr:uid="{00000000-0005-0000-0000-00004D070000}"/>
    <cellStyle name="Comma 2 3 3 6 4 3" xfId="1912" xr:uid="{00000000-0005-0000-0000-00004E070000}"/>
    <cellStyle name="Comma 2 3 3 6 4 4" xfId="1913" xr:uid="{00000000-0005-0000-0000-00004F070000}"/>
    <cellStyle name="Comma 2 3 3 6 5" xfId="1914" xr:uid="{00000000-0005-0000-0000-000050070000}"/>
    <cellStyle name="Comma 2 3 3 6 5 2" xfId="1915" xr:uid="{00000000-0005-0000-0000-000051070000}"/>
    <cellStyle name="Comma 2 3 3 6 6" xfId="1916" xr:uid="{00000000-0005-0000-0000-000052070000}"/>
    <cellStyle name="Comma 2 3 3 6 7" xfId="1917" xr:uid="{00000000-0005-0000-0000-000053070000}"/>
    <cellStyle name="Comma 2 3 3 7" xfId="1918" xr:uid="{00000000-0005-0000-0000-000054070000}"/>
    <cellStyle name="Comma 2 3 3 7 2" xfId="1919" xr:uid="{00000000-0005-0000-0000-000055070000}"/>
    <cellStyle name="Comma 2 3 3 7 2 2" xfId="1920" xr:uid="{00000000-0005-0000-0000-000056070000}"/>
    <cellStyle name="Comma 2 3 3 7 2 2 2" xfId="1921" xr:uid="{00000000-0005-0000-0000-000057070000}"/>
    <cellStyle name="Comma 2 3 3 7 2 3" xfId="1922" xr:uid="{00000000-0005-0000-0000-000058070000}"/>
    <cellStyle name="Comma 2 3 3 7 2 4" xfId="1923" xr:uid="{00000000-0005-0000-0000-000059070000}"/>
    <cellStyle name="Comma 2 3 3 7 3" xfId="1924" xr:uid="{00000000-0005-0000-0000-00005A070000}"/>
    <cellStyle name="Comma 2 3 3 7 3 2" xfId="1925" xr:uid="{00000000-0005-0000-0000-00005B070000}"/>
    <cellStyle name="Comma 2 3 3 7 3 2 2" xfId="1926" xr:uid="{00000000-0005-0000-0000-00005C070000}"/>
    <cellStyle name="Comma 2 3 3 7 3 3" xfId="1927" xr:uid="{00000000-0005-0000-0000-00005D070000}"/>
    <cellStyle name="Comma 2 3 3 7 3 4" xfId="1928" xr:uid="{00000000-0005-0000-0000-00005E070000}"/>
    <cellStyle name="Comma 2 3 3 7 4" xfId="1929" xr:uid="{00000000-0005-0000-0000-00005F070000}"/>
    <cellStyle name="Comma 2 3 3 7 4 2" xfId="1930" xr:uid="{00000000-0005-0000-0000-000060070000}"/>
    <cellStyle name="Comma 2 3 3 7 5" xfId="1931" xr:uid="{00000000-0005-0000-0000-000061070000}"/>
    <cellStyle name="Comma 2 3 3 7 6" xfId="1932" xr:uid="{00000000-0005-0000-0000-000062070000}"/>
    <cellStyle name="Comma 2 3 3 8" xfId="1933" xr:uid="{00000000-0005-0000-0000-000063070000}"/>
    <cellStyle name="Comma 2 3 3 8 2" xfId="1934" xr:uid="{00000000-0005-0000-0000-000064070000}"/>
    <cellStyle name="Comma 2 3 3 8 2 2" xfId="1935" xr:uid="{00000000-0005-0000-0000-000065070000}"/>
    <cellStyle name="Comma 2 3 3 8 2 2 2" xfId="1936" xr:uid="{00000000-0005-0000-0000-000066070000}"/>
    <cellStyle name="Comma 2 3 3 8 2 3" xfId="1937" xr:uid="{00000000-0005-0000-0000-000067070000}"/>
    <cellStyle name="Comma 2 3 3 8 2 4" xfId="1938" xr:uid="{00000000-0005-0000-0000-000068070000}"/>
    <cellStyle name="Comma 2 3 3 8 3" xfId="1939" xr:uid="{00000000-0005-0000-0000-000069070000}"/>
    <cellStyle name="Comma 2 3 3 8 3 2" xfId="1940" xr:uid="{00000000-0005-0000-0000-00006A070000}"/>
    <cellStyle name="Comma 2 3 3 8 4" xfId="1941" xr:uid="{00000000-0005-0000-0000-00006B070000}"/>
    <cellStyle name="Comma 2 3 3 8 5" xfId="1942" xr:uid="{00000000-0005-0000-0000-00006C070000}"/>
    <cellStyle name="Comma 2 3 3 9" xfId="1943" xr:uid="{00000000-0005-0000-0000-00006D070000}"/>
    <cellStyle name="Comma 2 3 3 9 2" xfId="1944" xr:uid="{00000000-0005-0000-0000-00006E070000}"/>
    <cellStyle name="Comma 2 3 3 9 2 2" xfId="1945" xr:uid="{00000000-0005-0000-0000-00006F070000}"/>
    <cellStyle name="Comma 2 3 3 9 3" xfId="1946" xr:uid="{00000000-0005-0000-0000-000070070000}"/>
    <cellStyle name="Comma 2 3 3 9 4" xfId="1947" xr:uid="{00000000-0005-0000-0000-000071070000}"/>
    <cellStyle name="Comma 2 3 4" xfId="1948" xr:uid="{00000000-0005-0000-0000-000072070000}"/>
    <cellStyle name="Comma 2 3 4 10" xfId="1949" xr:uid="{00000000-0005-0000-0000-000073070000}"/>
    <cellStyle name="Comma 2 3 4 10 2" xfId="1950" xr:uid="{00000000-0005-0000-0000-000074070000}"/>
    <cellStyle name="Comma 2 3 4 10 2 2" xfId="1951" xr:uid="{00000000-0005-0000-0000-000075070000}"/>
    <cellStyle name="Comma 2 3 4 10 3" xfId="1952" xr:uid="{00000000-0005-0000-0000-000076070000}"/>
    <cellStyle name="Comma 2 3 4 10 4" xfId="1953" xr:uid="{00000000-0005-0000-0000-000077070000}"/>
    <cellStyle name="Comma 2 3 4 11" xfId="1954" xr:uid="{00000000-0005-0000-0000-000078070000}"/>
    <cellStyle name="Comma 2 3 4 11 2" xfId="1955" xr:uid="{00000000-0005-0000-0000-000079070000}"/>
    <cellStyle name="Comma 2 3 4 12" xfId="1956" xr:uid="{00000000-0005-0000-0000-00007A070000}"/>
    <cellStyle name="Comma 2 3 4 13" xfId="1957" xr:uid="{00000000-0005-0000-0000-00007B070000}"/>
    <cellStyle name="Comma 2 3 4 2" xfId="1958" xr:uid="{00000000-0005-0000-0000-00007C070000}"/>
    <cellStyle name="Comma 2 3 4 2 10" xfId="1959" xr:uid="{00000000-0005-0000-0000-00007D070000}"/>
    <cellStyle name="Comma 2 3 4 2 10 2" xfId="1960" xr:uid="{00000000-0005-0000-0000-00007E070000}"/>
    <cellStyle name="Comma 2 3 4 2 11" xfId="1961" xr:uid="{00000000-0005-0000-0000-00007F070000}"/>
    <cellStyle name="Comma 2 3 4 2 12" xfId="1962" xr:uid="{00000000-0005-0000-0000-000080070000}"/>
    <cellStyle name="Comma 2 3 4 2 2" xfId="1963" xr:uid="{00000000-0005-0000-0000-000081070000}"/>
    <cellStyle name="Comma 2 3 4 2 2 2" xfId="1964" xr:uid="{00000000-0005-0000-0000-000082070000}"/>
    <cellStyle name="Comma 2 3 4 2 2 2 2" xfId="1965" xr:uid="{00000000-0005-0000-0000-000083070000}"/>
    <cellStyle name="Comma 2 3 4 2 2 2 2 2" xfId="1966" xr:uid="{00000000-0005-0000-0000-000084070000}"/>
    <cellStyle name="Comma 2 3 4 2 2 2 2 2 2" xfId="1967" xr:uid="{00000000-0005-0000-0000-000085070000}"/>
    <cellStyle name="Comma 2 3 4 2 2 2 2 3" xfId="1968" xr:uid="{00000000-0005-0000-0000-000086070000}"/>
    <cellStyle name="Comma 2 3 4 2 2 2 2 4" xfId="1969" xr:uid="{00000000-0005-0000-0000-000087070000}"/>
    <cellStyle name="Comma 2 3 4 2 2 2 3" xfId="1970" xr:uid="{00000000-0005-0000-0000-000088070000}"/>
    <cellStyle name="Comma 2 3 4 2 2 2 3 2" xfId="1971" xr:uid="{00000000-0005-0000-0000-000089070000}"/>
    <cellStyle name="Comma 2 3 4 2 2 2 4" xfId="1972" xr:uid="{00000000-0005-0000-0000-00008A070000}"/>
    <cellStyle name="Comma 2 3 4 2 2 2 5" xfId="1973" xr:uid="{00000000-0005-0000-0000-00008B070000}"/>
    <cellStyle name="Comma 2 3 4 2 2 3" xfId="1974" xr:uid="{00000000-0005-0000-0000-00008C070000}"/>
    <cellStyle name="Comma 2 3 4 2 2 3 2" xfId="1975" xr:uid="{00000000-0005-0000-0000-00008D070000}"/>
    <cellStyle name="Comma 2 3 4 2 2 3 2 2" xfId="1976" xr:uid="{00000000-0005-0000-0000-00008E070000}"/>
    <cellStyle name="Comma 2 3 4 2 2 3 3" xfId="1977" xr:uid="{00000000-0005-0000-0000-00008F070000}"/>
    <cellStyle name="Comma 2 3 4 2 2 3 4" xfId="1978" xr:uid="{00000000-0005-0000-0000-000090070000}"/>
    <cellStyle name="Comma 2 3 4 2 2 4" xfId="1979" xr:uid="{00000000-0005-0000-0000-000091070000}"/>
    <cellStyle name="Comma 2 3 4 2 2 4 2" xfId="1980" xr:uid="{00000000-0005-0000-0000-000092070000}"/>
    <cellStyle name="Comma 2 3 4 2 2 4 2 2" xfId="1981" xr:uid="{00000000-0005-0000-0000-000093070000}"/>
    <cellStyle name="Comma 2 3 4 2 2 4 3" xfId="1982" xr:uid="{00000000-0005-0000-0000-000094070000}"/>
    <cellStyle name="Comma 2 3 4 2 2 4 4" xfId="1983" xr:uid="{00000000-0005-0000-0000-000095070000}"/>
    <cellStyle name="Comma 2 3 4 2 2 5" xfId="1984" xr:uid="{00000000-0005-0000-0000-000096070000}"/>
    <cellStyle name="Comma 2 3 4 2 2 5 2" xfId="1985" xr:uid="{00000000-0005-0000-0000-000097070000}"/>
    <cellStyle name="Comma 2 3 4 2 2 6" xfId="1986" xr:uid="{00000000-0005-0000-0000-000098070000}"/>
    <cellStyle name="Comma 2 3 4 2 2 7" xfId="1987" xr:uid="{00000000-0005-0000-0000-000099070000}"/>
    <cellStyle name="Comma 2 3 4 2 3" xfId="1988" xr:uid="{00000000-0005-0000-0000-00009A070000}"/>
    <cellStyle name="Comma 2 3 4 2 3 2" xfId="1989" xr:uid="{00000000-0005-0000-0000-00009B070000}"/>
    <cellStyle name="Comma 2 3 4 2 3 2 2" xfId="1990" xr:uid="{00000000-0005-0000-0000-00009C070000}"/>
    <cellStyle name="Comma 2 3 4 2 3 2 2 2" xfId="1991" xr:uid="{00000000-0005-0000-0000-00009D070000}"/>
    <cellStyle name="Comma 2 3 4 2 3 2 2 2 2" xfId="1992" xr:uid="{00000000-0005-0000-0000-00009E070000}"/>
    <cellStyle name="Comma 2 3 4 2 3 2 2 3" xfId="1993" xr:uid="{00000000-0005-0000-0000-00009F070000}"/>
    <cellStyle name="Comma 2 3 4 2 3 2 2 4" xfId="1994" xr:uid="{00000000-0005-0000-0000-0000A0070000}"/>
    <cellStyle name="Comma 2 3 4 2 3 2 3" xfId="1995" xr:uid="{00000000-0005-0000-0000-0000A1070000}"/>
    <cellStyle name="Comma 2 3 4 2 3 2 3 2" xfId="1996" xr:uid="{00000000-0005-0000-0000-0000A2070000}"/>
    <cellStyle name="Comma 2 3 4 2 3 2 4" xfId="1997" xr:uid="{00000000-0005-0000-0000-0000A3070000}"/>
    <cellStyle name="Comma 2 3 4 2 3 2 5" xfId="1998" xr:uid="{00000000-0005-0000-0000-0000A4070000}"/>
    <cellStyle name="Comma 2 3 4 2 3 3" xfId="1999" xr:uid="{00000000-0005-0000-0000-0000A5070000}"/>
    <cellStyle name="Comma 2 3 4 2 3 3 2" xfId="2000" xr:uid="{00000000-0005-0000-0000-0000A6070000}"/>
    <cellStyle name="Comma 2 3 4 2 3 3 2 2" xfId="2001" xr:uid="{00000000-0005-0000-0000-0000A7070000}"/>
    <cellStyle name="Comma 2 3 4 2 3 3 3" xfId="2002" xr:uid="{00000000-0005-0000-0000-0000A8070000}"/>
    <cellStyle name="Comma 2 3 4 2 3 3 4" xfId="2003" xr:uid="{00000000-0005-0000-0000-0000A9070000}"/>
    <cellStyle name="Comma 2 3 4 2 3 4" xfId="2004" xr:uid="{00000000-0005-0000-0000-0000AA070000}"/>
    <cellStyle name="Comma 2 3 4 2 3 4 2" xfId="2005" xr:uid="{00000000-0005-0000-0000-0000AB070000}"/>
    <cellStyle name="Comma 2 3 4 2 3 4 2 2" xfId="2006" xr:uid="{00000000-0005-0000-0000-0000AC070000}"/>
    <cellStyle name="Comma 2 3 4 2 3 4 3" xfId="2007" xr:uid="{00000000-0005-0000-0000-0000AD070000}"/>
    <cellStyle name="Comma 2 3 4 2 3 4 4" xfId="2008" xr:uid="{00000000-0005-0000-0000-0000AE070000}"/>
    <cellStyle name="Comma 2 3 4 2 3 5" xfId="2009" xr:uid="{00000000-0005-0000-0000-0000AF070000}"/>
    <cellStyle name="Comma 2 3 4 2 3 5 2" xfId="2010" xr:uid="{00000000-0005-0000-0000-0000B0070000}"/>
    <cellStyle name="Comma 2 3 4 2 3 6" xfId="2011" xr:uid="{00000000-0005-0000-0000-0000B1070000}"/>
    <cellStyle name="Comma 2 3 4 2 3 7" xfId="2012" xr:uid="{00000000-0005-0000-0000-0000B2070000}"/>
    <cellStyle name="Comma 2 3 4 2 4" xfId="2013" xr:uid="{00000000-0005-0000-0000-0000B3070000}"/>
    <cellStyle name="Comma 2 3 4 2 4 2" xfId="2014" xr:uid="{00000000-0005-0000-0000-0000B4070000}"/>
    <cellStyle name="Comma 2 3 4 2 4 2 2" xfId="2015" xr:uid="{00000000-0005-0000-0000-0000B5070000}"/>
    <cellStyle name="Comma 2 3 4 2 4 2 2 2" xfId="2016" xr:uid="{00000000-0005-0000-0000-0000B6070000}"/>
    <cellStyle name="Comma 2 3 4 2 4 2 2 2 2" xfId="2017" xr:uid="{00000000-0005-0000-0000-0000B7070000}"/>
    <cellStyle name="Comma 2 3 4 2 4 2 2 3" xfId="2018" xr:uid="{00000000-0005-0000-0000-0000B8070000}"/>
    <cellStyle name="Comma 2 3 4 2 4 2 2 4" xfId="2019" xr:uid="{00000000-0005-0000-0000-0000B9070000}"/>
    <cellStyle name="Comma 2 3 4 2 4 2 3" xfId="2020" xr:uid="{00000000-0005-0000-0000-0000BA070000}"/>
    <cellStyle name="Comma 2 3 4 2 4 2 3 2" xfId="2021" xr:uid="{00000000-0005-0000-0000-0000BB070000}"/>
    <cellStyle name="Comma 2 3 4 2 4 2 4" xfId="2022" xr:uid="{00000000-0005-0000-0000-0000BC070000}"/>
    <cellStyle name="Comma 2 3 4 2 4 2 5" xfId="2023" xr:uid="{00000000-0005-0000-0000-0000BD070000}"/>
    <cellStyle name="Comma 2 3 4 2 4 3" xfId="2024" xr:uid="{00000000-0005-0000-0000-0000BE070000}"/>
    <cellStyle name="Comma 2 3 4 2 4 3 2" xfId="2025" xr:uid="{00000000-0005-0000-0000-0000BF070000}"/>
    <cellStyle name="Comma 2 3 4 2 4 3 2 2" xfId="2026" xr:uid="{00000000-0005-0000-0000-0000C0070000}"/>
    <cellStyle name="Comma 2 3 4 2 4 3 3" xfId="2027" xr:uid="{00000000-0005-0000-0000-0000C1070000}"/>
    <cellStyle name="Comma 2 3 4 2 4 3 4" xfId="2028" xr:uid="{00000000-0005-0000-0000-0000C2070000}"/>
    <cellStyle name="Comma 2 3 4 2 4 4" xfId="2029" xr:uid="{00000000-0005-0000-0000-0000C3070000}"/>
    <cellStyle name="Comma 2 3 4 2 4 4 2" xfId="2030" xr:uid="{00000000-0005-0000-0000-0000C4070000}"/>
    <cellStyle name="Comma 2 3 4 2 4 4 2 2" xfId="2031" xr:uid="{00000000-0005-0000-0000-0000C5070000}"/>
    <cellStyle name="Comma 2 3 4 2 4 4 3" xfId="2032" xr:uid="{00000000-0005-0000-0000-0000C6070000}"/>
    <cellStyle name="Comma 2 3 4 2 4 4 4" xfId="2033" xr:uid="{00000000-0005-0000-0000-0000C7070000}"/>
    <cellStyle name="Comma 2 3 4 2 4 5" xfId="2034" xr:uid="{00000000-0005-0000-0000-0000C8070000}"/>
    <cellStyle name="Comma 2 3 4 2 4 5 2" xfId="2035" xr:uid="{00000000-0005-0000-0000-0000C9070000}"/>
    <cellStyle name="Comma 2 3 4 2 4 6" xfId="2036" xr:uid="{00000000-0005-0000-0000-0000CA070000}"/>
    <cellStyle name="Comma 2 3 4 2 4 7" xfId="2037" xr:uid="{00000000-0005-0000-0000-0000CB070000}"/>
    <cellStyle name="Comma 2 3 4 2 5" xfId="2038" xr:uid="{00000000-0005-0000-0000-0000CC070000}"/>
    <cellStyle name="Comma 2 3 4 2 5 2" xfId="2039" xr:uid="{00000000-0005-0000-0000-0000CD070000}"/>
    <cellStyle name="Comma 2 3 4 2 5 2 2" xfId="2040" xr:uid="{00000000-0005-0000-0000-0000CE070000}"/>
    <cellStyle name="Comma 2 3 4 2 5 2 2 2" xfId="2041" xr:uid="{00000000-0005-0000-0000-0000CF070000}"/>
    <cellStyle name="Comma 2 3 4 2 5 2 2 2 2" xfId="2042" xr:uid="{00000000-0005-0000-0000-0000D0070000}"/>
    <cellStyle name="Comma 2 3 4 2 5 2 2 3" xfId="2043" xr:uid="{00000000-0005-0000-0000-0000D1070000}"/>
    <cellStyle name="Comma 2 3 4 2 5 2 2 4" xfId="2044" xr:uid="{00000000-0005-0000-0000-0000D2070000}"/>
    <cellStyle name="Comma 2 3 4 2 5 2 3" xfId="2045" xr:uid="{00000000-0005-0000-0000-0000D3070000}"/>
    <cellStyle name="Comma 2 3 4 2 5 2 3 2" xfId="2046" xr:uid="{00000000-0005-0000-0000-0000D4070000}"/>
    <cellStyle name="Comma 2 3 4 2 5 2 4" xfId="2047" xr:uid="{00000000-0005-0000-0000-0000D5070000}"/>
    <cellStyle name="Comma 2 3 4 2 5 2 5" xfId="2048" xr:uid="{00000000-0005-0000-0000-0000D6070000}"/>
    <cellStyle name="Comma 2 3 4 2 5 3" xfId="2049" xr:uid="{00000000-0005-0000-0000-0000D7070000}"/>
    <cellStyle name="Comma 2 3 4 2 5 3 2" xfId="2050" xr:uid="{00000000-0005-0000-0000-0000D8070000}"/>
    <cellStyle name="Comma 2 3 4 2 5 3 2 2" xfId="2051" xr:uid="{00000000-0005-0000-0000-0000D9070000}"/>
    <cellStyle name="Comma 2 3 4 2 5 3 3" xfId="2052" xr:uid="{00000000-0005-0000-0000-0000DA070000}"/>
    <cellStyle name="Comma 2 3 4 2 5 3 4" xfId="2053" xr:uid="{00000000-0005-0000-0000-0000DB070000}"/>
    <cellStyle name="Comma 2 3 4 2 5 4" xfId="2054" xr:uid="{00000000-0005-0000-0000-0000DC070000}"/>
    <cellStyle name="Comma 2 3 4 2 5 4 2" xfId="2055" xr:uid="{00000000-0005-0000-0000-0000DD070000}"/>
    <cellStyle name="Comma 2 3 4 2 5 4 2 2" xfId="2056" xr:uid="{00000000-0005-0000-0000-0000DE070000}"/>
    <cellStyle name="Comma 2 3 4 2 5 4 3" xfId="2057" xr:uid="{00000000-0005-0000-0000-0000DF070000}"/>
    <cellStyle name="Comma 2 3 4 2 5 4 4" xfId="2058" xr:uid="{00000000-0005-0000-0000-0000E0070000}"/>
    <cellStyle name="Comma 2 3 4 2 5 5" xfId="2059" xr:uid="{00000000-0005-0000-0000-0000E1070000}"/>
    <cellStyle name="Comma 2 3 4 2 5 5 2" xfId="2060" xr:uid="{00000000-0005-0000-0000-0000E2070000}"/>
    <cellStyle name="Comma 2 3 4 2 5 6" xfId="2061" xr:uid="{00000000-0005-0000-0000-0000E3070000}"/>
    <cellStyle name="Comma 2 3 4 2 5 7" xfId="2062" xr:uid="{00000000-0005-0000-0000-0000E4070000}"/>
    <cellStyle name="Comma 2 3 4 2 6" xfId="2063" xr:uid="{00000000-0005-0000-0000-0000E5070000}"/>
    <cellStyle name="Comma 2 3 4 2 6 2" xfId="2064" xr:uid="{00000000-0005-0000-0000-0000E6070000}"/>
    <cellStyle name="Comma 2 3 4 2 6 2 2" xfId="2065" xr:uid="{00000000-0005-0000-0000-0000E7070000}"/>
    <cellStyle name="Comma 2 3 4 2 6 2 2 2" xfId="2066" xr:uid="{00000000-0005-0000-0000-0000E8070000}"/>
    <cellStyle name="Comma 2 3 4 2 6 2 3" xfId="2067" xr:uid="{00000000-0005-0000-0000-0000E9070000}"/>
    <cellStyle name="Comma 2 3 4 2 6 2 4" xfId="2068" xr:uid="{00000000-0005-0000-0000-0000EA070000}"/>
    <cellStyle name="Comma 2 3 4 2 6 3" xfId="2069" xr:uid="{00000000-0005-0000-0000-0000EB070000}"/>
    <cellStyle name="Comma 2 3 4 2 6 3 2" xfId="2070" xr:uid="{00000000-0005-0000-0000-0000EC070000}"/>
    <cellStyle name="Comma 2 3 4 2 6 3 2 2" xfId="2071" xr:uid="{00000000-0005-0000-0000-0000ED070000}"/>
    <cellStyle name="Comma 2 3 4 2 6 3 3" xfId="2072" xr:uid="{00000000-0005-0000-0000-0000EE070000}"/>
    <cellStyle name="Comma 2 3 4 2 6 3 4" xfId="2073" xr:uid="{00000000-0005-0000-0000-0000EF070000}"/>
    <cellStyle name="Comma 2 3 4 2 6 4" xfId="2074" xr:uid="{00000000-0005-0000-0000-0000F0070000}"/>
    <cellStyle name="Comma 2 3 4 2 6 4 2" xfId="2075" xr:uid="{00000000-0005-0000-0000-0000F1070000}"/>
    <cellStyle name="Comma 2 3 4 2 6 5" xfId="2076" xr:uid="{00000000-0005-0000-0000-0000F2070000}"/>
    <cellStyle name="Comma 2 3 4 2 6 6" xfId="2077" xr:uid="{00000000-0005-0000-0000-0000F3070000}"/>
    <cellStyle name="Comma 2 3 4 2 7" xfId="2078" xr:uid="{00000000-0005-0000-0000-0000F4070000}"/>
    <cellStyle name="Comma 2 3 4 2 7 2" xfId="2079" xr:uid="{00000000-0005-0000-0000-0000F5070000}"/>
    <cellStyle name="Comma 2 3 4 2 7 2 2" xfId="2080" xr:uid="{00000000-0005-0000-0000-0000F6070000}"/>
    <cellStyle name="Comma 2 3 4 2 7 2 2 2" xfId="2081" xr:uid="{00000000-0005-0000-0000-0000F7070000}"/>
    <cellStyle name="Comma 2 3 4 2 7 2 3" xfId="2082" xr:uid="{00000000-0005-0000-0000-0000F8070000}"/>
    <cellStyle name="Comma 2 3 4 2 7 2 4" xfId="2083" xr:uid="{00000000-0005-0000-0000-0000F9070000}"/>
    <cellStyle name="Comma 2 3 4 2 7 3" xfId="2084" xr:uid="{00000000-0005-0000-0000-0000FA070000}"/>
    <cellStyle name="Comma 2 3 4 2 7 3 2" xfId="2085" xr:uid="{00000000-0005-0000-0000-0000FB070000}"/>
    <cellStyle name="Comma 2 3 4 2 7 4" xfId="2086" xr:uid="{00000000-0005-0000-0000-0000FC070000}"/>
    <cellStyle name="Comma 2 3 4 2 7 5" xfId="2087" xr:uid="{00000000-0005-0000-0000-0000FD070000}"/>
    <cellStyle name="Comma 2 3 4 2 8" xfId="2088" xr:uid="{00000000-0005-0000-0000-0000FE070000}"/>
    <cellStyle name="Comma 2 3 4 2 8 2" xfId="2089" xr:uid="{00000000-0005-0000-0000-0000FF070000}"/>
    <cellStyle name="Comma 2 3 4 2 8 2 2" xfId="2090" xr:uid="{00000000-0005-0000-0000-000000080000}"/>
    <cellStyle name="Comma 2 3 4 2 8 3" xfId="2091" xr:uid="{00000000-0005-0000-0000-000001080000}"/>
    <cellStyle name="Comma 2 3 4 2 8 4" xfId="2092" xr:uid="{00000000-0005-0000-0000-000002080000}"/>
    <cellStyle name="Comma 2 3 4 2 9" xfId="2093" xr:uid="{00000000-0005-0000-0000-000003080000}"/>
    <cellStyle name="Comma 2 3 4 2 9 2" xfId="2094" xr:uid="{00000000-0005-0000-0000-000004080000}"/>
    <cellStyle name="Comma 2 3 4 2 9 2 2" xfId="2095" xr:uid="{00000000-0005-0000-0000-000005080000}"/>
    <cellStyle name="Comma 2 3 4 2 9 3" xfId="2096" xr:uid="{00000000-0005-0000-0000-000006080000}"/>
    <cellStyle name="Comma 2 3 4 2 9 4" xfId="2097" xr:uid="{00000000-0005-0000-0000-000007080000}"/>
    <cellStyle name="Comma 2 3 4 3" xfId="2098" xr:uid="{00000000-0005-0000-0000-000008080000}"/>
    <cellStyle name="Comma 2 3 4 3 2" xfId="2099" xr:uid="{00000000-0005-0000-0000-000009080000}"/>
    <cellStyle name="Comma 2 3 4 3 2 2" xfId="2100" xr:uid="{00000000-0005-0000-0000-00000A080000}"/>
    <cellStyle name="Comma 2 3 4 3 2 2 2" xfId="2101" xr:uid="{00000000-0005-0000-0000-00000B080000}"/>
    <cellStyle name="Comma 2 3 4 3 2 2 2 2" xfId="2102" xr:uid="{00000000-0005-0000-0000-00000C080000}"/>
    <cellStyle name="Comma 2 3 4 3 2 2 3" xfId="2103" xr:uid="{00000000-0005-0000-0000-00000D080000}"/>
    <cellStyle name="Comma 2 3 4 3 2 2 4" xfId="2104" xr:uid="{00000000-0005-0000-0000-00000E080000}"/>
    <cellStyle name="Comma 2 3 4 3 2 3" xfId="2105" xr:uid="{00000000-0005-0000-0000-00000F080000}"/>
    <cellStyle name="Comma 2 3 4 3 2 3 2" xfId="2106" xr:uid="{00000000-0005-0000-0000-000010080000}"/>
    <cellStyle name="Comma 2 3 4 3 2 4" xfId="2107" xr:uid="{00000000-0005-0000-0000-000011080000}"/>
    <cellStyle name="Comma 2 3 4 3 2 5" xfId="2108" xr:uid="{00000000-0005-0000-0000-000012080000}"/>
    <cellStyle name="Comma 2 3 4 3 3" xfId="2109" xr:uid="{00000000-0005-0000-0000-000013080000}"/>
    <cellStyle name="Comma 2 3 4 3 3 2" xfId="2110" xr:uid="{00000000-0005-0000-0000-000014080000}"/>
    <cellStyle name="Comma 2 3 4 3 3 2 2" xfId="2111" xr:uid="{00000000-0005-0000-0000-000015080000}"/>
    <cellStyle name="Comma 2 3 4 3 3 3" xfId="2112" xr:uid="{00000000-0005-0000-0000-000016080000}"/>
    <cellStyle name="Comma 2 3 4 3 3 4" xfId="2113" xr:uid="{00000000-0005-0000-0000-000017080000}"/>
    <cellStyle name="Comma 2 3 4 3 4" xfId="2114" xr:uid="{00000000-0005-0000-0000-000018080000}"/>
    <cellStyle name="Comma 2 3 4 3 4 2" xfId="2115" xr:uid="{00000000-0005-0000-0000-000019080000}"/>
    <cellStyle name="Comma 2 3 4 3 4 2 2" xfId="2116" xr:uid="{00000000-0005-0000-0000-00001A080000}"/>
    <cellStyle name="Comma 2 3 4 3 4 3" xfId="2117" xr:uid="{00000000-0005-0000-0000-00001B080000}"/>
    <cellStyle name="Comma 2 3 4 3 4 4" xfId="2118" xr:uid="{00000000-0005-0000-0000-00001C080000}"/>
    <cellStyle name="Comma 2 3 4 3 5" xfId="2119" xr:uid="{00000000-0005-0000-0000-00001D080000}"/>
    <cellStyle name="Comma 2 3 4 3 5 2" xfId="2120" xr:uid="{00000000-0005-0000-0000-00001E080000}"/>
    <cellStyle name="Comma 2 3 4 3 6" xfId="2121" xr:uid="{00000000-0005-0000-0000-00001F080000}"/>
    <cellStyle name="Comma 2 3 4 3 7" xfId="2122" xr:uid="{00000000-0005-0000-0000-000020080000}"/>
    <cellStyle name="Comma 2 3 4 4" xfId="2123" xr:uid="{00000000-0005-0000-0000-000021080000}"/>
    <cellStyle name="Comma 2 3 4 4 2" xfId="2124" xr:uid="{00000000-0005-0000-0000-000022080000}"/>
    <cellStyle name="Comma 2 3 4 4 2 2" xfId="2125" xr:uid="{00000000-0005-0000-0000-000023080000}"/>
    <cellStyle name="Comma 2 3 4 4 2 2 2" xfId="2126" xr:uid="{00000000-0005-0000-0000-000024080000}"/>
    <cellStyle name="Comma 2 3 4 4 2 2 2 2" xfId="2127" xr:uid="{00000000-0005-0000-0000-000025080000}"/>
    <cellStyle name="Comma 2 3 4 4 2 2 3" xfId="2128" xr:uid="{00000000-0005-0000-0000-000026080000}"/>
    <cellStyle name="Comma 2 3 4 4 2 2 4" xfId="2129" xr:uid="{00000000-0005-0000-0000-000027080000}"/>
    <cellStyle name="Comma 2 3 4 4 2 3" xfId="2130" xr:uid="{00000000-0005-0000-0000-000028080000}"/>
    <cellStyle name="Comma 2 3 4 4 2 3 2" xfId="2131" xr:uid="{00000000-0005-0000-0000-000029080000}"/>
    <cellStyle name="Comma 2 3 4 4 2 4" xfId="2132" xr:uid="{00000000-0005-0000-0000-00002A080000}"/>
    <cellStyle name="Comma 2 3 4 4 2 5" xfId="2133" xr:uid="{00000000-0005-0000-0000-00002B080000}"/>
    <cellStyle name="Comma 2 3 4 4 3" xfId="2134" xr:uid="{00000000-0005-0000-0000-00002C080000}"/>
    <cellStyle name="Comma 2 3 4 4 3 2" xfId="2135" xr:uid="{00000000-0005-0000-0000-00002D080000}"/>
    <cellStyle name="Comma 2 3 4 4 3 2 2" xfId="2136" xr:uid="{00000000-0005-0000-0000-00002E080000}"/>
    <cellStyle name="Comma 2 3 4 4 3 3" xfId="2137" xr:uid="{00000000-0005-0000-0000-00002F080000}"/>
    <cellStyle name="Comma 2 3 4 4 3 4" xfId="2138" xr:uid="{00000000-0005-0000-0000-000030080000}"/>
    <cellStyle name="Comma 2 3 4 4 4" xfId="2139" xr:uid="{00000000-0005-0000-0000-000031080000}"/>
    <cellStyle name="Comma 2 3 4 4 4 2" xfId="2140" xr:uid="{00000000-0005-0000-0000-000032080000}"/>
    <cellStyle name="Comma 2 3 4 4 4 2 2" xfId="2141" xr:uid="{00000000-0005-0000-0000-000033080000}"/>
    <cellStyle name="Comma 2 3 4 4 4 3" xfId="2142" xr:uid="{00000000-0005-0000-0000-000034080000}"/>
    <cellStyle name="Comma 2 3 4 4 4 4" xfId="2143" xr:uid="{00000000-0005-0000-0000-000035080000}"/>
    <cellStyle name="Comma 2 3 4 4 5" xfId="2144" xr:uid="{00000000-0005-0000-0000-000036080000}"/>
    <cellStyle name="Comma 2 3 4 4 5 2" xfId="2145" xr:uid="{00000000-0005-0000-0000-000037080000}"/>
    <cellStyle name="Comma 2 3 4 4 6" xfId="2146" xr:uid="{00000000-0005-0000-0000-000038080000}"/>
    <cellStyle name="Comma 2 3 4 4 7" xfId="2147" xr:uid="{00000000-0005-0000-0000-000039080000}"/>
    <cellStyle name="Comma 2 3 4 5" xfId="2148" xr:uid="{00000000-0005-0000-0000-00003A080000}"/>
    <cellStyle name="Comma 2 3 4 5 2" xfId="2149" xr:uid="{00000000-0005-0000-0000-00003B080000}"/>
    <cellStyle name="Comma 2 3 4 5 2 2" xfId="2150" xr:uid="{00000000-0005-0000-0000-00003C080000}"/>
    <cellStyle name="Comma 2 3 4 5 2 2 2" xfId="2151" xr:uid="{00000000-0005-0000-0000-00003D080000}"/>
    <cellStyle name="Comma 2 3 4 5 2 2 2 2" xfId="2152" xr:uid="{00000000-0005-0000-0000-00003E080000}"/>
    <cellStyle name="Comma 2 3 4 5 2 2 3" xfId="2153" xr:uid="{00000000-0005-0000-0000-00003F080000}"/>
    <cellStyle name="Comma 2 3 4 5 2 2 4" xfId="2154" xr:uid="{00000000-0005-0000-0000-000040080000}"/>
    <cellStyle name="Comma 2 3 4 5 2 3" xfId="2155" xr:uid="{00000000-0005-0000-0000-000041080000}"/>
    <cellStyle name="Comma 2 3 4 5 2 3 2" xfId="2156" xr:uid="{00000000-0005-0000-0000-000042080000}"/>
    <cellStyle name="Comma 2 3 4 5 2 4" xfId="2157" xr:uid="{00000000-0005-0000-0000-000043080000}"/>
    <cellStyle name="Comma 2 3 4 5 2 5" xfId="2158" xr:uid="{00000000-0005-0000-0000-000044080000}"/>
    <cellStyle name="Comma 2 3 4 5 3" xfId="2159" xr:uid="{00000000-0005-0000-0000-000045080000}"/>
    <cellStyle name="Comma 2 3 4 5 3 2" xfId="2160" xr:uid="{00000000-0005-0000-0000-000046080000}"/>
    <cellStyle name="Comma 2 3 4 5 3 2 2" xfId="2161" xr:uid="{00000000-0005-0000-0000-000047080000}"/>
    <cellStyle name="Comma 2 3 4 5 3 3" xfId="2162" xr:uid="{00000000-0005-0000-0000-000048080000}"/>
    <cellStyle name="Comma 2 3 4 5 3 4" xfId="2163" xr:uid="{00000000-0005-0000-0000-000049080000}"/>
    <cellStyle name="Comma 2 3 4 5 4" xfId="2164" xr:uid="{00000000-0005-0000-0000-00004A080000}"/>
    <cellStyle name="Comma 2 3 4 5 4 2" xfId="2165" xr:uid="{00000000-0005-0000-0000-00004B080000}"/>
    <cellStyle name="Comma 2 3 4 5 4 2 2" xfId="2166" xr:uid="{00000000-0005-0000-0000-00004C080000}"/>
    <cellStyle name="Comma 2 3 4 5 4 3" xfId="2167" xr:uid="{00000000-0005-0000-0000-00004D080000}"/>
    <cellStyle name="Comma 2 3 4 5 4 4" xfId="2168" xr:uid="{00000000-0005-0000-0000-00004E080000}"/>
    <cellStyle name="Comma 2 3 4 5 5" xfId="2169" xr:uid="{00000000-0005-0000-0000-00004F080000}"/>
    <cellStyle name="Comma 2 3 4 5 5 2" xfId="2170" xr:uid="{00000000-0005-0000-0000-000050080000}"/>
    <cellStyle name="Comma 2 3 4 5 6" xfId="2171" xr:uid="{00000000-0005-0000-0000-000051080000}"/>
    <cellStyle name="Comma 2 3 4 5 7" xfId="2172" xr:uid="{00000000-0005-0000-0000-000052080000}"/>
    <cellStyle name="Comma 2 3 4 6" xfId="2173" xr:uid="{00000000-0005-0000-0000-000053080000}"/>
    <cellStyle name="Comma 2 3 4 6 2" xfId="2174" xr:uid="{00000000-0005-0000-0000-000054080000}"/>
    <cellStyle name="Comma 2 3 4 6 2 2" xfId="2175" xr:uid="{00000000-0005-0000-0000-000055080000}"/>
    <cellStyle name="Comma 2 3 4 6 2 2 2" xfId="2176" xr:uid="{00000000-0005-0000-0000-000056080000}"/>
    <cellStyle name="Comma 2 3 4 6 2 2 2 2" xfId="2177" xr:uid="{00000000-0005-0000-0000-000057080000}"/>
    <cellStyle name="Comma 2 3 4 6 2 2 3" xfId="2178" xr:uid="{00000000-0005-0000-0000-000058080000}"/>
    <cellStyle name="Comma 2 3 4 6 2 2 4" xfId="2179" xr:uid="{00000000-0005-0000-0000-000059080000}"/>
    <cellStyle name="Comma 2 3 4 6 2 3" xfId="2180" xr:uid="{00000000-0005-0000-0000-00005A080000}"/>
    <cellStyle name="Comma 2 3 4 6 2 3 2" xfId="2181" xr:uid="{00000000-0005-0000-0000-00005B080000}"/>
    <cellStyle name="Comma 2 3 4 6 2 4" xfId="2182" xr:uid="{00000000-0005-0000-0000-00005C080000}"/>
    <cellStyle name="Comma 2 3 4 6 2 5" xfId="2183" xr:uid="{00000000-0005-0000-0000-00005D080000}"/>
    <cellStyle name="Comma 2 3 4 6 3" xfId="2184" xr:uid="{00000000-0005-0000-0000-00005E080000}"/>
    <cellStyle name="Comma 2 3 4 6 3 2" xfId="2185" xr:uid="{00000000-0005-0000-0000-00005F080000}"/>
    <cellStyle name="Comma 2 3 4 6 3 2 2" xfId="2186" xr:uid="{00000000-0005-0000-0000-000060080000}"/>
    <cellStyle name="Comma 2 3 4 6 3 3" xfId="2187" xr:uid="{00000000-0005-0000-0000-000061080000}"/>
    <cellStyle name="Comma 2 3 4 6 3 4" xfId="2188" xr:uid="{00000000-0005-0000-0000-000062080000}"/>
    <cellStyle name="Comma 2 3 4 6 4" xfId="2189" xr:uid="{00000000-0005-0000-0000-000063080000}"/>
    <cellStyle name="Comma 2 3 4 6 4 2" xfId="2190" xr:uid="{00000000-0005-0000-0000-000064080000}"/>
    <cellStyle name="Comma 2 3 4 6 4 2 2" xfId="2191" xr:uid="{00000000-0005-0000-0000-000065080000}"/>
    <cellStyle name="Comma 2 3 4 6 4 3" xfId="2192" xr:uid="{00000000-0005-0000-0000-000066080000}"/>
    <cellStyle name="Comma 2 3 4 6 4 4" xfId="2193" xr:uid="{00000000-0005-0000-0000-000067080000}"/>
    <cellStyle name="Comma 2 3 4 6 5" xfId="2194" xr:uid="{00000000-0005-0000-0000-000068080000}"/>
    <cellStyle name="Comma 2 3 4 6 5 2" xfId="2195" xr:uid="{00000000-0005-0000-0000-000069080000}"/>
    <cellStyle name="Comma 2 3 4 6 6" xfId="2196" xr:uid="{00000000-0005-0000-0000-00006A080000}"/>
    <cellStyle name="Comma 2 3 4 6 7" xfId="2197" xr:uid="{00000000-0005-0000-0000-00006B080000}"/>
    <cellStyle name="Comma 2 3 4 7" xfId="2198" xr:uid="{00000000-0005-0000-0000-00006C080000}"/>
    <cellStyle name="Comma 2 3 4 7 2" xfId="2199" xr:uid="{00000000-0005-0000-0000-00006D080000}"/>
    <cellStyle name="Comma 2 3 4 7 2 2" xfId="2200" xr:uid="{00000000-0005-0000-0000-00006E080000}"/>
    <cellStyle name="Comma 2 3 4 7 2 2 2" xfId="2201" xr:uid="{00000000-0005-0000-0000-00006F080000}"/>
    <cellStyle name="Comma 2 3 4 7 2 3" xfId="2202" xr:uid="{00000000-0005-0000-0000-000070080000}"/>
    <cellStyle name="Comma 2 3 4 7 2 4" xfId="2203" xr:uid="{00000000-0005-0000-0000-000071080000}"/>
    <cellStyle name="Comma 2 3 4 7 3" xfId="2204" xr:uid="{00000000-0005-0000-0000-000072080000}"/>
    <cellStyle name="Comma 2 3 4 7 3 2" xfId="2205" xr:uid="{00000000-0005-0000-0000-000073080000}"/>
    <cellStyle name="Comma 2 3 4 7 3 2 2" xfId="2206" xr:uid="{00000000-0005-0000-0000-000074080000}"/>
    <cellStyle name="Comma 2 3 4 7 3 3" xfId="2207" xr:uid="{00000000-0005-0000-0000-000075080000}"/>
    <cellStyle name="Comma 2 3 4 7 3 4" xfId="2208" xr:uid="{00000000-0005-0000-0000-000076080000}"/>
    <cellStyle name="Comma 2 3 4 7 4" xfId="2209" xr:uid="{00000000-0005-0000-0000-000077080000}"/>
    <cellStyle name="Comma 2 3 4 7 4 2" xfId="2210" xr:uid="{00000000-0005-0000-0000-000078080000}"/>
    <cellStyle name="Comma 2 3 4 7 5" xfId="2211" xr:uid="{00000000-0005-0000-0000-000079080000}"/>
    <cellStyle name="Comma 2 3 4 7 6" xfId="2212" xr:uid="{00000000-0005-0000-0000-00007A080000}"/>
    <cellStyle name="Comma 2 3 4 8" xfId="2213" xr:uid="{00000000-0005-0000-0000-00007B080000}"/>
    <cellStyle name="Comma 2 3 4 8 2" xfId="2214" xr:uid="{00000000-0005-0000-0000-00007C080000}"/>
    <cellStyle name="Comma 2 3 4 8 2 2" xfId="2215" xr:uid="{00000000-0005-0000-0000-00007D080000}"/>
    <cellStyle name="Comma 2 3 4 8 2 2 2" xfId="2216" xr:uid="{00000000-0005-0000-0000-00007E080000}"/>
    <cellStyle name="Comma 2 3 4 8 2 3" xfId="2217" xr:uid="{00000000-0005-0000-0000-00007F080000}"/>
    <cellStyle name="Comma 2 3 4 8 2 4" xfId="2218" xr:uid="{00000000-0005-0000-0000-000080080000}"/>
    <cellStyle name="Comma 2 3 4 8 3" xfId="2219" xr:uid="{00000000-0005-0000-0000-000081080000}"/>
    <cellStyle name="Comma 2 3 4 8 3 2" xfId="2220" xr:uid="{00000000-0005-0000-0000-000082080000}"/>
    <cellStyle name="Comma 2 3 4 8 4" xfId="2221" xr:uid="{00000000-0005-0000-0000-000083080000}"/>
    <cellStyle name="Comma 2 3 4 8 5" xfId="2222" xr:uid="{00000000-0005-0000-0000-000084080000}"/>
    <cellStyle name="Comma 2 3 4 9" xfId="2223" xr:uid="{00000000-0005-0000-0000-000085080000}"/>
    <cellStyle name="Comma 2 3 4 9 2" xfId="2224" xr:uid="{00000000-0005-0000-0000-000086080000}"/>
    <cellStyle name="Comma 2 3 4 9 2 2" xfId="2225" xr:uid="{00000000-0005-0000-0000-000087080000}"/>
    <cellStyle name="Comma 2 3 4 9 3" xfId="2226" xr:uid="{00000000-0005-0000-0000-000088080000}"/>
    <cellStyle name="Comma 2 3 4 9 4" xfId="2227" xr:uid="{00000000-0005-0000-0000-000089080000}"/>
    <cellStyle name="Comma 2 3 5" xfId="2228" xr:uid="{00000000-0005-0000-0000-00008A080000}"/>
    <cellStyle name="Comma 2 3 5 10" xfId="2229" xr:uid="{00000000-0005-0000-0000-00008B080000}"/>
    <cellStyle name="Comma 2 3 5 10 2" xfId="2230" xr:uid="{00000000-0005-0000-0000-00008C080000}"/>
    <cellStyle name="Comma 2 3 5 11" xfId="2231" xr:uid="{00000000-0005-0000-0000-00008D080000}"/>
    <cellStyle name="Comma 2 3 5 12" xfId="2232" xr:uid="{00000000-0005-0000-0000-00008E080000}"/>
    <cellStyle name="Comma 2 3 5 2" xfId="2233" xr:uid="{00000000-0005-0000-0000-00008F080000}"/>
    <cellStyle name="Comma 2 3 5 2 2" xfId="2234" xr:uid="{00000000-0005-0000-0000-000090080000}"/>
    <cellStyle name="Comma 2 3 5 2 2 2" xfId="2235" xr:uid="{00000000-0005-0000-0000-000091080000}"/>
    <cellStyle name="Comma 2 3 5 2 2 2 2" xfId="2236" xr:uid="{00000000-0005-0000-0000-000092080000}"/>
    <cellStyle name="Comma 2 3 5 2 2 2 2 2" xfId="2237" xr:uid="{00000000-0005-0000-0000-000093080000}"/>
    <cellStyle name="Comma 2 3 5 2 2 2 3" xfId="2238" xr:uid="{00000000-0005-0000-0000-000094080000}"/>
    <cellStyle name="Comma 2 3 5 2 2 2 4" xfId="2239" xr:uid="{00000000-0005-0000-0000-000095080000}"/>
    <cellStyle name="Comma 2 3 5 2 2 3" xfId="2240" xr:uid="{00000000-0005-0000-0000-000096080000}"/>
    <cellStyle name="Comma 2 3 5 2 2 3 2" xfId="2241" xr:uid="{00000000-0005-0000-0000-000097080000}"/>
    <cellStyle name="Comma 2 3 5 2 2 4" xfId="2242" xr:uid="{00000000-0005-0000-0000-000098080000}"/>
    <cellStyle name="Comma 2 3 5 2 2 5" xfId="2243" xr:uid="{00000000-0005-0000-0000-000099080000}"/>
    <cellStyle name="Comma 2 3 5 2 3" xfId="2244" xr:uid="{00000000-0005-0000-0000-00009A080000}"/>
    <cellStyle name="Comma 2 3 5 2 3 2" xfId="2245" xr:uid="{00000000-0005-0000-0000-00009B080000}"/>
    <cellStyle name="Comma 2 3 5 2 3 2 2" xfId="2246" xr:uid="{00000000-0005-0000-0000-00009C080000}"/>
    <cellStyle name="Comma 2 3 5 2 3 3" xfId="2247" xr:uid="{00000000-0005-0000-0000-00009D080000}"/>
    <cellStyle name="Comma 2 3 5 2 3 4" xfId="2248" xr:uid="{00000000-0005-0000-0000-00009E080000}"/>
    <cellStyle name="Comma 2 3 5 2 4" xfId="2249" xr:uid="{00000000-0005-0000-0000-00009F080000}"/>
    <cellStyle name="Comma 2 3 5 2 4 2" xfId="2250" xr:uid="{00000000-0005-0000-0000-0000A0080000}"/>
    <cellStyle name="Comma 2 3 5 2 4 2 2" xfId="2251" xr:uid="{00000000-0005-0000-0000-0000A1080000}"/>
    <cellStyle name="Comma 2 3 5 2 4 3" xfId="2252" xr:uid="{00000000-0005-0000-0000-0000A2080000}"/>
    <cellStyle name="Comma 2 3 5 2 4 4" xfId="2253" xr:uid="{00000000-0005-0000-0000-0000A3080000}"/>
    <cellStyle name="Comma 2 3 5 2 5" xfId="2254" xr:uid="{00000000-0005-0000-0000-0000A4080000}"/>
    <cellStyle name="Comma 2 3 5 2 5 2" xfId="2255" xr:uid="{00000000-0005-0000-0000-0000A5080000}"/>
    <cellStyle name="Comma 2 3 5 2 6" xfId="2256" xr:uid="{00000000-0005-0000-0000-0000A6080000}"/>
    <cellStyle name="Comma 2 3 5 2 7" xfId="2257" xr:uid="{00000000-0005-0000-0000-0000A7080000}"/>
    <cellStyle name="Comma 2 3 5 3" xfId="2258" xr:uid="{00000000-0005-0000-0000-0000A8080000}"/>
    <cellStyle name="Comma 2 3 5 3 2" xfId="2259" xr:uid="{00000000-0005-0000-0000-0000A9080000}"/>
    <cellStyle name="Comma 2 3 5 3 2 2" xfId="2260" xr:uid="{00000000-0005-0000-0000-0000AA080000}"/>
    <cellStyle name="Comma 2 3 5 3 2 2 2" xfId="2261" xr:uid="{00000000-0005-0000-0000-0000AB080000}"/>
    <cellStyle name="Comma 2 3 5 3 2 2 2 2" xfId="2262" xr:uid="{00000000-0005-0000-0000-0000AC080000}"/>
    <cellStyle name="Comma 2 3 5 3 2 2 3" xfId="2263" xr:uid="{00000000-0005-0000-0000-0000AD080000}"/>
    <cellStyle name="Comma 2 3 5 3 2 2 4" xfId="2264" xr:uid="{00000000-0005-0000-0000-0000AE080000}"/>
    <cellStyle name="Comma 2 3 5 3 2 3" xfId="2265" xr:uid="{00000000-0005-0000-0000-0000AF080000}"/>
    <cellStyle name="Comma 2 3 5 3 2 3 2" xfId="2266" xr:uid="{00000000-0005-0000-0000-0000B0080000}"/>
    <cellStyle name="Comma 2 3 5 3 2 4" xfId="2267" xr:uid="{00000000-0005-0000-0000-0000B1080000}"/>
    <cellStyle name="Comma 2 3 5 3 2 5" xfId="2268" xr:uid="{00000000-0005-0000-0000-0000B2080000}"/>
    <cellStyle name="Comma 2 3 5 3 3" xfId="2269" xr:uid="{00000000-0005-0000-0000-0000B3080000}"/>
    <cellStyle name="Comma 2 3 5 3 3 2" xfId="2270" xr:uid="{00000000-0005-0000-0000-0000B4080000}"/>
    <cellStyle name="Comma 2 3 5 3 3 2 2" xfId="2271" xr:uid="{00000000-0005-0000-0000-0000B5080000}"/>
    <cellStyle name="Comma 2 3 5 3 3 3" xfId="2272" xr:uid="{00000000-0005-0000-0000-0000B6080000}"/>
    <cellStyle name="Comma 2 3 5 3 3 4" xfId="2273" xr:uid="{00000000-0005-0000-0000-0000B7080000}"/>
    <cellStyle name="Comma 2 3 5 3 4" xfId="2274" xr:uid="{00000000-0005-0000-0000-0000B8080000}"/>
    <cellStyle name="Comma 2 3 5 3 4 2" xfId="2275" xr:uid="{00000000-0005-0000-0000-0000B9080000}"/>
    <cellStyle name="Comma 2 3 5 3 4 2 2" xfId="2276" xr:uid="{00000000-0005-0000-0000-0000BA080000}"/>
    <cellStyle name="Comma 2 3 5 3 4 3" xfId="2277" xr:uid="{00000000-0005-0000-0000-0000BB080000}"/>
    <cellStyle name="Comma 2 3 5 3 4 4" xfId="2278" xr:uid="{00000000-0005-0000-0000-0000BC080000}"/>
    <cellStyle name="Comma 2 3 5 3 5" xfId="2279" xr:uid="{00000000-0005-0000-0000-0000BD080000}"/>
    <cellStyle name="Comma 2 3 5 3 5 2" xfId="2280" xr:uid="{00000000-0005-0000-0000-0000BE080000}"/>
    <cellStyle name="Comma 2 3 5 3 6" xfId="2281" xr:uid="{00000000-0005-0000-0000-0000BF080000}"/>
    <cellStyle name="Comma 2 3 5 3 7" xfId="2282" xr:uid="{00000000-0005-0000-0000-0000C0080000}"/>
    <cellStyle name="Comma 2 3 5 4" xfId="2283" xr:uid="{00000000-0005-0000-0000-0000C1080000}"/>
    <cellStyle name="Comma 2 3 5 4 2" xfId="2284" xr:uid="{00000000-0005-0000-0000-0000C2080000}"/>
    <cellStyle name="Comma 2 3 5 4 2 2" xfId="2285" xr:uid="{00000000-0005-0000-0000-0000C3080000}"/>
    <cellStyle name="Comma 2 3 5 4 2 2 2" xfId="2286" xr:uid="{00000000-0005-0000-0000-0000C4080000}"/>
    <cellStyle name="Comma 2 3 5 4 2 2 2 2" xfId="2287" xr:uid="{00000000-0005-0000-0000-0000C5080000}"/>
    <cellStyle name="Comma 2 3 5 4 2 2 3" xfId="2288" xr:uid="{00000000-0005-0000-0000-0000C6080000}"/>
    <cellStyle name="Comma 2 3 5 4 2 2 4" xfId="2289" xr:uid="{00000000-0005-0000-0000-0000C7080000}"/>
    <cellStyle name="Comma 2 3 5 4 2 3" xfId="2290" xr:uid="{00000000-0005-0000-0000-0000C8080000}"/>
    <cellStyle name="Comma 2 3 5 4 2 3 2" xfId="2291" xr:uid="{00000000-0005-0000-0000-0000C9080000}"/>
    <cellStyle name="Comma 2 3 5 4 2 4" xfId="2292" xr:uid="{00000000-0005-0000-0000-0000CA080000}"/>
    <cellStyle name="Comma 2 3 5 4 2 5" xfId="2293" xr:uid="{00000000-0005-0000-0000-0000CB080000}"/>
    <cellStyle name="Comma 2 3 5 4 3" xfId="2294" xr:uid="{00000000-0005-0000-0000-0000CC080000}"/>
    <cellStyle name="Comma 2 3 5 4 3 2" xfId="2295" xr:uid="{00000000-0005-0000-0000-0000CD080000}"/>
    <cellStyle name="Comma 2 3 5 4 3 2 2" xfId="2296" xr:uid="{00000000-0005-0000-0000-0000CE080000}"/>
    <cellStyle name="Comma 2 3 5 4 3 3" xfId="2297" xr:uid="{00000000-0005-0000-0000-0000CF080000}"/>
    <cellStyle name="Comma 2 3 5 4 3 4" xfId="2298" xr:uid="{00000000-0005-0000-0000-0000D0080000}"/>
    <cellStyle name="Comma 2 3 5 4 4" xfId="2299" xr:uid="{00000000-0005-0000-0000-0000D1080000}"/>
    <cellStyle name="Comma 2 3 5 4 4 2" xfId="2300" xr:uid="{00000000-0005-0000-0000-0000D2080000}"/>
    <cellStyle name="Comma 2 3 5 4 4 2 2" xfId="2301" xr:uid="{00000000-0005-0000-0000-0000D3080000}"/>
    <cellStyle name="Comma 2 3 5 4 4 3" xfId="2302" xr:uid="{00000000-0005-0000-0000-0000D4080000}"/>
    <cellStyle name="Comma 2 3 5 4 4 4" xfId="2303" xr:uid="{00000000-0005-0000-0000-0000D5080000}"/>
    <cellStyle name="Comma 2 3 5 4 5" xfId="2304" xr:uid="{00000000-0005-0000-0000-0000D6080000}"/>
    <cellStyle name="Comma 2 3 5 4 5 2" xfId="2305" xr:uid="{00000000-0005-0000-0000-0000D7080000}"/>
    <cellStyle name="Comma 2 3 5 4 6" xfId="2306" xr:uid="{00000000-0005-0000-0000-0000D8080000}"/>
    <cellStyle name="Comma 2 3 5 4 7" xfId="2307" xr:uid="{00000000-0005-0000-0000-0000D9080000}"/>
    <cellStyle name="Comma 2 3 5 5" xfId="2308" xr:uid="{00000000-0005-0000-0000-0000DA080000}"/>
    <cellStyle name="Comma 2 3 5 5 2" xfId="2309" xr:uid="{00000000-0005-0000-0000-0000DB080000}"/>
    <cellStyle name="Comma 2 3 5 5 2 2" xfId="2310" xr:uid="{00000000-0005-0000-0000-0000DC080000}"/>
    <cellStyle name="Comma 2 3 5 5 2 2 2" xfId="2311" xr:uid="{00000000-0005-0000-0000-0000DD080000}"/>
    <cellStyle name="Comma 2 3 5 5 2 2 2 2" xfId="2312" xr:uid="{00000000-0005-0000-0000-0000DE080000}"/>
    <cellStyle name="Comma 2 3 5 5 2 2 3" xfId="2313" xr:uid="{00000000-0005-0000-0000-0000DF080000}"/>
    <cellStyle name="Comma 2 3 5 5 2 2 4" xfId="2314" xr:uid="{00000000-0005-0000-0000-0000E0080000}"/>
    <cellStyle name="Comma 2 3 5 5 2 3" xfId="2315" xr:uid="{00000000-0005-0000-0000-0000E1080000}"/>
    <cellStyle name="Comma 2 3 5 5 2 3 2" xfId="2316" xr:uid="{00000000-0005-0000-0000-0000E2080000}"/>
    <cellStyle name="Comma 2 3 5 5 2 4" xfId="2317" xr:uid="{00000000-0005-0000-0000-0000E3080000}"/>
    <cellStyle name="Comma 2 3 5 5 2 5" xfId="2318" xr:uid="{00000000-0005-0000-0000-0000E4080000}"/>
    <cellStyle name="Comma 2 3 5 5 3" xfId="2319" xr:uid="{00000000-0005-0000-0000-0000E5080000}"/>
    <cellStyle name="Comma 2 3 5 5 3 2" xfId="2320" xr:uid="{00000000-0005-0000-0000-0000E6080000}"/>
    <cellStyle name="Comma 2 3 5 5 3 2 2" xfId="2321" xr:uid="{00000000-0005-0000-0000-0000E7080000}"/>
    <cellStyle name="Comma 2 3 5 5 3 3" xfId="2322" xr:uid="{00000000-0005-0000-0000-0000E8080000}"/>
    <cellStyle name="Comma 2 3 5 5 3 4" xfId="2323" xr:uid="{00000000-0005-0000-0000-0000E9080000}"/>
    <cellStyle name="Comma 2 3 5 5 4" xfId="2324" xr:uid="{00000000-0005-0000-0000-0000EA080000}"/>
    <cellStyle name="Comma 2 3 5 5 4 2" xfId="2325" xr:uid="{00000000-0005-0000-0000-0000EB080000}"/>
    <cellStyle name="Comma 2 3 5 5 4 2 2" xfId="2326" xr:uid="{00000000-0005-0000-0000-0000EC080000}"/>
    <cellStyle name="Comma 2 3 5 5 4 3" xfId="2327" xr:uid="{00000000-0005-0000-0000-0000ED080000}"/>
    <cellStyle name="Comma 2 3 5 5 4 4" xfId="2328" xr:uid="{00000000-0005-0000-0000-0000EE080000}"/>
    <cellStyle name="Comma 2 3 5 5 5" xfId="2329" xr:uid="{00000000-0005-0000-0000-0000EF080000}"/>
    <cellStyle name="Comma 2 3 5 5 5 2" xfId="2330" xr:uid="{00000000-0005-0000-0000-0000F0080000}"/>
    <cellStyle name="Comma 2 3 5 5 6" xfId="2331" xr:uid="{00000000-0005-0000-0000-0000F1080000}"/>
    <cellStyle name="Comma 2 3 5 5 7" xfId="2332" xr:uid="{00000000-0005-0000-0000-0000F2080000}"/>
    <cellStyle name="Comma 2 3 5 6" xfId="2333" xr:uid="{00000000-0005-0000-0000-0000F3080000}"/>
    <cellStyle name="Comma 2 3 5 6 2" xfId="2334" xr:uid="{00000000-0005-0000-0000-0000F4080000}"/>
    <cellStyle name="Comma 2 3 5 6 2 2" xfId="2335" xr:uid="{00000000-0005-0000-0000-0000F5080000}"/>
    <cellStyle name="Comma 2 3 5 6 2 2 2" xfId="2336" xr:uid="{00000000-0005-0000-0000-0000F6080000}"/>
    <cellStyle name="Comma 2 3 5 6 2 3" xfId="2337" xr:uid="{00000000-0005-0000-0000-0000F7080000}"/>
    <cellStyle name="Comma 2 3 5 6 2 4" xfId="2338" xr:uid="{00000000-0005-0000-0000-0000F8080000}"/>
    <cellStyle name="Comma 2 3 5 6 3" xfId="2339" xr:uid="{00000000-0005-0000-0000-0000F9080000}"/>
    <cellStyle name="Comma 2 3 5 6 3 2" xfId="2340" xr:uid="{00000000-0005-0000-0000-0000FA080000}"/>
    <cellStyle name="Comma 2 3 5 6 3 2 2" xfId="2341" xr:uid="{00000000-0005-0000-0000-0000FB080000}"/>
    <cellStyle name="Comma 2 3 5 6 3 3" xfId="2342" xr:uid="{00000000-0005-0000-0000-0000FC080000}"/>
    <cellStyle name="Comma 2 3 5 6 3 4" xfId="2343" xr:uid="{00000000-0005-0000-0000-0000FD080000}"/>
    <cellStyle name="Comma 2 3 5 6 4" xfId="2344" xr:uid="{00000000-0005-0000-0000-0000FE080000}"/>
    <cellStyle name="Comma 2 3 5 6 4 2" xfId="2345" xr:uid="{00000000-0005-0000-0000-0000FF080000}"/>
    <cellStyle name="Comma 2 3 5 6 5" xfId="2346" xr:uid="{00000000-0005-0000-0000-000000090000}"/>
    <cellStyle name="Comma 2 3 5 6 6" xfId="2347" xr:uid="{00000000-0005-0000-0000-000001090000}"/>
    <cellStyle name="Comma 2 3 5 7" xfId="2348" xr:uid="{00000000-0005-0000-0000-000002090000}"/>
    <cellStyle name="Comma 2 3 5 7 2" xfId="2349" xr:uid="{00000000-0005-0000-0000-000003090000}"/>
    <cellStyle name="Comma 2 3 5 7 2 2" xfId="2350" xr:uid="{00000000-0005-0000-0000-000004090000}"/>
    <cellStyle name="Comma 2 3 5 7 2 2 2" xfId="2351" xr:uid="{00000000-0005-0000-0000-000005090000}"/>
    <cellStyle name="Comma 2 3 5 7 2 3" xfId="2352" xr:uid="{00000000-0005-0000-0000-000006090000}"/>
    <cellStyle name="Comma 2 3 5 7 2 4" xfId="2353" xr:uid="{00000000-0005-0000-0000-000007090000}"/>
    <cellStyle name="Comma 2 3 5 7 3" xfId="2354" xr:uid="{00000000-0005-0000-0000-000008090000}"/>
    <cellStyle name="Comma 2 3 5 7 3 2" xfId="2355" xr:uid="{00000000-0005-0000-0000-000009090000}"/>
    <cellStyle name="Comma 2 3 5 7 4" xfId="2356" xr:uid="{00000000-0005-0000-0000-00000A090000}"/>
    <cellStyle name="Comma 2 3 5 7 5" xfId="2357" xr:uid="{00000000-0005-0000-0000-00000B090000}"/>
    <cellStyle name="Comma 2 3 5 8" xfId="2358" xr:uid="{00000000-0005-0000-0000-00000C090000}"/>
    <cellStyle name="Comma 2 3 5 8 2" xfId="2359" xr:uid="{00000000-0005-0000-0000-00000D090000}"/>
    <cellStyle name="Comma 2 3 5 8 2 2" xfId="2360" xr:uid="{00000000-0005-0000-0000-00000E090000}"/>
    <cellStyle name="Comma 2 3 5 8 3" xfId="2361" xr:uid="{00000000-0005-0000-0000-00000F090000}"/>
    <cellStyle name="Comma 2 3 5 8 4" xfId="2362" xr:uid="{00000000-0005-0000-0000-000010090000}"/>
    <cellStyle name="Comma 2 3 5 9" xfId="2363" xr:uid="{00000000-0005-0000-0000-000011090000}"/>
    <cellStyle name="Comma 2 3 5 9 2" xfId="2364" xr:uid="{00000000-0005-0000-0000-000012090000}"/>
    <cellStyle name="Comma 2 3 5 9 2 2" xfId="2365" xr:uid="{00000000-0005-0000-0000-000013090000}"/>
    <cellStyle name="Comma 2 3 5 9 3" xfId="2366" xr:uid="{00000000-0005-0000-0000-000014090000}"/>
    <cellStyle name="Comma 2 3 5 9 4" xfId="2367" xr:uid="{00000000-0005-0000-0000-000015090000}"/>
    <cellStyle name="Comma 2 3 6" xfId="2368" xr:uid="{00000000-0005-0000-0000-000016090000}"/>
    <cellStyle name="Comma 2 3 6 2" xfId="2369" xr:uid="{00000000-0005-0000-0000-000017090000}"/>
    <cellStyle name="Comma 2 3 6 2 2" xfId="2370" xr:uid="{00000000-0005-0000-0000-000018090000}"/>
    <cellStyle name="Comma 2 3 6 2 2 2" xfId="2371" xr:uid="{00000000-0005-0000-0000-000019090000}"/>
    <cellStyle name="Comma 2 3 6 2 2 2 2" xfId="2372" xr:uid="{00000000-0005-0000-0000-00001A090000}"/>
    <cellStyle name="Comma 2 3 6 2 2 3" xfId="2373" xr:uid="{00000000-0005-0000-0000-00001B090000}"/>
    <cellStyle name="Comma 2 3 6 2 2 4" xfId="2374" xr:uid="{00000000-0005-0000-0000-00001C090000}"/>
    <cellStyle name="Comma 2 3 6 2 3" xfId="2375" xr:uid="{00000000-0005-0000-0000-00001D090000}"/>
    <cellStyle name="Comma 2 3 6 2 3 2" xfId="2376" xr:uid="{00000000-0005-0000-0000-00001E090000}"/>
    <cellStyle name="Comma 2 3 6 2 4" xfId="2377" xr:uid="{00000000-0005-0000-0000-00001F090000}"/>
    <cellStyle name="Comma 2 3 6 2 5" xfId="2378" xr:uid="{00000000-0005-0000-0000-000020090000}"/>
    <cellStyle name="Comma 2 3 6 3" xfId="2379" xr:uid="{00000000-0005-0000-0000-000021090000}"/>
    <cellStyle name="Comma 2 3 6 3 2" xfId="2380" xr:uid="{00000000-0005-0000-0000-000022090000}"/>
    <cellStyle name="Comma 2 3 6 3 2 2" xfId="2381" xr:uid="{00000000-0005-0000-0000-000023090000}"/>
    <cellStyle name="Comma 2 3 6 3 3" xfId="2382" xr:uid="{00000000-0005-0000-0000-000024090000}"/>
    <cellStyle name="Comma 2 3 6 3 4" xfId="2383" xr:uid="{00000000-0005-0000-0000-000025090000}"/>
    <cellStyle name="Comma 2 3 6 4" xfId="2384" xr:uid="{00000000-0005-0000-0000-000026090000}"/>
    <cellStyle name="Comma 2 3 6 4 2" xfId="2385" xr:uid="{00000000-0005-0000-0000-000027090000}"/>
    <cellStyle name="Comma 2 3 6 4 2 2" xfId="2386" xr:uid="{00000000-0005-0000-0000-000028090000}"/>
    <cellStyle name="Comma 2 3 6 4 3" xfId="2387" xr:uid="{00000000-0005-0000-0000-000029090000}"/>
    <cellStyle name="Comma 2 3 6 4 4" xfId="2388" xr:uid="{00000000-0005-0000-0000-00002A090000}"/>
    <cellStyle name="Comma 2 3 6 5" xfId="2389" xr:uid="{00000000-0005-0000-0000-00002B090000}"/>
    <cellStyle name="Comma 2 3 6 5 2" xfId="2390" xr:uid="{00000000-0005-0000-0000-00002C090000}"/>
    <cellStyle name="Comma 2 3 6 6" xfId="2391" xr:uid="{00000000-0005-0000-0000-00002D090000}"/>
    <cellStyle name="Comma 2 3 6 7" xfId="2392" xr:uid="{00000000-0005-0000-0000-00002E090000}"/>
    <cellStyle name="Comma 2 3 7" xfId="2393" xr:uid="{00000000-0005-0000-0000-00002F090000}"/>
    <cellStyle name="Comma 2 3 7 2" xfId="2394" xr:uid="{00000000-0005-0000-0000-000030090000}"/>
    <cellStyle name="Comma 2 3 7 2 2" xfId="2395" xr:uid="{00000000-0005-0000-0000-000031090000}"/>
    <cellStyle name="Comma 2 3 7 2 2 2" xfId="2396" xr:uid="{00000000-0005-0000-0000-000032090000}"/>
    <cellStyle name="Comma 2 3 7 2 2 2 2" xfId="2397" xr:uid="{00000000-0005-0000-0000-000033090000}"/>
    <cellStyle name="Comma 2 3 7 2 2 3" xfId="2398" xr:uid="{00000000-0005-0000-0000-000034090000}"/>
    <cellStyle name="Comma 2 3 7 2 2 4" xfId="2399" xr:uid="{00000000-0005-0000-0000-000035090000}"/>
    <cellStyle name="Comma 2 3 7 2 3" xfId="2400" xr:uid="{00000000-0005-0000-0000-000036090000}"/>
    <cellStyle name="Comma 2 3 7 2 3 2" xfId="2401" xr:uid="{00000000-0005-0000-0000-000037090000}"/>
    <cellStyle name="Comma 2 3 7 2 4" xfId="2402" xr:uid="{00000000-0005-0000-0000-000038090000}"/>
    <cellStyle name="Comma 2 3 7 2 5" xfId="2403" xr:uid="{00000000-0005-0000-0000-000039090000}"/>
    <cellStyle name="Comma 2 3 7 3" xfId="2404" xr:uid="{00000000-0005-0000-0000-00003A090000}"/>
    <cellStyle name="Comma 2 3 7 3 2" xfId="2405" xr:uid="{00000000-0005-0000-0000-00003B090000}"/>
    <cellStyle name="Comma 2 3 7 3 2 2" xfId="2406" xr:uid="{00000000-0005-0000-0000-00003C090000}"/>
    <cellStyle name="Comma 2 3 7 3 3" xfId="2407" xr:uid="{00000000-0005-0000-0000-00003D090000}"/>
    <cellStyle name="Comma 2 3 7 3 4" xfId="2408" xr:uid="{00000000-0005-0000-0000-00003E090000}"/>
    <cellStyle name="Comma 2 3 7 4" xfId="2409" xr:uid="{00000000-0005-0000-0000-00003F090000}"/>
    <cellStyle name="Comma 2 3 7 4 2" xfId="2410" xr:uid="{00000000-0005-0000-0000-000040090000}"/>
    <cellStyle name="Comma 2 3 7 4 2 2" xfId="2411" xr:uid="{00000000-0005-0000-0000-000041090000}"/>
    <cellStyle name="Comma 2 3 7 4 3" xfId="2412" xr:uid="{00000000-0005-0000-0000-000042090000}"/>
    <cellStyle name="Comma 2 3 7 4 4" xfId="2413" xr:uid="{00000000-0005-0000-0000-000043090000}"/>
    <cellStyle name="Comma 2 3 7 5" xfId="2414" xr:uid="{00000000-0005-0000-0000-000044090000}"/>
    <cellStyle name="Comma 2 3 7 5 2" xfId="2415" xr:uid="{00000000-0005-0000-0000-000045090000}"/>
    <cellStyle name="Comma 2 3 7 6" xfId="2416" xr:uid="{00000000-0005-0000-0000-000046090000}"/>
    <cellStyle name="Comma 2 3 7 7" xfId="2417" xr:uid="{00000000-0005-0000-0000-000047090000}"/>
    <cellStyle name="Comma 2 3 8" xfId="2418" xr:uid="{00000000-0005-0000-0000-000048090000}"/>
    <cellStyle name="Comma 2 3 8 2" xfId="2419" xr:uid="{00000000-0005-0000-0000-000049090000}"/>
    <cellStyle name="Comma 2 3 8 2 2" xfId="2420" xr:uid="{00000000-0005-0000-0000-00004A090000}"/>
    <cellStyle name="Comma 2 3 8 2 2 2" xfId="2421" xr:uid="{00000000-0005-0000-0000-00004B090000}"/>
    <cellStyle name="Comma 2 3 8 2 2 2 2" xfId="2422" xr:uid="{00000000-0005-0000-0000-00004C090000}"/>
    <cellStyle name="Comma 2 3 8 2 2 3" xfId="2423" xr:uid="{00000000-0005-0000-0000-00004D090000}"/>
    <cellStyle name="Comma 2 3 8 2 2 4" xfId="2424" xr:uid="{00000000-0005-0000-0000-00004E090000}"/>
    <cellStyle name="Comma 2 3 8 2 3" xfId="2425" xr:uid="{00000000-0005-0000-0000-00004F090000}"/>
    <cellStyle name="Comma 2 3 8 2 3 2" xfId="2426" xr:uid="{00000000-0005-0000-0000-000050090000}"/>
    <cellStyle name="Comma 2 3 8 2 4" xfId="2427" xr:uid="{00000000-0005-0000-0000-000051090000}"/>
    <cellStyle name="Comma 2 3 8 2 5" xfId="2428" xr:uid="{00000000-0005-0000-0000-000052090000}"/>
    <cellStyle name="Comma 2 3 8 3" xfId="2429" xr:uid="{00000000-0005-0000-0000-000053090000}"/>
    <cellStyle name="Comma 2 3 8 3 2" xfId="2430" xr:uid="{00000000-0005-0000-0000-000054090000}"/>
    <cellStyle name="Comma 2 3 8 3 2 2" xfId="2431" xr:uid="{00000000-0005-0000-0000-000055090000}"/>
    <cellStyle name="Comma 2 3 8 3 3" xfId="2432" xr:uid="{00000000-0005-0000-0000-000056090000}"/>
    <cellStyle name="Comma 2 3 8 3 4" xfId="2433" xr:uid="{00000000-0005-0000-0000-000057090000}"/>
    <cellStyle name="Comma 2 3 8 4" xfId="2434" xr:uid="{00000000-0005-0000-0000-000058090000}"/>
    <cellStyle name="Comma 2 3 8 4 2" xfId="2435" xr:uid="{00000000-0005-0000-0000-000059090000}"/>
    <cellStyle name="Comma 2 3 8 4 2 2" xfId="2436" xr:uid="{00000000-0005-0000-0000-00005A090000}"/>
    <cellStyle name="Comma 2 3 8 4 3" xfId="2437" xr:uid="{00000000-0005-0000-0000-00005B090000}"/>
    <cellStyle name="Comma 2 3 8 4 4" xfId="2438" xr:uid="{00000000-0005-0000-0000-00005C090000}"/>
    <cellStyle name="Comma 2 3 8 5" xfId="2439" xr:uid="{00000000-0005-0000-0000-00005D090000}"/>
    <cellStyle name="Comma 2 3 8 5 2" xfId="2440" xr:uid="{00000000-0005-0000-0000-00005E090000}"/>
    <cellStyle name="Comma 2 3 8 6" xfId="2441" xr:uid="{00000000-0005-0000-0000-00005F090000}"/>
    <cellStyle name="Comma 2 3 8 7" xfId="2442" xr:uid="{00000000-0005-0000-0000-000060090000}"/>
    <cellStyle name="Comma 2 3 9" xfId="2443" xr:uid="{00000000-0005-0000-0000-000061090000}"/>
    <cellStyle name="Comma 2 3 9 2" xfId="2444" xr:uid="{00000000-0005-0000-0000-000062090000}"/>
    <cellStyle name="Comma 2 3 9 2 2" xfId="2445" xr:uid="{00000000-0005-0000-0000-000063090000}"/>
    <cellStyle name="Comma 2 3 9 2 2 2" xfId="2446" xr:uid="{00000000-0005-0000-0000-000064090000}"/>
    <cellStyle name="Comma 2 3 9 2 2 2 2" xfId="2447" xr:uid="{00000000-0005-0000-0000-000065090000}"/>
    <cellStyle name="Comma 2 3 9 2 2 3" xfId="2448" xr:uid="{00000000-0005-0000-0000-000066090000}"/>
    <cellStyle name="Comma 2 3 9 2 2 4" xfId="2449" xr:uid="{00000000-0005-0000-0000-000067090000}"/>
    <cellStyle name="Comma 2 3 9 2 3" xfId="2450" xr:uid="{00000000-0005-0000-0000-000068090000}"/>
    <cellStyle name="Comma 2 3 9 2 3 2" xfId="2451" xr:uid="{00000000-0005-0000-0000-000069090000}"/>
    <cellStyle name="Comma 2 3 9 2 4" xfId="2452" xr:uid="{00000000-0005-0000-0000-00006A090000}"/>
    <cellStyle name="Comma 2 3 9 2 5" xfId="2453" xr:uid="{00000000-0005-0000-0000-00006B090000}"/>
    <cellStyle name="Comma 2 3 9 3" xfId="2454" xr:uid="{00000000-0005-0000-0000-00006C090000}"/>
    <cellStyle name="Comma 2 3 9 3 2" xfId="2455" xr:uid="{00000000-0005-0000-0000-00006D090000}"/>
    <cellStyle name="Comma 2 3 9 3 2 2" xfId="2456" xr:uid="{00000000-0005-0000-0000-00006E090000}"/>
    <cellStyle name="Comma 2 3 9 3 3" xfId="2457" xr:uid="{00000000-0005-0000-0000-00006F090000}"/>
    <cellStyle name="Comma 2 3 9 3 4" xfId="2458" xr:uid="{00000000-0005-0000-0000-000070090000}"/>
    <cellStyle name="Comma 2 3 9 4" xfId="2459" xr:uid="{00000000-0005-0000-0000-000071090000}"/>
    <cellStyle name="Comma 2 3 9 4 2" xfId="2460" xr:uid="{00000000-0005-0000-0000-000072090000}"/>
    <cellStyle name="Comma 2 3 9 4 2 2" xfId="2461" xr:uid="{00000000-0005-0000-0000-000073090000}"/>
    <cellStyle name="Comma 2 3 9 4 3" xfId="2462" xr:uid="{00000000-0005-0000-0000-000074090000}"/>
    <cellStyle name="Comma 2 3 9 4 4" xfId="2463" xr:uid="{00000000-0005-0000-0000-000075090000}"/>
    <cellStyle name="Comma 2 3 9 5" xfId="2464" xr:uid="{00000000-0005-0000-0000-000076090000}"/>
    <cellStyle name="Comma 2 3 9 5 2" xfId="2465" xr:uid="{00000000-0005-0000-0000-000077090000}"/>
    <cellStyle name="Comma 2 3 9 6" xfId="2466" xr:uid="{00000000-0005-0000-0000-000078090000}"/>
    <cellStyle name="Comma 2 3 9 7" xfId="2467" xr:uid="{00000000-0005-0000-0000-000079090000}"/>
    <cellStyle name="Comma 2 4" xfId="55" xr:uid="{00000000-0005-0000-0000-00007A090000}"/>
    <cellStyle name="Comma 2 4 10" xfId="2468" xr:uid="{00000000-0005-0000-0000-00007B090000}"/>
    <cellStyle name="Comma 2 4 10 2" xfId="2469" xr:uid="{00000000-0005-0000-0000-00007C090000}"/>
    <cellStyle name="Comma 2 4 10 2 2" xfId="2470" xr:uid="{00000000-0005-0000-0000-00007D090000}"/>
    <cellStyle name="Comma 2 4 10 2 2 2" xfId="2471" xr:uid="{00000000-0005-0000-0000-00007E090000}"/>
    <cellStyle name="Comma 2 4 10 2 3" xfId="2472" xr:uid="{00000000-0005-0000-0000-00007F090000}"/>
    <cellStyle name="Comma 2 4 10 2 4" xfId="2473" xr:uid="{00000000-0005-0000-0000-000080090000}"/>
    <cellStyle name="Comma 2 4 10 3" xfId="2474" xr:uid="{00000000-0005-0000-0000-000081090000}"/>
    <cellStyle name="Comma 2 4 10 3 2" xfId="2475" xr:uid="{00000000-0005-0000-0000-000082090000}"/>
    <cellStyle name="Comma 2 4 10 3 2 2" xfId="2476" xr:uid="{00000000-0005-0000-0000-000083090000}"/>
    <cellStyle name="Comma 2 4 10 3 3" xfId="2477" xr:uid="{00000000-0005-0000-0000-000084090000}"/>
    <cellStyle name="Comma 2 4 10 3 4" xfId="2478" xr:uid="{00000000-0005-0000-0000-000085090000}"/>
    <cellStyle name="Comma 2 4 10 4" xfId="2479" xr:uid="{00000000-0005-0000-0000-000086090000}"/>
    <cellStyle name="Comma 2 4 10 4 2" xfId="2480" xr:uid="{00000000-0005-0000-0000-000087090000}"/>
    <cellStyle name="Comma 2 4 10 5" xfId="2481" xr:uid="{00000000-0005-0000-0000-000088090000}"/>
    <cellStyle name="Comma 2 4 10 6" xfId="2482" xr:uid="{00000000-0005-0000-0000-000089090000}"/>
    <cellStyle name="Comma 2 4 11" xfId="2483" xr:uid="{00000000-0005-0000-0000-00008A090000}"/>
    <cellStyle name="Comma 2 4 11 2" xfId="2484" xr:uid="{00000000-0005-0000-0000-00008B090000}"/>
    <cellStyle name="Comma 2 4 11 2 2" xfId="2485" xr:uid="{00000000-0005-0000-0000-00008C090000}"/>
    <cellStyle name="Comma 2 4 11 2 2 2" xfId="2486" xr:uid="{00000000-0005-0000-0000-00008D090000}"/>
    <cellStyle name="Comma 2 4 11 2 3" xfId="2487" xr:uid="{00000000-0005-0000-0000-00008E090000}"/>
    <cellStyle name="Comma 2 4 11 2 4" xfId="2488" xr:uid="{00000000-0005-0000-0000-00008F090000}"/>
    <cellStyle name="Comma 2 4 11 3" xfId="2489" xr:uid="{00000000-0005-0000-0000-000090090000}"/>
    <cellStyle name="Comma 2 4 11 3 2" xfId="2490" xr:uid="{00000000-0005-0000-0000-000091090000}"/>
    <cellStyle name="Comma 2 4 11 4" xfId="2491" xr:uid="{00000000-0005-0000-0000-000092090000}"/>
    <cellStyle name="Comma 2 4 11 5" xfId="2492" xr:uid="{00000000-0005-0000-0000-000093090000}"/>
    <cellStyle name="Comma 2 4 12" xfId="2493" xr:uid="{00000000-0005-0000-0000-000094090000}"/>
    <cellStyle name="Comma 2 4 12 2" xfId="2494" xr:uid="{00000000-0005-0000-0000-000095090000}"/>
    <cellStyle name="Comma 2 4 12 2 2" xfId="2495" xr:uid="{00000000-0005-0000-0000-000096090000}"/>
    <cellStyle name="Comma 2 4 12 3" xfId="2496" xr:uid="{00000000-0005-0000-0000-000097090000}"/>
    <cellStyle name="Comma 2 4 12 4" xfId="2497" xr:uid="{00000000-0005-0000-0000-000098090000}"/>
    <cellStyle name="Comma 2 4 13" xfId="2498" xr:uid="{00000000-0005-0000-0000-000099090000}"/>
    <cellStyle name="Comma 2 4 13 2" xfId="2499" xr:uid="{00000000-0005-0000-0000-00009A090000}"/>
    <cellStyle name="Comma 2 4 13 2 2" xfId="2500" xr:uid="{00000000-0005-0000-0000-00009B090000}"/>
    <cellStyle name="Comma 2 4 13 3" xfId="2501" xr:uid="{00000000-0005-0000-0000-00009C090000}"/>
    <cellStyle name="Comma 2 4 13 4" xfId="2502" xr:uid="{00000000-0005-0000-0000-00009D090000}"/>
    <cellStyle name="Comma 2 4 14" xfId="2503" xr:uid="{00000000-0005-0000-0000-00009E090000}"/>
    <cellStyle name="Comma 2 4 14 2" xfId="2504" xr:uid="{00000000-0005-0000-0000-00009F090000}"/>
    <cellStyle name="Comma 2 4 15" xfId="2505" xr:uid="{00000000-0005-0000-0000-0000A0090000}"/>
    <cellStyle name="Comma 2 4 16" xfId="2506" xr:uid="{00000000-0005-0000-0000-0000A1090000}"/>
    <cellStyle name="Comma 2 4 17" xfId="2507" xr:uid="{00000000-0005-0000-0000-0000A2090000}"/>
    <cellStyle name="Comma 2 4 18" xfId="2508" xr:uid="{00000000-0005-0000-0000-0000A3090000}"/>
    <cellStyle name="Comma 2 4 2" xfId="2509" xr:uid="{00000000-0005-0000-0000-0000A4090000}"/>
    <cellStyle name="Comma 2 4 2 10" xfId="2510" xr:uid="{00000000-0005-0000-0000-0000A5090000}"/>
    <cellStyle name="Comma 2 4 2 10 2" xfId="2511" xr:uid="{00000000-0005-0000-0000-0000A6090000}"/>
    <cellStyle name="Comma 2 4 2 10 2 2" xfId="2512" xr:uid="{00000000-0005-0000-0000-0000A7090000}"/>
    <cellStyle name="Comma 2 4 2 10 3" xfId="2513" xr:uid="{00000000-0005-0000-0000-0000A8090000}"/>
    <cellStyle name="Comma 2 4 2 10 4" xfId="2514" xr:uid="{00000000-0005-0000-0000-0000A9090000}"/>
    <cellStyle name="Comma 2 4 2 11" xfId="2515" xr:uid="{00000000-0005-0000-0000-0000AA090000}"/>
    <cellStyle name="Comma 2 4 2 11 2" xfId="2516" xr:uid="{00000000-0005-0000-0000-0000AB090000}"/>
    <cellStyle name="Comma 2 4 2 12" xfId="2517" xr:uid="{00000000-0005-0000-0000-0000AC090000}"/>
    <cellStyle name="Comma 2 4 2 13" xfId="2518" xr:uid="{00000000-0005-0000-0000-0000AD090000}"/>
    <cellStyle name="Comma 2 4 2 2" xfId="2519" xr:uid="{00000000-0005-0000-0000-0000AE090000}"/>
    <cellStyle name="Comma 2 4 2 2 10" xfId="2520" xr:uid="{00000000-0005-0000-0000-0000AF090000}"/>
    <cellStyle name="Comma 2 4 2 2 10 2" xfId="2521" xr:uid="{00000000-0005-0000-0000-0000B0090000}"/>
    <cellStyle name="Comma 2 4 2 2 11" xfId="2522" xr:uid="{00000000-0005-0000-0000-0000B1090000}"/>
    <cellStyle name="Comma 2 4 2 2 12" xfId="2523" xr:uid="{00000000-0005-0000-0000-0000B2090000}"/>
    <cellStyle name="Comma 2 4 2 2 2" xfId="2524" xr:uid="{00000000-0005-0000-0000-0000B3090000}"/>
    <cellStyle name="Comma 2 4 2 2 2 2" xfId="2525" xr:uid="{00000000-0005-0000-0000-0000B4090000}"/>
    <cellStyle name="Comma 2 4 2 2 2 2 2" xfId="2526" xr:uid="{00000000-0005-0000-0000-0000B5090000}"/>
    <cellStyle name="Comma 2 4 2 2 2 2 2 2" xfId="2527" xr:uid="{00000000-0005-0000-0000-0000B6090000}"/>
    <cellStyle name="Comma 2 4 2 2 2 2 2 2 2" xfId="2528" xr:uid="{00000000-0005-0000-0000-0000B7090000}"/>
    <cellStyle name="Comma 2 4 2 2 2 2 2 3" xfId="2529" xr:uid="{00000000-0005-0000-0000-0000B8090000}"/>
    <cellStyle name="Comma 2 4 2 2 2 2 2 4" xfId="2530" xr:uid="{00000000-0005-0000-0000-0000B9090000}"/>
    <cellStyle name="Comma 2 4 2 2 2 2 3" xfId="2531" xr:uid="{00000000-0005-0000-0000-0000BA090000}"/>
    <cellStyle name="Comma 2 4 2 2 2 2 3 2" xfId="2532" xr:uid="{00000000-0005-0000-0000-0000BB090000}"/>
    <cellStyle name="Comma 2 4 2 2 2 2 4" xfId="2533" xr:uid="{00000000-0005-0000-0000-0000BC090000}"/>
    <cellStyle name="Comma 2 4 2 2 2 2 5" xfId="2534" xr:uid="{00000000-0005-0000-0000-0000BD090000}"/>
    <cellStyle name="Comma 2 4 2 2 2 3" xfId="2535" xr:uid="{00000000-0005-0000-0000-0000BE090000}"/>
    <cellStyle name="Comma 2 4 2 2 2 3 2" xfId="2536" xr:uid="{00000000-0005-0000-0000-0000BF090000}"/>
    <cellStyle name="Comma 2 4 2 2 2 3 2 2" xfId="2537" xr:uid="{00000000-0005-0000-0000-0000C0090000}"/>
    <cellStyle name="Comma 2 4 2 2 2 3 3" xfId="2538" xr:uid="{00000000-0005-0000-0000-0000C1090000}"/>
    <cellStyle name="Comma 2 4 2 2 2 3 4" xfId="2539" xr:uid="{00000000-0005-0000-0000-0000C2090000}"/>
    <cellStyle name="Comma 2 4 2 2 2 4" xfId="2540" xr:uid="{00000000-0005-0000-0000-0000C3090000}"/>
    <cellStyle name="Comma 2 4 2 2 2 4 2" xfId="2541" xr:uid="{00000000-0005-0000-0000-0000C4090000}"/>
    <cellStyle name="Comma 2 4 2 2 2 4 2 2" xfId="2542" xr:uid="{00000000-0005-0000-0000-0000C5090000}"/>
    <cellStyle name="Comma 2 4 2 2 2 4 3" xfId="2543" xr:uid="{00000000-0005-0000-0000-0000C6090000}"/>
    <cellStyle name="Comma 2 4 2 2 2 4 4" xfId="2544" xr:uid="{00000000-0005-0000-0000-0000C7090000}"/>
    <cellStyle name="Comma 2 4 2 2 2 5" xfId="2545" xr:uid="{00000000-0005-0000-0000-0000C8090000}"/>
    <cellStyle name="Comma 2 4 2 2 2 5 2" xfId="2546" xr:uid="{00000000-0005-0000-0000-0000C9090000}"/>
    <cellStyle name="Comma 2 4 2 2 2 6" xfId="2547" xr:uid="{00000000-0005-0000-0000-0000CA090000}"/>
    <cellStyle name="Comma 2 4 2 2 2 7" xfId="2548" xr:uid="{00000000-0005-0000-0000-0000CB090000}"/>
    <cellStyle name="Comma 2 4 2 2 3" xfId="2549" xr:uid="{00000000-0005-0000-0000-0000CC090000}"/>
    <cellStyle name="Comma 2 4 2 2 3 2" xfId="2550" xr:uid="{00000000-0005-0000-0000-0000CD090000}"/>
    <cellStyle name="Comma 2 4 2 2 3 2 2" xfId="2551" xr:uid="{00000000-0005-0000-0000-0000CE090000}"/>
    <cellStyle name="Comma 2 4 2 2 3 2 2 2" xfId="2552" xr:uid="{00000000-0005-0000-0000-0000CF090000}"/>
    <cellStyle name="Comma 2 4 2 2 3 2 2 2 2" xfId="2553" xr:uid="{00000000-0005-0000-0000-0000D0090000}"/>
    <cellStyle name="Comma 2 4 2 2 3 2 2 3" xfId="2554" xr:uid="{00000000-0005-0000-0000-0000D1090000}"/>
    <cellStyle name="Comma 2 4 2 2 3 2 2 4" xfId="2555" xr:uid="{00000000-0005-0000-0000-0000D2090000}"/>
    <cellStyle name="Comma 2 4 2 2 3 2 3" xfId="2556" xr:uid="{00000000-0005-0000-0000-0000D3090000}"/>
    <cellStyle name="Comma 2 4 2 2 3 2 3 2" xfId="2557" xr:uid="{00000000-0005-0000-0000-0000D4090000}"/>
    <cellStyle name="Comma 2 4 2 2 3 2 4" xfId="2558" xr:uid="{00000000-0005-0000-0000-0000D5090000}"/>
    <cellStyle name="Comma 2 4 2 2 3 2 5" xfId="2559" xr:uid="{00000000-0005-0000-0000-0000D6090000}"/>
    <cellStyle name="Comma 2 4 2 2 3 3" xfId="2560" xr:uid="{00000000-0005-0000-0000-0000D7090000}"/>
    <cellStyle name="Comma 2 4 2 2 3 3 2" xfId="2561" xr:uid="{00000000-0005-0000-0000-0000D8090000}"/>
    <cellStyle name="Comma 2 4 2 2 3 3 2 2" xfId="2562" xr:uid="{00000000-0005-0000-0000-0000D9090000}"/>
    <cellStyle name="Comma 2 4 2 2 3 3 3" xfId="2563" xr:uid="{00000000-0005-0000-0000-0000DA090000}"/>
    <cellStyle name="Comma 2 4 2 2 3 3 4" xfId="2564" xr:uid="{00000000-0005-0000-0000-0000DB090000}"/>
    <cellStyle name="Comma 2 4 2 2 3 4" xfId="2565" xr:uid="{00000000-0005-0000-0000-0000DC090000}"/>
    <cellStyle name="Comma 2 4 2 2 3 4 2" xfId="2566" xr:uid="{00000000-0005-0000-0000-0000DD090000}"/>
    <cellStyle name="Comma 2 4 2 2 3 4 2 2" xfId="2567" xr:uid="{00000000-0005-0000-0000-0000DE090000}"/>
    <cellStyle name="Comma 2 4 2 2 3 4 3" xfId="2568" xr:uid="{00000000-0005-0000-0000-0000DF090000}"/>
    <cellStyle name="Comma 2 4 2 2 3 4 4" xfId="2569" xr:uid="{00000000-0005-0000-0000-0000E0090000}"/>
    <cellStyle name="Comma 2 4 2 2 3 5" xfId="2570" xr:uid="{00000000-0005-0000-0000-0000E1090000}"/>
    <cellStyle name="Comma 2 4 2 2 3 5 2" xfId="2571" xr:uid="{00000000-0005-0000-0000-0000E2090000}"/>
    <cellStyle name="Comma 2 4 2 2 3 6" xfId="2572" xr:uid="{00000000-0005-0000-0000-0000E3090000}"/>
    <cellStyle name="Comma 2 4 2 2 3 7" xfId="2573" xr:uid="{00000000-0005-0000-0000-0000E4090000}"/>
    <cellStyle name="Comma 2 4 2 2 4" xfId="2574" xr:uid="{00000000-0005-0000-0000-0000E5090000}"/>
    <cellStyle name="Comma 2 4 2 2 4 2" xfId="2575" xr:uid="{00000000-0005-0000-0000-0000E6090000}"/>
    <cellStyle name="Comma 2 4 2 2 4 2 2" xfId="2576" xr:uid="{00000000-0005-0000-0000-0000E7090000}"/>
    <cellStyle name="Comma 2 4 2 2 4 2 2 2" xfId="2577" xr:uid="{00000000-0005-0000-0000-0000E8090000}"/>
    <cellStyle name="Comma 2 4 2 2 4 2 2 2 2" xfId="2578" xr:uid="{00000000-0005-0000-0000-0000E9090000}"/>
    <cellStyle name="Comma 2 4 2 2 4 2 2 3" xfId="2579" xr:uid="{00000000-0005-0000-0000-0000EA090000}"/>
    <cellStyle name="Comma 2 4 2 2 4 2 2 4" xfId="2580" xr:uid="{00000000-0005-0000-0000-0000EB090000}"/>
    <cellStyle name="Comma 2 4 2 2 4 2 3" xfId="2581" xr:uid="{00000000-0005-0000-0000-0000EC090000}"/>
    <cellStyle name="Comma 2 4 2 2 4 2 3 2" xfId="2582" xr:uid="{00000000-0005-0000-0000-0000ED090000}"/>
    <cellStyle name="Comma 2 4 2 2 4 2 4" xfId="2583" xr:uid="{00000000-0005-0000-0000-0000EE090000}"/>
    <cellStyle name="Comma 2 4 2 2 4 2 5" xfId="2584" xr:uid="{00000000-0005-0000-0000-0000EF090000}"/>
    <cellStyle name="Comma 2 4 2 2 4 3" xfId="2585" xr:uid="{00000000-0005-0000-0000-0000F0090000}"/>
    <cellStyle name="Comma 2 4 2 2 4 3 2" xfId="2586" xr:uid="{00000000-0005-0000-0000-0000F1090000}"/>
    <cellStyle name="Comma 2 4 2 2 4 3 2 2" xfId="2587" xr:uid="{00000000-0005-0000-0000-0000F2090000}"/>
    <cellStyle name="Comma 2 4 2 2 4 3 3" xfId="2588" xr:uid="{00000000-0005-0000-0000-0000F3090000}"/>
    <cellStyle name="Comma 2 4 2 2 4 3 4" xfId="2589" xr:uid="{00000000-0005-0000-0000-0000F4090000}"/>
    <cellStyle name="Comma 2 4 2 2 4 4" xfId="2590" xr:uid="{00000000-0005-0000-0000-0000F5090000}"/>
    <cellStyle name="Comma 2 4 2 2 4 4 2" xfId="2591" xr:uid="{00000000-0005-0000-0000-0000F6090000}"/>
    <cellStyle name="Comma 2 4 2 2 4 4 2 2" xfId="2592" xr:uid="{00000000-0005-0000-0000-0000F7090000}"/>
    <cellStyle name="Comma 2 4 2 2 4 4 3" xfId="2593" xr:uid="{00000000-0005-0000-0000-0000F8090000}"/>
    <cellStyle name="Comma 2 4 2 2 4 4 4" xfId="2594" xr:uid="{00000000-0005-0000-0000-0000F9090000}"/>
    <cellStyle name="Comma 2 4 2 2 4 5" xfId="2595" xr:uid="{00000000-0005-0000-0000-0000FA090000}"/>
    <cellStyle name="Comma 2 4 2 2 4 5 2" xfId="2596" xr:uid="{00000000-0005-0000-0000-0000FB090000}"/>
    <cellStyle name="Comma 2 4 2 2 4 6" xfId="2597" xr:uid="{00000000-0005-0000-0000-0000FC090000}"/>
    <cellStyle name="Comma 2 4 2 2 4 7" xfId="2598" xr:uid="{00000000-0005-0000-0000-0000FD090000}"/>
    <cellStyle name="Comma 2 4 2 2 5" xfId="2599" xr:uid="{00000000-0005-0000-0000-0000FE090000}"/>
    <cellStyle name="Comma 2 4 2 2 5 2" xfId="2600" xr:uid="{00000000-0005-0000-0000-0000FF090000}"/>
    <cellStyle name="Comma 2 4 2 2 5 2 2" xfId="2601" xr:uid="{00000000-0005-0000-0000-0000000A0000}"/>
    <cellStyle name="Comma 2 4 2 2 5 2 2 2" xfId="2602" xr:uid="{00000000-0005-0000-0000-0000010A0000}"/>
    <cellStyle name="Comma 2 4 2 2 5 2 2 2 2" xfId="2603" xr:uid="{00000000-0005-0000-0000-0000020A0000}"/>
    <cellStyle name="Comma 2 4 2 2 5 2 2 3" xfId="2604" xr:uid="{00000000-0005-0000-0000-0000030A0000}"/>
    <cellStyle name="Comma 2 4 2 2 5 2 2 4" xfId="2605" xr:uid="{00000000-0005-0000-0000-0000040A0000}"/>
    <cellStyle name="Comma 2 4 2 2 5 2 3" xfId="2606" xr:uid="{00000000-0005-0000-0000-0000050A0000}"/>
    <cellStyle name="Comma 2 4 2 2 5 2 3 2" xfId="2607" xr:uid="{00000000-0005-0000-0000-0000060A0000}"/>
    <cellStyle name="Comma 2 4 2 2 5 2 4" xfId="2608" xr:uid="{00000000-0005-0000-0000-0000070A0000}"/>
    <cellStyle name="Comma 2 4 2 2 5 2 5" xfId="2609" xr:uid="{00000000-0005-0000-0000-0000080A0000}"/>
    <cellStyle name="Comma 2 4 2 2 5 3" xfId="2610" xr:uid="{00000000-0005-0000-0000-0000090A0000}"/>
    <cellStyle name="Comma 2 4 2 2 5 3 2" xfId="2611" xr:uid="{00000000-0005-0000-0000-00000A0A0000}"/>
    <cellStyle name="Comma 2 4 2 2 5 3 2 2" xfId="2612" xr:uid="{00000000-0005-0000-0000-00000B0A0000}"/>
    <cellStyle name="Comma 2 4 2 2 5 3 3" xfId="2613" xr:uid="{00000000-0005-0000-0000-00000C0A0000}"/>
    <cellStyle name="Comma 2 4 2 2 5 3 4" xfId="2614" xr:uid="{00000000-0005-0000-0000-00000D0A0000}"/>
    <cellStyle name="Comma 2 4 2 2 5 4" xfId="2615" xr:uid="{00000000-0005-0000-0000-00000E0A0000}"/>
    <cellStyle name="Comma 2 4 2 2 5 4 2" xfId="2616" xr:uid="{00000000-0005-0000-0000-00000F0A0000}"/>
    <cellStyle name="Comma 2 4 2 2 5 4 2 2" xfId="2617" xr:uid="{00000000-0005-0000-0000-0000100A0000}"/>
    <cellStyle name="Comma 2 4 2 2 5 4 3" xfId="2618" xr:uid="{00000000-0005-0000-0000-0000110A0000}"/>
    <cellStyle name="Comma 2 4 2 2 5 4 4" xfId="2619" xr:uid="{00000000-0005-0000-0000-0000120A0000}"/>
    <cellStyle name="Comma 2 4 2 2 5 5" xfId="2620" xr:uid="{00000000-0005-0000-0000-0000130A0000}"/>
    <cellStyle name="Comma 2 4 2 2 5 5 2" xfId="2621" xr:uid="{00000000-0005-0000-0000-0000140A0000}"/>
    <cellStyle name="Comma 2 4 2 2 5 6" xfId="2622" xr:uid="{00000000-0005-0000-0000-0000150A0000}"/>
    <cellStyle name="Comma 2 4 2 2 5 7" xfId="2623" xr:uid="{00000000-0005-0000-0000-0000160A0000}"/>
    <cellStyle name="Comma 2 4 2 2 6" xfId="2624" xr:uid="{00000000-0005-0000-0000-0000170A0000}"/>
    <cellStyle name="Comma 2 4 2 2 6 2" xfId="2625" xr:uid="{00000000-0005-0000-0000-0000180A0000}"/>
    <cellStyle name="Comma 2 4 2 2 6 2 2" xfId="2626" xr:uid="{00000000-0005-0000-0000-0000190A0000}"/>
    <cellStyle name="Comma 2 4 2 2 6 2 2 2" xfId="2627" xr:uid="{00000000-0005-0000-0000-00001A0A0000}"/>
    <cellStyle name="Comma 2 4 2 2 6 2 3" xfId="2628" xr:uid="{00000000-0005-0000-0000-00001B0A0000}"/>
    <cellStyle name="Comma 2 4 2 2 6 2 4" xfId="2629" xr:uid="{00000000-0005-0000-0000-00001C0A0000}"/>
    <cellStyle name="Comma 2 4 2 2 6 3" xfId="2630" xr:uid="{00000000-0005-0000-0000-00001D0A0000}"/>
    <cellStyle name="Comma 2 4 2 2 6 3 2" xfId="2631" xr:uid="{00000000-0005-0000-0000-00001E0A0000}"/>
    <cellStyle name="Comma 2 4 2 2 6 3 2 2" xfId="2632" xr:uid="{00000000-0005-0000-0000-00001F0A0000}"/>
    <cellStyle name="Comma 2 4 2 2 6 3 3" xfId="2633" xr:uid="{00000000-0005-0000-0000-0000200A0000}"/>
    <cellStyle name="Comma 2 4 2 2 6 3 4" xfId="2634" xr:uid="{00000000-0005-0000-0000-0000210A0000}"/>
    <cellStyle name="Comma 2 4 2 2 6 4" xfId="2635" xr:uid="{00000000-0005-0000-0000-0000220A0000}"/>
    <cellStyle name="Comma 2 4 2 2 6 4 2" xfId="2636" xr:uid="{00000000-0005-0000-0000-0000230A0000}"/>
    <cellStyle name="Comma 2 4 2 2 6 5" xfId="2637" xr:uid="{00000000-0005-0000-0000-0000240A0000}"/>
    <cellStyle name="Comma 2 4 2 2 6 6" xfId="2638" xr:uid="{00000000-0005-0000-0000-0000250A0000}"/>
    <cellStyle name="Comma 2 4 2 2 7" xfId="2639" xr:uid="{00000000-0005-0000-0000-0000260A0000}"/>
    <cellStyle name="Comma 2 4 2 2 7 2" xfId="2640" xr:uid="{00000000-0005-0000-0000-0000270A0000}"/>
    <cellStyle name="Comma 2 4 2 2 7 2 2" xfId="2641" xr:uid="{00000000-0005-0000-0000-0000280A0000}"/>
    <cellStyle name="Comma 2 4 2 2 7 2 2 2" xfId="2642" xr:uid="{00000000-0005-0000-0000-0000290A0000}"/>
    <cellStyle name="Comma 2 4 2 2 7 2 3" xfId="2643" xr:uid="{00000000-0005-0000-0000-00002A0A0000}"/>
    <cellStyle name="Comma 2 4 2 2 7 2 4" xfId="2644" xr:uid="{00000000-0005-0000-0000-00002B0A0000}"/>
    <cellStyle name="Comma 2 4 2 2 7 3" xfId="2645" xr:uid="{00000000-0005-0000-0000-00002C0A0000}"/>
    <cellStyle name="Comma 2 4 2 2 7 3 2" xfId="2646" xr:uid="{00000000-0005-0000-0000-00002D0A0000}"/>
    <cellStyle name="Comma 2 4 2 2 7 4" xfId="2647" xr:uid="{00000000-0005-0000-0000-00002E0A0000}"/>
    <cellStyle name="Comma 2 4 2 2 7 5" xfId="2648" xr:uid="{00000000-0005-0000-0000-00002F0A0000}"/>
    <cellStyle name="Comma 2 4 2 2 8" xfId="2649" xr:uid="{00000000-0005-0000-0000-0000300A0000}"/>
    <cellStyle name="Comma 2 4 2 2 8 2" xfId="2650" xr:uid="{00000000-0005-0000-0000-0000310A0000}"/>
    <cellStyle name="Comma 2 4 2 2 8 2 2" xfId="2651" xr:uid="{00000000-0005-0000-0000-0000320A0000}"/>
    <cellStyle name="Comma 2 4 2 2 8 3" xfId="2652" xr:uid="{00000000-0005-0000-0000-0000330A0000}"/>
    <cellStyle name="Comma 2 4 2 2 8 4" xfId="2653" xr:uid="{00000000-0005-0000-0000-0000340A0000}"/>
    <cellStyle name="Comma 2 4 2 2 9" xfId="2654" xr:uid="{00000000-0005-0000-0000-0000350A0000}"/>
    <cellStyle name="Comma 2 4 2 2 9 2" xfId="2655" xr:uid="{00000000-0005-0000-0000-0000360A0000}"/>
    <cellStyle name="Comma 2 4 2 2 9 2 2" xfId="2656" xr:uid="{00000000-0005-0000-0000-0000370A0000}"/>
    <cellStyle name="Comma 2 4 2 2 9 3" xfId="2657" xr:uid="{00000000-0005-0000-0000-0000380A0000}"/>
    <cellStyle name="Comma 2 4 2 2 9 4" xfId="2658" xr:uid="{00000000-0005-0000-0000-0000390A0000}"/>
    <cellStyle name="Comma 2 4 2 3" xfId="2659" xr:uid="{00000000-0005-0000-0000-00003A0A0000}"/>
    <cellStyle name="Comma 2 4 2 3 2" xfId="2660" xr:uid="{00000000-0005-0000-0000-00003B0A0000}"/>
    <cellStyle name="Comma 2 4 2 3 2 2" xfId="2661" xr:uid="{00000000-0005-0000-0000-00003C0A0000}"/>
    <cellStyle name="Comma 2 4 2 3 2 2 2" xfId="2662" xr:uid="{00000000-0005-0000-0000-00003D0A0000}"/>
    <cellStyle name="Comma 2 4 2 3 2 2 2 2" xfId="2663" xr:uid="{00000000-0005-0000-0000-00003E0A0000}"/>
    <cellStyle name="Comma 2 4 2 3 2 2 3" xfId="2664" xr:uid="{00000000-0005-0000-0000-00003F0A0000}"/>
    <cellStyle name="Comma 2 4 2 3 2 2 4" xfId="2665" xr:uid="{00000000-0005-0000-0000-0000400A0000}"/>
    <cellStyle name="Comma 2 4 2 3 2 3" xfId="2666" xr:uid="{00000000-0005-0000-0000-0000410A0000}"/>
    <cellStyle name="Comma 2 4 2 3 2 3 2" xfId="2667" xr:uid="{00000000-0005-0000-0000-0000420A0000}"/>
    <cellStyle name="Comma 2 4 2 3 2 4" xfId="2668" xr:uid="{00000000-0005-0000-0000-0000430A0000}"/>
    <cellStyle name="Comma 2 4 2 3 2 5" xfId="2669" xr:uid="{00000000-0005-0000-0000-0000440A0000}"/>
    <cellStyle name="Comma 2 4 2 3 3" xfId="2670" xr:uid="{00000000-0005-0000-0000-0000450A0000}"/>
    <cellStyle name="Comma 2 4 2 3 3 2" xfId="2671" xr:uid="{00000000-0005-0000-0000-0000460A0000}"/>
    <cellStyle name="Comma 2 4 2 3 3 2 2" xfId="2672" xr:uid="{00000000-0005-0000-0000-0000470A0000}"/>
    <cellStyle name="Comma 2 4 2 3 3 3" xfId="2673" xr:uid="{00000000-0005-0000-0000-0000480A0000}"/>
    <cellStyle name="Comma 2 4 2 3 3 4" xfId="2674" xr:uid="{00000000-0005-0000-0000-0000490A0000}"/>
    <cellStyle name="Comma 2 4 2 3 4" xfId="2675" xr:uid="{00000000-0005-0000-0000-00004A0A0000}"/>
    <cellStyle name="Comma 2 4 2 3 4 2" xfId="2676" xr:uid="{00000000-0005-0000-0000-00004B0A0000}"/>
    <cellStyle name="Comma 2 4 2 3 4 2 2" xfId="2677" xr:uid="{00000000-0005-0000-0000-00004C0A0000}"/>
    <cellStyle name="Comma 2 4 2 3 4 3" xfId="2678" xr:uid="{00000000-0005-0000-0000-00004D0A0000}"/>
    <cellStyle name="Comma 2 4 2 3 4 4" xfId="2679" xr:uid="{00000000-0005-0000-0000-00004E0A0000}"/>
    <cellStyle name="Comma 2 4 2 3 5" xfId="2680" xr:uid="{00000000-0005-0000-0000-00004F0A0000}"/>
    <cellStyle name="Comma 2 4 2 3 5 2" xfId="2681" xr:uid="{00000000-0005-0000-0000-0000500A0000}"/>
    <cellStyle name="Comma 2 4 2 3 6" xfId="2682" xr:uid="{00000000-0005-0000-0000-0000510A0000}"/>
    <cellStyle name="Comma 2 4 2 3 7" xfId="2683" xr:uid="{00000000-0005-0000-0000-0000520A0000}"/>
    <cellStyle name="Comma 2 4 2 4" xfId="2684" xr:uid="{00000000-0005-0000-0000-0000530A0000}"/>
    <cellStyle name="Comma 2 4 2 4 2" xfId="2685" xr:uid="{00000000-0005-0000-0000-0000540A0000}"/>
    <cellStyle name="Comma 2 4 2 4 2 2" xfId="2686" xr:uid="{00000000-0005-0000-0000-0000550A0000}"/>
    <cellStyle name="Comma 2 4 2 4 2 2 2" xfId="2687" xr:uid="{00000000-0005-0000-0000-0000560A0000}"/>
    <cellStyle name="Comma 2 4 2 4 2 2 2 2" xfId="2688" xr:uid="{00000000-0005-0000-0000-0000570A0000}"/>
    <cellStyle name="Comma 2 4 2 4 2 2 3" xfId="2689" xr:uid="{00000000-0005-0000-0000-0000580A0000}"/>
    <cellStyle name="Comma 2 4 2 4 2 2 4" xfId="2690" xr:uid="{00000000-0005-0000-0000-0000590A0000}"/>
    <cellStyle name="Comma 2 4 2 4 2 3" xfId="2691" xr:uid="{00000000-0005-0000-0000-00005A0A0000}"/>
    <cellStyle name="Comma 2 4 2 4 2 3 2" xfId="2692" xr:uid="{00000000-0005-0000-0000-00005B0A0000}"/>
    <cellStyle name="Comma 2 4 2 4 2 4" xfId="2693" xr:uid="{00000000-0005-0000-0000-00005C0A0000}"/>
    <cellStyle name="Comma 2 4 2 4 2 5" xfId="2694" xr:uid="{00000000-0005-0000-0000-00005D0A0000}"/>
    <cellStyle name="Comma 2 4 2 4 3" xfId="2695" xr:uid="{00000000-0005-0000-0000-00005E0A0000}"/>
    <cellStyle name="Comma 2 4 2 4 3 2" xfId="2696" xr:uid="{00000000-0005-0000-0000-00005F0A0000}"/>
    <cellStyle name="Comma 2 4 2 4 3 2 2" xfId="2697" xr:uid="{00000000-0005-0000-0000-0000600A0000}"/>
    <cellStyle name="Comma 2 4 2 4 3 3" xfId="2698" xr:uid="{00000000-0005-0000-0000-0000610A0000}"/>
    <cellStyle name="Comma 2 4 2 4 3 4" xfId="2699" xr:uid="{00000000-0005-0000-0000-0000620A0000}"/>
    <cellStyle name="Comma 2 4 2 4 4" xfId="2700" xr:uid="{00000000-0005-0000-0000-0000630A0000}"/>
    <cellStyle name="Comma 2 4 2 4 4 2" xfId="2701" xr:uid="{00000000-0005-0000-0000-0000640A0000}"/>
    <cellStyle name="Comma 2 4 2 4 4 2 2" xfId="2702" xr:uid="{00000000-0005-0000-0000-0000650A0000}"/>
    <cellStyle name="Comma 2 4 2 4 4 3" xfId="2703" xr:uid="{00000000-0005-0000-0000-0000660A0000}"/>
    <cellStyle name="Comma 2 4 2 4 4 4" xfId="2704" xr:uid="{00000000-0005-0000-0000-0000670A0000}"/>
    <cellStyle name="Comma 2 4 2 4 5" xfId="2705" xr:uid="{00000000-0005-0000-0000-0000680A0000}"/>
    <cellStyle name="Comma 2 4 2 4 5 2" xfId="2706" xr:uid="{00000000-0005-0000-0000-0000690A0000}"/>
    <cellStyle name="Comma 2 4 2 4 6" xfId="2707" xr:uid="{00000000-0005-0000-0000-00006A0A0000}"/>
    <cellStyle name="Comma 2 4 2 4 7" xfId="2708" xr:uid="{00000000-0005-0000-0000-00006B0A0000}"/>
    <cellStyle name="Comma 2 4 2 5" xfId="2709" xr:uid="{00000000-0005-0000-0000-00006C0A0000}"/>
    <cellStyle name="Comma 2 4 2 5 2" xfId="2710" xr:uid="{00000000-0005-0000-0000-00006D0A0000}"/>
    <cellStyle name="Comma 2 4 2 5 2 2" xfId="2711" xr:uid="{00000000-0005-0000-0000-00006E0A0000}"/>
    <cellStyle name="Comma 2 4 2 5 2 2 2" xfId="2712" xr:uid="{00000000-0005-0000-0000-00006F0A0000}"/>
    <cellStyle name="Comma 2 4 2 5 2 2 2 2" xfId="2713" xr:uid="{00000000-0005-0000-0000-0000700A0000}"/>
    <cellStyle name="Comma 2 4 2 5 2 2 3" xfId="2714" xr:uid="{00000000-0005-0000-0000-0000710A0000}"/>
    <cellStyle name="Comma 2 4 2 5 2 2 4" xfId="2715" xr:uid="{00000000-0005-0000-0000-0000720A0000}"/>
    <cellStyle name="Comma 2 4 2 5 2 3" xfId="2716" xr:uid="{00000000-0005-0000-0000-0000730A0000}"/>
    <cellStyle name="Comma 2 4 2 5 2 3 2" xfId="2717" xr:uid="{00000000-0005-0000-0000-0000740A0000}"/>
    <cellStyle name="Comma 2 4 2 5 2 4" xfId="2718" xr:uid="{00000000-0005-0000-0000-0000750A0000}"/>
    <cellStyle name="Comma 2 4 2 5 2 5" xfId="2719" xr:uid="{00000000-0005-0000-0000-0000760A0000}"/>
    <cellStyle name="Comma 2 4 2 5 3" xfId="2720" xr:uid="{00000000-0005-0000-0000-0000770A0000}"/>
    <cellStyle name="Comma 2 4 2 5 3 2" xfId="2721" xr:uid="{00000000-0005-0000-0000-0000780A0000}"/>
    <cellStyle name="Comma 2 4 2 5 3 2 2" xfId="2722" xr:uid="{00000000-0005-0000-0000-0000790A0000}"/>
    <cellStyle name="Comma 2 4 2 5 3 3" xfId="2723" xr:uid="{00000000-0005-0000-0000-00007A0A0000}"/>
    <cellStyle name="Comma 2 4 2 5 3 4" xfId="2724" xr:uid="{00000000-0005-0000-0000-00007B0A0000}"/>
    <cellStyle name="Comma 2 4 2 5 4" xfId="2725" xr:uid="{00000000-0005-0000-0000-00007C0A0000}"/>
    <cellStyle name="Comma 2 4 2 5 4 2" xfId="2726" xr:uid="{00000000-0005-0000-0000-00007D0A0000}"/>
    <cellStyle name="Comma 2 4 2 5 4 2 2" xfId="2727" xr:uid="{00000000-0005-0000-0000-00007E0A0000}"/>
    <cellStyle name="Comma 2 4 2 5 4 3" xfId="2728" xr:uid="{00000000-0005-0000-0000-00007F0A0000}"/>
    <cellStyle name="Comma 2 4 2 5 4 4" xfId="2729" xr:uid="{00000000-0005-0000-0000-0000800A0000}"/>
    <cellStyle name="Comma 2 4 2 5 5" xfId="2730" xr:uid="{00000000-0005-0000-0000-0000810A0000}"/>
    <cellStyle name="Comma 2 4 2 5 5 2" xfId="2731" xr:uid="{00000000-0005-0000-0000-0000820A0000}"/>
    <cellStyle name="Comma 2 4 2 5 6" xfId="2732" xr:uid="{00000000-0005-0000-0000-0000830A0000}"/>
    <cellStyle name="Comma 2 4 2 5 7" xfId="2733" xr:uid="{00000000-0005-0000-0000-0000840A0000}"/>
    <cellStyle name="Comma 2 4 2 6" xfId="2734" xr:uid="{00000000-0005-0000-0000-0000850A0000}"/>
    <cellStyle name="Comma 2 4 2 6 2" xfId="2735" xr:uid="{00000000-0005-0000-0000-0000860A0000}"/>
    <cellStyle name="Comma 2 4 2 6 2 2" xfId="2736" xr:uid="{00000000-0005-0000-0000-0000870A0000}"/>
    <cellStyle name="Comma 2 4 2 6 2 2 2" xfId="2737" xr:uid="{00000000-0005-0000-0000-0000880A0000}"/>
    <cellStyle name="Comma 2 4 2 6 2 2 2 2" xfId="2738" xr:uid="{00000000-0005-0000-0000-0000890A0000}"/>
    <cellStyle name="Comma 2 4 2 6 2 2 3" xfId="2739" xr:uid="{00000000-0005-0000-0000-00008A0A0000}"/>
    <cellStyle name="Comma 2 4 2 6 2 2 4" xfId="2740" xr:uid="{00000000-0005-0000-0000-00008B0A0000}"/>
    <cellStyle name="Comma 2 4 2 6 2 3" xfId="2741" xr:uid="{00000000-0005-0000-0000-00008C0A0000}"/>
    <cellStyle name="Comma 2 4 2 6 2 3 2" xfId="2742" xr:uid="{00000000-0005-0000-0000-00008D0A0000}"/>
    <cellStyle name="Comma 2 4 2 6 2 4" xfId="2743" xr:uid="{00000000-0005-0000-0000-00008E0A0000}"/>
    <cellStyle name="Comma 2 4 2 6 2 5" xfId="2744" xr:uid="{00000000-0005-0000-0000-00008F0A0000}"/>
    <cellStyle name="Comma 2 4 2 6 3" xfId="2745" xr:uid="{00000000-0005-0000-0000-0000900A0000}"/>
    <cellStyle name="Comma 2 4 2 6 3 2" xfId="2746" xr:uid="{00000000-0005-0000-0000-0000910A0000}"/>
    <cellStyle name="Comma 2 4 2 6 3 2 2" xfId="2747" xr:uid="{00000000-0005-0000-0000-0000920A0000}"/>
    <cellStyle name="Comma 2 4 2 6 3 3" xfId="2748" xr:uid="{00000000-0005-0000-0000-0000930A0000}"/>
    <cellStyle name="Comma 2 4 2 6 3 4" xfId="2749" xr:uid="{00000000-0005-0000-0000-0000940A0000}"/>
    <cellStyle name="Comma 2 4 2 6 4" xfId="2750" xr:uid="{00000000-0005-0000-0000-0000950A0000}"/>
    <cellStyle name="Comma 2 4 2 6 4 2" xfId="2751" xr:uid="{00000000-0005-0000-0000-0000960A0000}"/>
    <cellStyle name="Comma 2 4 2 6 4 2 2" xfId="2752" xr:uid="{00000000-0005-0000-0000-0000970A0000}"/>
    <cellStyle name="Comma 2 4 2 6 4 3" xfId="2753" xr:uid="{00000000-0005-0000-0000-0000980A0000}"/>
    <cellStyle name="Comma 2 4 2 6 4 4" xfId="2754" xr:uid="{00000000-0005-0000-0000-0000990A0000}"/>
    <cellStyle name="Comma 2 4 2 6 5" xfId="2755" xr:uid="{00000000-0005-0000-0000-00009A0A0000}"/>
    <cellStyle name="Comma 2 4 2 6 5 2" xfId="2756" xr:uid="{00000000-0005-0000-0000-00009B0A0000}"/>
    <cellStyle name="Comma 2 4 2 6 6" xfId="2757" xr:uid="{00000000-0005-0000-0000-00009C0A0000}"/>
    <cellStyle name="Comma 2 4 2 6 7" xfId="2758" xr:uid="{00000000-0005-0000-0000-00009D0A0000}"/>
    <cellStyle name="Comma 2 4 2 7" xfId="2759" xr:uid="{00000000-0005-0000-0000-00009E0A0000}"/>
    <cellStyle name="Comma 2 4 2 7 2" xfId="2760" xr:uid="{00000000-0005-0000-0000-00009F0A0000}"/>
    <cellStyle name="Comma 2 4 2 7 2 2" xfId="2761" xr:uid="{00000000-0005-0000-0000-0000A00A0000}"/>
    <cellStyle name="Comma 2 4 2 7 2 2 2" xfId="2762" xr:uid="{00000000-0005-0000-0000-0000A10A0000}"/>
    <cellStyle name="Comma 2 4 2 7 2 3" xfId="2763" xr:uid="{00000000-0005-0000-0000-0000A20A0000}"/>
    <cellStyle name="Comma 2 4 2 7 2 4" xfId="2764" xr:uid="{00000000-0005-0000-0000-0000A30A0000}"/>
    <cellStyle name="Comma 2 4 2 7 3" xfId="2765" xr:uid="{00000000-0005-0000-0000-0000A40A0000}"/>
    <cellStyle name="Comma 2 4 2 7 3 2" xfId="2766" xr:uid="{00000000-0005-0000-0000-0000A50A0000}"/>
    <cellStyle name="Comma 2 4 2 7 3 2 2" xfId="2767" xr:uid="{00000000-0005-0000-0000-0000A60A0000}"/>
    <cellStyle name="Comma 2 4 2 7 3 3" xfId="2768" xr:uid="{00000000-0005-0000-0000-0000A70A0000}"/>
    <cellStyle name="Comma 2 4 2 7 3 4" xfId="2769" xr:uid="{00000000-0005-0000-0000-0000A80A0000}"/>
    <cellStyle name="Comma 2 4 2 7 4" xfId="2770" xr:uid="{00000000-0005-0000-0000-0000A90A0000}"/>
    <cellStyle name="Comma 2 4 2 7 4 2" xfId="2771" xr:uid="{00000000-0005-0000-0000-0000AA0A0000}"/>
    <cellStyle name="Comma 2 4 2 7 5" xfId="2772" xr:uid="{00000000-0005-0000-0000-0000AB0A0000}"/>
    <cellStyle name="Comma 2 4 2 7 6" xfId="2773" xr:uid="{00000000-0005-0000-0000-0000AC0A0000}"/>
    <cellStyle name="Comma 2 4 2 8" xfId="2774" xr:uid="{00000000-0005-0000-0000-0000AD0A0000}"/>
    <cellStyle name="Comma 2 4 2 8 2" xfId="2775" xr:uid="{00000000-0005-0000-0000-0000AE0A0000}"/>
    <cellStyle name="Comma 2 4 2 8 2 2" xfId="2776" xr:uid="{00000000-0005-0000-0000-0000AF0A0000}"/>
    <cellStyle name="Comma 2 4 2 8 2 2 2" xfId="2777" xr:uid="{00000000-0005-0000-0000-0000B00A0000}"/>
    <cellStyle name="Comma 2 4 2 8 2 3" xfId="2778" xr:uid="{00000000-0005-0000-0000-0000B10A0000}"/>
    <cellStyle name="Comma 2 4 2 8 2 4" xfId="2779" xr:uid="{00000000-0005-0000-0000-0000B20A0000}"/>
    <cellStyle name="Comma 2 4 2 8 3" xfId="2780" xr:uid="{00000000-0005-0000-0000-0000B30A0000}"/>
    <cellStyle name="Comma 2 4 2 8 3 2" xfId="2781" xr:uid="{00000000-0005-0000-0000-0000B40A0000}"/>
    <cellStyle name="Comma 2 4 2 8 4" xfId="2782" xr:uid="{00000000-0005-0000-0000-0000B50A0000}"/>
    <cellStyle name="Comma 2 4 2 8 5" xfId="2783" xr:uid="{00000000-0005-0000-0000-0000B60A0000}"/>
    <cellStyle name="Comma 2 4 2 9" xfId="2784" xr:uid="{00000000-0005-0000-0000-0000B70A0000}"/>
    <cellStyle name="Comma 2 4 2 9 2" xfId="2785" xr:uid="{00000000-0005-0000-0000-0000B80A0000}"/>
    <cellStyle name="Comma 2 4 2 9 2 2" xfId="2786" xr:uid="{00000000-0005-0000-0000-0000B90A0000}"/>
    <cellStyle name="Comma 2 4 2 9 3" xfId="2787" xr:uid="{00000000-0005-0000-0000-0000BA0A0000}"/>
    <cellStyle name="Comma 2 4 2 9 4" xfId="2788" xr:uid="{00000000-0005-0000-0000-0000BB0A0000}"/>
    <cellStyle name="Comma 2 4 3" xfId="2789" xr:uid="{00000000-0005-0000-0000-0000BC0A0000}"/>
    <cellStyle name="Comma 2 4 3 10" xfId="2790" xr:uid="{00000000-0005-0000-0000-0000BD0A0000}"/>
    <cellStyle name="Comma 2 4 3 10 2" xfId="2791" xr:uid="{00000000-0005-0000-0000-0000BE0A0000}"/>
    <cellStyle name="Comma 2 4 3 10 2 2" xfId="2792" xr:uid="{00000000-0005-0000-0000-0000BF0A0000}"/>
    <cellStyle name="Comma 2 4 3 10 3" xfId="2793" xr:uid="{00000000-0005-0000-0000-0000C00A0000}"/>
    <cellStyle name="Comma 2 4 3 10 4" xfId="2794" xr:uid="{00000000-0005-0000-0000-0000C10A0000}"/>
    <cellStyle name="Comma 2 4 3 11" xfId="2795" xr:uid="{00000000-0005-0000-0000-0000C20A0000}"/>
    <cellStyle name="Comma 2 4 3 11 2" xfId="2796" xr:uid="{00000000-0005-0000-0000-0000C30A0000}"/>
    <cellStyle name="Comma 2 4 3 12" xfId="2797" xr:uid="{00000000-0005-0000-0000-0000C40A0000}"/>
    <cellStyle name="Comma 2 4 3 13" xfId="2798" xr:uid="{00000000-0005-0000-0000-0000C50A0000}"/>
    <cellStyle name="Comma 2 4 3 2" xfId="2799" xr:uid="{00000000-0005-0000-0000-0000C60A0000}"/>
    <cellStyle name="Comma 2 4 3 2 10" xfId="2800" xr:uid="{00000000-0005-0000-0000-0000C70A0000}"/>
    <cellStyle name="Comma 2 4 3 2 10 2" xfId="2801" xr:uid="{00000000-0005-0000-0000-0000C80A0000}"/>
    <cellStyle name="Comma 2 4 3 2 11" xfId="2802" xr:uid="{00000000-0005-0000-0000-0000C90A0000}"/>
    <cellStyle name="Comma 2 4 3 2 12" xfId="2803" xr:uid="{00000000-0005-0000-0000-0000CA0A0000}"/>
    <cellStyle name="Comma 2 4 3 2 2" xfId="2804" xr:uid="{00000000-0005-0000-0000-0000CB0A0000}"/>
    <cellStyle name="Comma 2 4 3 2 2 2" xfId="2805" xr:uid="{00000000-0005-0000-0000-0000CC0A0000}"/>
    <cellStyle name="Comma 2 4 3 2 2 2 2" xfId="2806" xr:uid="{00000000-0005-0000-0000-0000CD0A0000}"/>
    <cellStyle name="Comma 2 4 3 2 2 2 2 2" xfId="2807" xr:uid="{00000000-0005-0000-0000-0000CE0A0000}"/>
    <cellStyle name="Comma 2 4 3 2 2 2 2 2 2" xfId="2808" xr:uid="{00000000-0005-0000-0000-0000CF0A0000}"/>
    <cellStyle name="Comma 2 4 3 2 2 2 2 3" xfId="2809" xr:uid="{00000000-0005-0000-0000-0000D00A0000}"/>
    <cellStyle name="Comma 2 4 3 2 2 2 2 4" xfId="2810" xr:uid="{00000000-0005-0000-0000-0000D10A0000}"/>
    <cellStyle name="Comma 2 4 3 2 2 2 3" xfId="2811" xr:uid="{00000000-0005-0000-0000-0000D20A0000}"/>
    <cellStyle name="Comma 2 4 3 2 2 2 3 2" xfId="2812" xr:uid="{00000000-0005-0000-0000-0000D30A0000}"/>
    <cellStyle name="Comma 2 4 3 2 2 2 4" xfId="2813" xr:uid="{00000000-0005-0000-0000-0000D40A0000}"/>
    <cellStyle name="Comma 2 4 3 2 2 2 5" xfId="2814" xr:uid="{00000000-0005-0000-0000-0000D50A0000}"/>
    <cellStyle name="Comma 2 4 3 2 2 3" xfId="2815" xr:uid="{00000000-0005-0000-0000-0000D60A0000}"/>
    <cellStyle name="Comma 2 4 3 2 2 3 2" xfId="2816" xr:uid="{00000000-0005-0000-0000-0000D70A0000}"/>
    <cellStyle name="Comma 2 4 3 2 2 3 2 2" xfId="2817" xr:uid="{00000000-0005-0000-0000-0000D80A0000}"/>
    <cellStyle name="Comma 2 4 3 2 2 3 3" xfId="2818" xr:uid="{00000000-0005-0000-0000-0000D90A0000}"/>
    <cellStyle name="Comma 2 4 3 2 2 3 4" xfId="2819" xr:uid="{00000000-0005-0000-0000-0000DA0A0000}"/>
    <cellStyle name="Comma 2 4 3 2 2 4" xfId="2820" xr:uid="{00000000-0005-0000-0000-0000DB0A0000}"/>
    <cellStyle name="Comma 2 4 3 2 2 4 2" xfId="2821" xr:uid="{00000000-0005-0000-0000-0000DC0A0000}"/>
    <cellStyle name="Comma 2 4 3 2 2 4 2 2" xfId="2822" xr:uid="{00000000-0005-0000-0000-0000DD0A0000}"/>
    <cellStyle name="Comma 2 4 3 2 2 4 3" xfId="2823" xr:uid="{00000000-0005-0000-0000-0000DE0A0000}"/>
    <cellStyle name="Comma 2 4 3 2 2 4 4" xfId="2824" xr:uid="{00000000-0005-0000-0000-0000DF0A0000}"/>
    <cellStyle name="Comma 2 4 3 2 2 5" xfId="2825" xr:uid="{00000000-0005-0000-0000-0000E00A0000}"/>
    <cellStyle name="Comma 2 4 3 2 2 5 2" xfId="2826" xr:uid="{00000000-0005-0000-0000-0000E10A0000}"/>
    <cellStyle name="Comma 2 4 3 2 2 6" xfId="2827" xr:uid="{00000000-0005-0000-0000-0000E20A0000}"/>
    <cellStyle name="Comma 2 4 3 2 2 7" xfId="2828" xr:uid="{00000000-0005-0000-0000-0000E30A0000}"/>
    <cellStyle name="Comma 2 4 3 2 3" xfId="2829" xr:uid="{00000000-0005-0000-0000-0000E40A0000}"/>
    <cellStyle name="Comma 2 4 3 2 3 2" xfId="2830" xr:uid="{00000000-0005-0000-0000-0000E50A0000}"/>
    <cellStyle name="Comma 2 4 3 2 3 2 2" xfId="2831" xr:uid="{00000000-0005-0000-0000-0000E60A0000}"/>
    <cellStyle name="Comma 2 4 3 2 3 2 2 2" xfId="2832" xr:uid="{00000000-0005-0000-0000-0000E70A0000}"/>
    <cellStyle name="Comma 2 4 3 2 3 2 2 2 2" xfId="2833" xr:uid="{00000000-0005-0000-0000-0000E80A0000}"/>
    <cellStyle name="Comma 2 4 3 2 3 2 2 3" xfId="2834" xr:uid="{00000000-0005-0000-0000-0000E90A0000}"/>
    <cellStyle name="Comma 2 4 3 2 3 2 2 4" xfId="2835" xr:uid="{00000000-0005-0000-0000-0000EA0A0000}"/>
    <cellStyle name="Comma 2 4 3 2 3 2 3" xfId="2836" xr:uid="{00000000-0005-0000-0000-0000EB0A0000}"/>
    <cellStyle name="Comma 2 4 3 2 3 2 3 2" xfId="2837" xr:uid="{00000000-0005-0000-0000-0000EC0A0000}"/>
    <cellStyle name="Comma 2 4 3 2 3 2 4" xfId="2838" xr:uid="{00000000-0005-0000-0000-0000ED0A0000}"/>
    <cellStyle name="Comma 2 4 3 2 3 2 5" xfId="2839" xr:uid="{00000000-0005-0000-0000-0000EE0A0000}"/>
    <cellStyle name="Comma 2 4 3 2 3 3" xfId="2840" xr:uid="{00000000-0005-0000-0000-0000EF0A0000}"/>
    <cellStyle name="Comma 2 4 3 2 3 3 2" xfId="2841" xr:uid="{00000000-0005-0000-0000-0000F00A0000}"/>
    <cellStyle name="Comma 2 4 3 2 3 3 2 2" xfId="2842" xr:uid="{00000000-0005-0000-0000-0000F10A0000}"/>
    <cellStyle name="Comma 2 4 3 2 3 3 3" xfId="2843" xr:uid="{00000000-0005-0000-0000-0000F20A0000}"/>
    <cellStyle name="Comma 2 4 3 2 3 3 4" xfId="2844" xr:uid="{00000000-0005-0000-0000-0000F30A0000}"/>
    <cellStyle name="Comma 2 4 3 2 3 4" xfId="2845" xr:uid="{00000000-0005-0000-0000-0000F40A0000}"/>
    <cellStyle name="Comma 2 4 3 2 3 4 2" xfId="2846" xr:uid="{00000000-0005-0000-0000-0000F50A0000}"/>
    <cellStyle name="Comma 2 4 3 2 3 4 2 2" xfId="2847" xr:uid="{00000000-0005-0000-0000-0000F60A0000}"/>
    <cellStyle name="Comma 2 4 3 2 3 4 3" xfId="2848" xr:uid="{00000000-0005-0000-0000-0000F70A0000}"/>
    <cellStyle name="Comma 2 4 3 2 3 4 4" xfId="2849" xr:uid="{00000000-0005-0000-0000-0000F80A0000}"/>
    <cellStyle name="Comma 2 4 3 2 3 5" xfId="2850" xr:uid="{00000000-0005-0000-0000-0000F90A0000}"/>
    <cellStyle name="Comma 2 4 3 2 3 5 2" xfId="2851" xr:uid="{00000000-0005-0000-0000-0000FA0A0000}"/>
    <cellStyle name="Comma 2 4 3 2 3 6" xfId="2852" xr:uid="{00000000-0005-0000-0000-0000FB0A0000}"/>
    <cellStyle name="Comma 2 4 3 2 3 7" xfId="2853" xr:uid="{00000000-0005-0000-0000-0000FC0A0000}"/>
    <cellStyle name="Comma 2 4 3 2 4" xfId="2854" xr:uid="{00000000-0005-0000-0000-0000FD0A0000}"/>
    <cellStyle name="Comma 2 4 3 2 4 2" xfId="2855" xr:uid="{00000000-0005-0000-0000-0000FE0A0000}"/>
    <cellStyle name="Comma 2 4 3 2 4 2 2" xfId="2856" xr:uid="{00000000-0005-0000-0000-0000FF0A0000}"/>
    <cellStyle name="Comma 2 4 3 2 4 2 2 2" xfId="2857" xr:uid="{00000000-0005-0000-0000-0000000B0000}"/>
    <cellStyle name="Comma 2 4 3 2 4 2 2 2 2" xfId="2858" xr:uid="{00000000-0005-0000-0000-0000010B0000}"/>
    <cellStyle name="Comma 2 4 3 2 4 2 2 3" xfId="2859" xr:uid="{00000000-0005-0000-0000-0000020B0000}"/>
    <cellStyle name="Comma 2 4 3 2 4 2 2 4" xfId="2860" xr:uid="{00000000-0005-0000-0000-0000030B0000}"/>
    <cellStyle name="Comma 2 4 3 2 4 2 3" xfId="2861" xr:uid="{00000000-0005-0000-0000-0000040B0000}"/>
    <cellStyle name="Comma 2 4 3 2 4 2 3 2" xfId="2862" xr:uid="{00000000-0005-0000-0000-0000050B0000}"/>
    <cellStyle name="Comma 2 4 3 2 4 2 4" xfId="2863" xr:uid="{00000000-0005-0000-0000-0000060B0000}"/>
    <cellStyle name="Comma 2 4 3 2 4 2 5" xfId="2864" xr:uid="{00000000-0005-0000-0000-0000070B0000}"/>
    <cellStyle name="Comma 2 4 3 2 4 3" xfId="2865" xr:uid="{00000000-0005-0000-0000-0000080B0000}"/>
    <cellStyle name="Comma 2 4 3 2 4 3 2" xfId="2866" xr:uid="{00000000-0005-0000-0000-0000090B0000}"/>
    <cellStyle name="Comma 2 4 3 2 4 3 2 2" xfId="2867" xr:uid="{00000000-0005-0000-0000-00000A0B0000}"/>
    <cellStyle name="Comma 2 4 3 2 4 3 3" xfId="2868" xr:uid="{00000000-0005-0000-0000-00000B0B0000}"/>
    <cellStyle name="Comma 2 4 3 2 4 3 4" xfId="2869" xr:uid="{00000000-0005-0000-0000-00000C0B0000}"/>
    <cellStyle name="Comma 2 4 3 2 4 4" xfId="2870" xr:uid="{00000000-0005-0000-0000-00000D0B0000}"/>
    <cellStyle name="Comma 2 4 3 2 4 4 2" xfId="2871" xr:uid="{00000000-0005-0000-0000-00000E0B0000}"/>
    <cellStyle name="Comma 2 4 3 2 4 4 2 2" xfId="2872" xr:uid="{00000000-0005-0000-0000-00000F0B0000}"/>
    <cellStyle name="Comma 2 4 3 2 4 4 3" xfId="2873" xr:uid="{00000000-0005-0000-0000-0000100B0000}"/>
    <cellStyle name="Comma 2 4 3 2 4 4 4" xfId="2874" xr:uid="{00000000-0005-0000-0000-0000110B0000}"/>
    <cellStyle name="Comma 2 4 3 2 4 5" xfId="2875" xr:uid="{00000000-0005-0000-0000-0000120B0000}"/>
    <cellStyle name="Comma 2 4 3 2 4 5 2" xfId="2876" xr:uid="{00000000-0005-0000-0000-0000130B0000}"/>
    <cellStyle name="Comma 2 4 3 2 4 6" xfId="2877" xr:uid="{00000000-0005-0000-0000-0000140B0000}"/>
    <cellStyle name="Comma 2 4 3 2 4 7" xfId="2878" xr:uid="{00000000-0005-0000-0000-0000150B0000}"/>
    <cellStyle name="Comma 2 4 3 2 5" xfId="2879" xr:uid="{00000000-0005-0000-0000-0000160B0000}"/>
    <cellStyle name="Comma 2 4 3 2 5 2" xfId="2880" xr:uid="{00000000-0005-0000-0000-0000170B0000}"/>
    <cellStyle name="Comma 2 4 3 2 5 2 2" xfId="2881" xr:uid="{00000000-0005-0000-0000-0000180B0000}"/>
    <cellStyle name="Comma 2 4 3 2 5 2 2 2" xfId="2882" xr:uid="{00000000-0005-0000-0000-0000190B0000}"/>
    <cellStyle name="Comma 2 4 3 2 5 2 2 2 2" xfId="2883" xr:uid="{00000000-0005-0000-0000-00001A0B0000}"/>
    <cellStyle name="Comma 2 4 3 2 5 2 2 3" xfId="2884" xr:uid="{00000000-0005-0000-0000-00001B0B0000}"/>
    <cellStyle name="Comma 2 4 3 2 5 2 2 4" xfId="2885" xr:uid="{00000000-0005-0000-0000-00001C0B0000}"/>
    <cellStyle name="Comma 2 4 3 2 5 2 3" xfId="2886" xr:uid="{00000000-0005-0000-0000-00001D0B0000}"/>
    <cellStyle name="Comma 2 4 3 2 5 2 3 2" xfId="2887" xr:uid="{00000000-0005-0000-0000-00001E0B0000}"/>
    <cellStyle name="Comma 2 4 3 2 5 2 4" xfId="2888" xr:uid="{00000000-0005-0000-0000-00001F0B0000}"/>
    <cellStyle name="Comma 2 4 3 2 5 2 5" xfId="2889" xr:uid="{00000000-0005-0000-0000-0000200B0000}"/>
    <cellStyle name="Comma 2 4 3 2 5 3" xfId="2890" xr:uid="{00000000-0005-0000-0000-0000210B0000}"/>
    <cellStyle name="Comma 2 4 3 2 5 3 2" xfId="2891" xr:uid="{00000000-0005-0000-0000-0000220B0000}"/>
    <cellStyle name="Comma 2 4 3 2 5 3 2 2" xfId="2892" xr:uid="{00000000-0005-0000-0000-0000230B0000}"/>
    <cellStyle name="Comma 2 4 3 2 5 3 3" xfId="2893" xr:uid="{00000000-0005-0000-0000-0000240B0000}"/>
    <cellStyle name="Comma 2 4 3 2 5 3 4" xfId="2894" xr:uid="{00000000-0005-0000-0000-0000250B0000}"/>
    <cellStyle name="Comma 2 4 3 2 5 4" xfId="2895" xr:uid="{00000000-0005-0000-0000-0000260B0000}"/>
    <cellStyle name="Comma 2 4 3 2 5 4 2" xfId="2896" xr:uid="{00000000-0005-0000-0000-0000270B0000}"/>
    <cellStyle name="Comma 2 4 3 2 5 4 2 2" xfId="2897" xr:uid="{00000000-0005-0000-0000-0000280B0000}"/>
    <cellStyle name="Comma 2 4 3 2 5 4 3" xfId="2898" xr:uid="{00000000-0005-0000-0000-0000290B0000}"/>
    <cellStyle name="Comma 2 4 3 2 5 4 4" xfId="2899" xr:uid="{00000000-0005-0000-0000-00002A0B0000}"/>
    <cellStyle name="Comma 2 4 3 2 5 5" xfId="2900" xr:uid="{00000000-0005-0000-0000-00002B0B0000}"/>
    <cellStyle name="Comma 2 4 3 2 5 5 2" xfId="2901" xr:uid="{00000000-0005-0000-0000-00002C0B0000}"/>
    <cellStyle name="Comma 2 4 3 2 5 6" xfId="2902" xr:uid="{00000000-0005-0000-0000-00002D0B0000}"/>
    <cellStyle name="Comma 2 4 3 2 5 7" xfId="2903" xr:uid="{00000000-0005-0000-0000-00002E0B0000}"/>
    <cellStyle name="Comma 2 4 3 2 6" xfId="2904" xr:uid="{00000000-0005-0000-0000-00002F0B0000}"/>
    <cellStyle name="Comma 2 4 3 2 6 2" xfId="2905" xr:uid="{00000000-0005-0000-0000-0000300B0000}"/>
    <cellStyle name="Comma 2 4 3 2 6 2 2" xfId="2906" xr:uid="{00000000-0005-0000-0000-0000310B0000}"/>
    <cellStyle name="Comma 2 4 3 2 6 2 2 2" xfId="2907" xr:uid="{00000000-0005-0000-0000-0000320B0000}"/>
    <cellStyle name="Comma 2 4 3 2 6 2 3" xfId="2908" xr:uid="{00000000-0005-0000-0000-0000330B0000}"/>
    <cellStyle name="Comma 2 4 3 2 6 2 4" xfId="2909" xr:uid="{00000000-0005-0000-0000-0000340B0000}"/>
    <cellStyle name="Comma 2 4 3 2 6 3" xfId="2910" xr:uid="{00000000-0005-0000-0000-0000350B0000}"/>
    <cellStyle name="Comma 2 4 3 2 6 3 2" xfId="2911" xr:uid="{00000000-0005-0000-0000-0000360B0000}"/>
    <cellStyle name="Comma 2 4 3 2 6 3 2 2" xfId="2912" xr:uid="{00000000-0005-0000-0000-0000370B0000}"/>
    <cellStyle name="Comma 2 4 3 2 6 3 3" xfId="2913" xr:uid="{00000000-0005-0000-0000-0000380B0000}"/>
    <cellStyle name="Comma 2 4 3 2 6 3 4" xfId="2914" xr:uid="{00000000-0005-0000-0000-0000390B0000}"/>
    <cellStyle name="Comma 2 4 3 2 6 4" xfId="2915" xr:uid="{00000000-0005-0000-0000-00003A0B0000}"/>
    <cellStyle name="Comma 2 4 3 2 6 4 2" xfId="2916" xr:uid="{00000000-0005-0000-0000-00003B0B0000}"/>
    <cellStyle name="Comma 2 4 3 2 6 5" xfId="2917" xr:uid="{00000000-0005-0000-0000-00003C0B0000}"/>
    <cellStyle name="Comma 2 4 3 2 6 6" xfId="2918" xr:uid="{00000000-0005-0000-0000-00003D0B0000}"/>
    <cellStyle name="Comma 2 4 3 2 7" xfId="2919" xr:uid="{00000000-0005-0000-0000-00003E0B0000}"/>
    <cellStyle name="Comma 2 4 3 2 7 2" xfId="2920" xr:uid="{00000000-0005-0000-0000-00003F0B0000}"/>
    <cellStyle name="Comma 2 4 3 2 7 2 2" xfId="2921" xr:uid="{00000000-0005-0000-0000-0000400B0000}"/>
    <cellStyle name="Comma 2 4 3 2 7 2 2 2" xfId="2922" xr:uid="{00000000-0005-0000-0000-0000410B0000}"/>
    <cellStyle name="Comma 2 4 3 2 7 2 3" xfId="2923" xr:uid="{00000000-0005-0000-0000-0000420B0000}"/>
    <cellStyle name="Comma 2 4 3 2 7 2 4" xfId="2924" xr:uid="{00000000-0005-0000-0000-0000430B0000}"/>
    <cellStyle name="Comma 2 4 3 2 7 3" xfId="2925" xr:uid="{00000000-0005-0000-0000-0000440B0000}"/>
    <cellStyle name="Comma 2 4 3 2 7 3 2" xfId="2926" xr:uid="{00000000-0005-0000-0000-0000450B0000}"/>
    <cellStyle name="Comma 2 4 3 2 7 4" xfId="2927" xr:uid="{00000000-0005-0000-0000-0000460B0000}"/>
    <cellStyle name="Comma 2 4 3 2 7 5" xfId="2928" xr:uid="{00000000-0005-0000-0000-0000470B0000}"/>
    <cellStyle name="Comma 2 4 3 2 8" xfId="2929" xr:uid="{00000000-0005-0000-0000-0000480B0000}"/>
    <cellStyle name="Comma 2 4 3 2 8 2" xfId="2930" xr:uid="{00000000-0005-0000-0000-0000490B0000}"/>
    <cellStyle name="Comma 2 4 3 2 8 2 2" xfId="2931" xr:uid="{00000000-0005-0000-0000-00004A0B0000}"/>
    <cellStyle name="Comma 2 4 3 2 8 3" xfId="2932" xr:uid="{00000000-0005-0000-0000-00004B0B0000}"/>
    <cellStyle name="Comma 2 4 3 2 8 4" xfId="2933" xr:uid="{00000000-0005-0000-0000-00004C0B0000}"/>
    <cellStyle name="Comma 2 4 3 2 9" xfId="2934" xr:uid="{00000000-0005-0000-0000-00004D0B0000}"/>
    <cellStyle name="Comma 2 4 3 2 9 2" xfId="2935" xr:uid="{00000000-0005-0000-0000-00004E0B0000}"/>
    <cellStyle name="Comma 2 4 3 2 9 2 2" xfId="2936" xr:uid="{00000000-0005-0000-0000-00004F0B0000}"/>
    <cellStyle name="Comma 2 4 3 2 9 3" xfId="2937" xr:uid="{00000000-0005-0000-0000-0000500B0000}"/>
    <cellStyle name="Comma 2 4 3 2 9 4" xfId="2938" xr:uid="{00000000-0005-0000-0000-0000510B0000}"/>
    <cellStyle name="Comma 2 4 3 3" xfId="2939" xr:uid="{00000000-0005-0000-0000-0000520B0000}"/>
    <cellStyle name="Comma 2 4 3 3 2" xfId="2940" xr:uid="{00000000-0005-0000-0000-0000530B0000}"/>
    <cellStyle name="Comma 2 4 3 3 2 2" xfId="2941" xr:uid="{00000000-0005-0000-0000-0000540B0000}"/>
    <cellStyle name="Comma 2 4 3 3 2 2 2" xfId="2942" xr:uid="{00000000-0005-0000-0000-0000550B0000}"/>
    <cellStyle name="Comma 2 4 3 3 2 2 2 2" xfId="2943" xr:uid="{00000000-0005-0000-0000-0000560B0000}"/>
    <cellStyle name="Comma 2 4 3 3 2 2 3" xfId="2944" xr:uid="{00000000-0005-0000-0000-0000570B0000}"/>
    <cellStyle name="Comma 2 4 3 3 2 2 4" xfId="2945" xr:uid="{00000000-0005-0000-0000-0000580B0000}"/>
    <cellStyle name="Comma 2 4 3 3 2 3" xfId="2946" xr:uid="{00000000-0005-0000-0000-0000590B0000}"/>
    <cellStyle name="Comma 2 4 3 3 2 3 2" xfId="2947" xr:uid="{00000000-0005-0000-0000-00005A0B0000}"/>
    <cellStyle name="Comma 2 4 3 3 2 4" xfId="2948" xr:uid="{00000000-0005-0000-0000-00005B0B0000}"/>
    <cellStyle name="Comma 2 4 3 3 2 5" xfId="2949" xr:uid="{00000000-0005-0000-0000-00005C0B0000}"/>
    <cellStyle name="Comma 2 4 3 3 3" xfId="2950" xr:uid="{00000000-0005-0000-0000-00005D0B0000}"/>
    <cellStyle name="Comma 2 4 3 3 3 2" xfId="2951" xr:uid="{00000000-0005-0000-0000-00005E0B0000}"/>
    <cellStyle name="Comma 2 4 3 3 3 2 2" xfId="2952" xr:uid="{00000000-0005-0000-0000-00005F0B0000}"/>
    <cellStyle name="Comma 2 4 3 3 3 3" xfId="2953" xr:uid="{00000000-0005-0000-0000-0000600B0000}"/>
    <cellStyle name="Comma 2 4 3 3 3 4" xfId="2954" xr:uid="{00000000-0005-0000-0000-0000610B0000}"/>
    <cellStyle name="Comma 2 4 3 3 4" xfId="2955" xr:uid="{00000000-0005-0000-0000-0000620B0000}"/>
    <cellStyle name="Comma 2 4 3 3 4 2" xfId="2956" xr:uid="{00000000-0005-0000-0000-0000630B0000}"/>
    <cellStyle name="Comma 2 4 3 3 4 2 2" xfId="2957" xr:uid="{00000000-0005-0000-0000-0000640B0000}"/>
    <cellStyle name="Comma 2 4 3 3 4 3" xfId="2958" xr:uid="{00000000-0005-0000-0000-0000650B0000}"/>
    <cellStyle name="Comma 2 4 3 3 4 4" xfId="2959" xr:uid="{00000000-0005-0000-0000-0000660B0000}"/>
    <cellStyle name="Comma 2 4 3 3 5" xfId="2960" xr:uid="{00000000-0005-0000-0000-0000670B0000}"/>
    <cellStyle name="Comma 2 4 3 3 5 2" xfId="2961" xr:uid="{00000000-0005-0000-0000-0000680B0000}"/>
    <cellStyle name="Comma 2 4 3 3 6" xfId="2962" xr:uid="{00000000-0005-0000-0000-0000690B0000}"/>
    <cellStyle name="Comma 2 4 3 3 7" xfId="2963" xr:uid="{00000000-0005-0000-0000-00006A0B0000}"/>
    <cellStyle name="Comma 2 4 3 4" xfId="2964" xr:uid="{00000000-0005-0000-0000-00006B0B0000}"/>
    <cellStyle name="Comma 2 4 3 4 2" xfId="2965" xr:uid="{00000000-0005-0000-0000-00006C0B0000}"/>
    <cellStyle name="Comma 2 4 3 4 2 2" xfId="2966" xr:uid="{00000000-0005-0000-0000-00006D0B0000}"/>
    <cellStyle name="Comma 2 4 3 4 2 2 2" xfId="2967" xr:uid="{00000000-0005-0000-0000-00006E0B0000}"/>
    <cellStyle name="Comma 2 4 3 4 2 2 2 2" xfId="2968" xr:uid="{00000000-0005-0000-0000-00006F0B0000}"/>
    <cellStyle name="Comma 2 4 3 4 2 2 3" xfId="2969" xr:uid="{00000000-0005-0000-0000-0000700B0000}"/>
    <cellStyle name="Comma 2 4 3 4 2 2 4" xfId="2970" xr:uid="{00000000-0005-0000-0000-0000710B0000}"/>
    <cellStyle name="Comma 2 4 3 4 2 3" xfId="2971" xr:uid="{00000000-0005-0000-0000-0000720B0000}"/>
    <cellStyle name="Comma 2 4 3 4 2 3 2" xfId="2972" xr:uid="{00000000-0005-0000-0000-0000730B0000}"/>
    <cellStyle name="Comma 2 4 3 4 2 4" xfId="2973" xr:uid="{00000000-0005-0000-0000-0000740B0000}"/>
    <cellStyle name="Comma 2 4 3 4 2 5" xfId="2974" xr:uid="{00000000-0005-0000-0000-0000750B0000}"/>
    <cellStyle name="Comma 2 4 3 4 3" xfId="2975" xr:uid="{00000000-0005-0000-0000-0000760B0000}"/>
    <cellStyle name="Comma 2 4 3 4 3 2" xfId="2976" xr:uid="{00000000-0005-0000-0000-0000770B0000}"/>
    <cellStyle name="Comma 2 4 3 4 3 2 2" xfId="2977" xr:uid="{00000000-0005-0000-0000-0000780B0000}"/>
    <cellStyle name="Comma 2 4 3 4 3 3" xfId="2978" xr:uid="{00000000-0005-0000-0000-0000790B0000}"/>
    <cellStyle name="Comma 2 4 3 4 3 4" xfId="2979" xr:uid="{00000000-0005-0000-0000-00007A0B0000}"/>
    <cellStyle name="Comma 2 4 3 4 4" xfId="2980" xr:uid="{00000000-0005-0000-0000-00007B0B0000}"/>
    <cellStyle name="Comma 2 4 3 4 4 2" xfId="2981" xr:uid="{00000000-0005-0000-0000-00007C0B0000}"/>
    <cellStyle name="Comma 2 4 3 4 4 2 2" xfId="2982" xr:uid="{00000000-0005-0000-0000-00007D0B0000}"/>
    <cellStyle name="Comma 2 4 3 4 4 3" xfId="2983" xr:uid="{00000000-0005-0000-0000-00007E0B0000}"/>
    <cellStyle name="Comma 2 4 3 4 4 4" xfId="2984" xr:uid="{00000000-0005-0000-0000-00007F0B0000}"/>
    <cellStyle name="Comma 2 4 3 4 5" xfId="2985" xr:uid="{00000000-0005-0000-0000-0000800B0000}"/>
    <cellStyle name="Comma 2 4 3 4 5 2" xfId="2986" xr:uid="{00000000-0005-0000-0000-0000810B0000}"/>
    <cellStyle name="Comma 2 4 3 4 6" xfId="2987" xr:uid="{00000000-0005-0000-0000-0000820B0000}"/>
    <cellStyle name="Comma 2 4 3 4 7" xfId="2988" xr:uid="{00000000-0005-0000-0000-0000830B0000}"/>
    <cellStyle name="Comma 2 4 3 5" xfId="2989" xr:uid="{00000000-0005-0000-0000-0000840B0000}"/>
    <cellStyle name="Comma 2 4 3 5 2" xfId="2990" xr:uid="{00000000-0005-0000-0000-0000850B0000}"/>
    <cellStyle name="Comma 2 4 3 5 2 2" xfId="2991" xr:uid="{00000000-0005-0000-0000-0000860B0000}"/>
    <cellStyle name="Comma 2 4 3 5 2 2 2" xfId="2992" xr:uid="{00000000-0005-0000-0000-0000870B0000}"/>
    <cellStyle name="Comma 2 4 3 5 2 2 2 2" xfId="2993" xr:uid="{00000000-0005-0000-0000-0000880B0000}"/>
    <cellStyle name="Comma 2 4 3 5 2 2 3" xfId="2994" xr:uid="{00000000-0005-0000-0000-0000890B0000}"/>
    <cellStyle name="Comma 2 4 3 5 2 2 4" xfId="2995" xr:uid="{00000000-0005-0000-0000-00008A0B0000}"/>
    <cellStyle name="Comma 2 4 3 5 2 3" xfId="2996" xr:uid="{00000000-0005-0000-0000-00008B0B0000}"/>
    <cellStyle name="Comma 2 4 3 5 2 3 2" xfId="2997" xr:uid="{00000000-0005-0000-0000-00008C0B0000}"/>
    <cellStyle name="Comma 2 4 3 5 2 4" xfId="2998" xr:uid="{00000000-0005-0000-0000-00008D0B0000}"/>
    <cellStyle name="Comma 2 4 3 5 2 5" xfId="2999" xr:uid="{00000000-0005-0000-0000-00008E0B0000}"/>
    <cellStyle name="Comma 2 4 3 5 3" xfId="3000" xr:uid="{00000000-0005-0000-0000-00008F0B0000}"/>
    <cellStyle name="Comma 2 4 3 5 3 2" xfId="3001" xr:uid="{00000000-0005-0000-0000-0000900B0000}"/>
    <cellStyle name="Comma 2 4 3 5 3 2 2" xfId="3002" xr:uid="{00000000-0005-0000-0000-0000910B0000}"/>
    <cellStyle name="Comma 2 4 3 5 3 3" xfId="3003" xr:uid="{00000000-0005-0000-0000-0000920B0000}"/>
    <cellStyle name="Comma 2 4 3 5 3 4" xfId="3004" xr:uid="{00000000-0005-0000-0000-0000930B0000}"/>
    <cellStyle name="Comma 2 4 3 5 4" xfId="3005" xr:uid="{00000000-0005-0000-0000-0000940B0000}"/>
    <cellStyle name="Comma 2 4 3 5 4 2" xfId="3006" xr:uid="{00000000-0005-0000-0000-0000950B0000}"/>
    <cellStyle name="Comma 2 4 3 5 4 2 2" xfId="3007" xr:uid="{00000000-0005-0000-0000-0000960B0000}"/>
    <cellStyle name="Comma 2 4 3 5 4 3" xfId="3008" xr:uid="{00000000-0005-0000-0000-0000970B0000}"/>
    <cellStyle name="Comma 2 4 3 5 4 4" xfId="3009" xr:uid="{00000000-0005-0000-0000-0000980B0000}"/>
    <cellStyle name="Comma 2 4 3 5 5" xfId="3010" xr:uid="{00000000-0005-0000-0000-0000990B0000}"/>
    <cellStyle name="Comma 2 4 3 5 5 2" xfId="3011" xr:uid="{00000000-0005-0000-0000-00009A0B0000}"/>
    <cellStyle name="Comma 2 4 3 5 6" xfId="3012" xr:uid="{00000000-0005-0000-0000-00009B0B0000}"/>
    <cellStyle name="Comma 2 4 3 5 7" xfId="3013" xr:uid="{00000000-0005-0000-0000-00009C0B0000}"/>
    <cellStyle name="Comma 2 4 3 6" xfId="3014" xr:uid="{00000000-0005-0000-0000-00009D0B0000}"/>
    <cellStyle name="Comma 2 4 3 6 2" xfId="3015" xr:uid="{00000000-0005-0000-0000-00009E0B0000}"/>
    <cellStyle name="Comma 2 4 3 6 2 2" xfId="3016" xr:uid="{00000000-0005-0000-0000-00009F0B0000}"/>
    <cellStyle name="Comma 2 4 3 6 2 2 2" xfId="3017" xr:uid="{00000000-0005-0000-0000-0000A00B0000}"/>
    <cellStyle name="Comma 2 4 3 6 2 2 2 2" xfId="3018" xr:uid="{00000000-0005-0000-0000-0000A10B0000}"/>
    <cellStyle name="Comma 2 4 3 6 2 2 3" xfId="3019" xr:uid="{00000000-0005-0000-0000-0000A20B0000}"/>
    <cellStyle name="Comma 2 4 3 6 2 2 4" xfId="3020" xr:uid="{00000000-0005-0000-0000-0000A30B0000}"/>
    <cellStyle name="Comma 2 4 3 6 2 3" xfId="3021" xr:uid="{00000000-0005-0000-0000-0000A40B0000}"/>
    <cellStyle name="Comma 2 4 3 6 2 3 2" xfId="3022" xr:uid="{00000000-0005-0000-0000-0000A50B0000}"/>
    <cellStyle name="Comma 2 4 3 6 2 4" xfId="3023" xr:uid="{00000000-0005-0000-0000-0000A60B0000}"/>
    <cellStyle name="Comma 2 4 3 6 2 5" xfId="3024" xr:uid="{00000000-0005-0000-0000-0000A70B0000}"/>
    <cellStyle name="Comma 2 4 3 6 3" xfId="3025" xr:uid="{00000000-0005-0000-0000-0000A80B0000}"/>
    <cellStyle name="Comma 2 4 3 6 3 2" xfId="3026" xr:uid="{00000000-0005-0000-0000-0000A90B0000}"/>
    <cellStyle name="Comma 2 4 3 6 3 2 2" xfId="3027" xr:uid="{00000000-0005-0000-0000-0000AA0B0000}"/>
    <cellStyle name="Comma 2 4 3 6 3 3" xfId="3028" xr:uid="{00000000-0005-0000-0000-0000AB0B0000}"/>
    <cellStyle name="Comma 2 4 3 6 3 4" xfId="3029" xr:uid="{00000000-0005-0000-0000-0000AC0B0000}"/>
    <cellStyle name="Comma 2 4 3 6 4" xfId="3030" xr:uid="{00000000-0005-0000-0000-0000AD0B0000}"/>
    <cellStyle name="Comma 2 4 3 6 4 2" xfId="3031" xr:uid="{00000000-0005-0000-0000-0000AE0B0000}"/>
    <cellStyle name="Comma 2 4 3 6 4 2 2" xfId="3032" xr:uid="{00000000-0005-0000-0000-0000AF0B0000}"/>
    <cellStyle name="Comma 2 4 3 6 4 3" xfId="3033" xr:uid="{00000000-0005-0000-0000-0000B00B0000}"/>
    <cellStyle name="Comma 2 4 3 6 4 4" xfId="3034" xr:uid="{00000000-0005-0000-0000-0000B10B0000}"/>
    <cellStyle name="Comma 2 4 3 6 5" xfId="3035" xr:uid="{00000000-0005-0000-0000-0000B20B0000}"/>
    <cellStyle name="Comma 2 4 3 6 5 2" xfId="3036" xr:uid="{00000000-0005-0000-0000-0000B30B0000}"/>
    <cellStyle name="Comma 2 4 3 6 6" xfId="3037" xr:uid="{00000000-0005-0000-0000-0000B40B0000}"/>
    <cellStyle name="Comma 2 4 3 6 7" xfId="3038" xr:uid="{00000000-0005-0000-0000-0000B50B0000}"/>
    <cellStyle name="Comma 2 4 3 7" xfId="3039" xr:uid="{00000000-0005-0000-0000-0000B60B0000}"/>
    <cellStyle name="Comma 2 4 3 7 2" xfId="3040" xr:uid="{00000000-0005-0000-0000-0000B70B0000}"/>
    <cellStyle name="Comma 2 4 3 7 2 2" xfId="3041" xr:uid="{00000000-0005-0000-0000-0000B80B0000}"/>
    <cellStyle name="Comma 2 4 3 7 2 2 2" xfId="3042" xr:uid="{00000000-0005-0000-0000-0000B90B0000}"/>
    <cellStyle name="Comma 2 4 3 7 2 3" xfId="3043" xr:uid="{00000000-0005-0000-0000-0000BA0B0000}"/>
    <cellStyle name="Comma 2 4 3 7 2 4" xfId="3044" xr:uid="{00000000-0005-0000-0000-0000BB0B0000}"/>
    <cellStyle name="Comma 2 4 3 7 3" xfId="3045" xr:uid="{00000000-0005-0000-0000-0000BC0B0000}"/>
    <cellStyle name="Comma 2 4 3 7 3 2" xfId="3046" xr:uid="{00000000-0005-0000-0000-0000BD0B0000}"/>
    <cellStyle name="Comma 2 4 3 7 3 2 2" xfId="3047" xr:uid="{00000000-0005-0000-0000-0000BE0B0000}"/>
    <cellStyle name="Comma 2 4 3 7 3 3" xfId="3048" xr:uid="{00000000-0005-0000-0000-0000BF0B0000}"/>
    <cellStyle name="Comma 2 4 3 7 3 4" xfId="3049" xr:uid="{00000000-0005-0000-0000-0000C00B0000}"/>
    <cellStyle name="Comma 2 4 3 7 4" xfId="3050" xr:uid="{00000000-0005-0000-0000-0000C10B0000}"/>
    <cellStyle name="Comma 2 4 3 7 4 2" xfId="3051" xr:uid="{00000000-0005-0000-0000-0000C20B0000}"/>
    <cellStyle name="Comma 2 4 3 7 5" xfId="3052" xr:uid="{00000000-0005-0000-0000-0000C30B0000}"/>
    <cellStyle name="Comma 2 4 3 7 6" xfId="3053" xr:uid="{00000000-0005-0000-0000-0000C40B0000}"/>
    <cellStyle name="Comma 2 4 3 8" xfId="3054" xr:uid="{00000000-0005-0000-0000-0000C50B0000}"/>
    <cellStyle name="Comma 2 4 3 8 2" xfId="3055" xr:uid="{00000000-0005-0000-0000-0000C60B0000}"/>
    <cellStyle name="Comma 2 4 3 8 2 2" xfId="3056" xr:uid="{00000000-0005-0000-0000-0000C70B0000}"/>
    <cellStyle name="Comma 2 4 3 8 2 2 2" xfId="3057" xr:uid="{00000000-0005-0000-0000-0000C80B0000}"/>
    <cellStyle name="Comma 2 4 3 8 2 3" xfId="3058" xr:uid="{00000000-0005-0000-0000-0000C90B0000}"/>
    <cellStyle name="Comma 2 4 3 8 2 4" xfId="3059" xr:uid="{00000000-0005-0000-0000-0000CA0B0000}"/>
    <cellStyle name="Comma 2 4 3 8 3" xfId="3060" xr:uid="{00000000-0005-0000-0000-0000CB0B0000}"/>
    <cellStyle name="Comma 2 4 3 8 3 2" xfId="3061" xr:uid="{00000000-0005-0000-0000-0000CC0B0000}"/>
    <cellStyle name="Comma 2 4 3 8 4" xfId="3062" xr:uid="{00000000-0005-0000-0000-0000CD0B0000}"/>
    <cellStyle name="Comma 2 4 3 8 5" xfId="3063" xr:uid="{00000000-0005-0000-0000-0000CE0B0000}"/>
    <cellStyle name="Comma 2 4 3 9" xfId="3064" xr:uid="{00000000-0005-0000-0000-0000CF0B0000}"/>
    <cellStyle name="Comma 2 4 3 9 2" xfId="3065" xr:uid="{00000000-0005-0000-0000-0000D00B0000}"/>
    <cellStyle name="Comma 2 4 3 9 2 2" xfId="3066" xr:uid="{00000000-0005-0000-0000-0000D10B0000}"/>
    <cellStyle name="Comma 2 4 3 9 3" xfId="3067" xr:uid="{00000000-0005-0000-0000-0000D20B0000}"/>
    <cellStyle name="Comma 2 4 3 9 4" xfId="3068" xr:uid="{00000000-0005-0000-0000-0000D30B0000}"/>
    <cellStyle name="Comma 2 4 4" xfId="3069" xr:uid="{00000000-0005-0000-0000-0000D40B0000}"/>
    <cellStyle name="Comma 2 4 4 10" xfId="3070" xr:uid="{00000000-0005-0000-0000-0000D50B0000}"/>
    <cellStyle name="Comma 2 4 4 10 2" xfId="3071" xr:uid="{00000000-0005-0000-0000-0000D60B0000}"/>
    <cellStyle name="Comma 2 4 4 10 2 2" xfId="3072" xr:uid="{00000000-0005-0000-0000-0000D70B0000}"/>
    <cellStyle name="Comma 2 4 4 10 3" xfId="3073" xr:uid="{00000000-0005-0000-0000-0000D80B0000}"/>
    <cellStyle name="Comma 2 4 4 10 4" xfId="3074" xr:uid="{00000000-0005-0000-0000-0000D90B0000}"/>
    <cellStyle name="Comma 2 4 4 11" xfId="3075" xr:uid="{00000000-0005-0000-0000-0000DA0B0000}"/>
    <cellStyle name="Comma 2 4 4 11 2" xfId="3076" xr:uid="{00000000-0005-0000-0000-0000DB0B0000}"/>
    <cellStyle name="Comma 2 4 4 12" xfId="3077" xr:uid="{00000000-0005-0000-0000-0000DC0B0000}"/>
    <cellStyle name="Comma 2 4 4 13" xfId="3078" xr:uid="{00000000-0005-0000-0000-0000DD0B0000}"/>
    <cellStyle name="Comma 2 4 4 2" xfId="3079" xr:uid="{00000000-0005-0000-0000-0000DE0B0000}"/>
    <cellStyle name="Comma 2 4 4 2 10" xfId="3080" xr:uid="{00000000-0005-0000-0000-0000DF0B0000}"/>
    <cellStyle name="Comma 2 4 4 2 10 2" xfId="3081" xr:uid="{00000000-0005-0000-0000-0000E00B0000}"/>
    <cellStyle name="Comma 2 4 4 2 11" xfId="3082" xr:uid="{00000000-0005-0000-0000-0000E10B0000}"/>
    <cellStyle name="Comma 2 4 4 2 12" xfId="3083" xr:uid="{00000000-0005-0000-0000-0000E20B0000}"/>
    <cellStyle name="Comma 2 4 4 2 2" xfId="3084" xr:uid="{00000000-0005-0000-0000-0000E30B0000}"/>
    <cellStyle name="Comma 2 4 4 2 2 2" xfId="3085" xr:uid="{00000000-0005-0000-0000-0000E40B0000}"/>
    <cellStyle name="Comma 2 4 4 2 2 2 2" xfId="3086" xr:uid="{00000000-0005-0000-0000-0000E50B0000}"/>
    <cellStyle name="Comma 2 4 4 2 2 2 2 2" xfId="3087" xr:uid="{00000000-0005-0000-0000-0000E60B0000}"/>
    <cellStyle name="Comma 2 4 4 2 2 2 2 2 2" xfId="3088" xr:uid="{00000000-0005-0000-0000-0000E70B0000}"/>
    <cellStyle name="Comma 2 4 4 2 2 2 2 3" xfId="3089" xr:uid="{00000000-0005-0000-0000-0000E80B0000}"/>
    <cellStyle name="Comma 2 4 4 2 2 2 2 4" xfId="3090" xr:uid="{00000000-0005-0000-0000-0000E90B0000}"/>
    <cellStyle name="Comma 2 4 4 2 2 2 3" xfId="3091" xr:uid="{00000000-0005-0000-0000-0000EA0B0000}"/>
    <cellStyle name="Comma 2 4 4 2 2 2 3 2" xfId="3092" xr:uid="{00000000-0005-0000-0000-0000EB0B0000}"/>
    <cellStyle name="Comma 2 4 4 2 2 2 4" xfId="3093" xr:uid="{00000000-0005-0000-0000-0000EC0B0000}"/>
    <cellStyle name="Comma 2 4 4 2 2 2 5" xfId="3094" xr:uid="{00000000-0005-0000-0000-0000ED0B0000}"/>
    <cellStyle name="Comma 2 4 4 2 2 3" xfId="3095" xr:uid="{00000000-0005-0000-0000-0000EE0B0000}"/>
    <cellStyle name="Comma 2 4 4 2 2 3 2" xfId="3096" xr:uid="{00000000-0005-0000-0000-0000EF0B0000}"/>
    <cellStyle name="Comma 2 4 4 2 2 3 2 2" xfId="3097" xr:uid="{00000000-0005-0000-0000-0000F00B0000}"/>
    <cellStyle name="Comma 2 4 4 2 2 3 3" xfId="3098" xr:uid="{00000000-0005-0000-0000-0000F10B0000}"/>
    <cellStyle name="Comma 2 4 4 2 2 3 4" xfId="3099" xr:uid="{00000000-0005-0000-0000-0000F20B0000}"/>
    <cellStyle name="Comma 2 4 4 2 2 4" xfId="3100" xr:uid="{00000000-0005-0000-0000-0000F30B0000}"/>
    <cellStyle name="Comma 2 4 4 2 2 4 2" xfId="3101" xr:uid="{00000000-0005-0000-0000-0000F40B0000}"/>
    <cellStyle name="Comma 2 4 4 2 2 4 2 2" xfId="3102" xr:uid="{00000000-0005-0000-0000-0000F50B0000}"/>
    <cellStyle name="Comma 2 4 4 2 2 4 3" xfId="3103" xr:uid="{00000000-0005-0000-0000-0000F60B0000}"/>
    <cellStyle name="Comma 2 4 4 2 2 4 4" xfId="3104" xr:uid="{00000000-0005-0000-0000-0000F70B0000}"/>
    <cellStyle name="Comma 2 4 4 2 2 5" xfId="3105" xr:uid="{00000000-0005-0000-0000-0000F80B0000}"/>
    <cellStyle name="Comma 2 4 4 2 2 5 2" xfId="3106" xr:uid="{00000000-0005-0000-0000-0000F90B0000}"/>
    <cellStyle name="Comma 2 4 4 2 2 6" xfId="3107" xr:uid="{00000000-0005-0000-0000-0000FA0B0000}"/>
    <cellStyle name="Comma 2 4 4 2 2 7" xfId="3108" xr:uid="{00000000-0005-0000-0000-0000FB0B0000}"/>
    <cellStyle name="Comma 2 4 4 2 3" xfId="3109" xr:uid="{00000000-0005-0000-0000-0000FC0B0000}"/>
    <cellStyle name="Comma 2 4 4 2 3 2" xfId="3110" xr:uid="{00000000-0005-0000-0000-0000FD0B0000}"/>
    <cellStyle name="Comma 2 4 4 2 3 2 2" xfId="3111" xr:uid="{00000000-0005-0000-0000-0000FE0B0000}"/>
    <cellStyle name="Comma 2 4 4 2 3 2 2 2" xfId="3112" xr:uid="{00000000-0005-0000-0000-0000FF0B0000}"/>
    <cellStyle name="Comma 2 4 4 2 3 2 2 2 2" xfId="3113" xr:uid="{00000000-0005-0000-0000-0000000C0000}"/>
    <cellStyle name="Comma 2 4 4 2 3 2 2 3" xfId="3114" xr:uid="{00000000-0005-0000-0000-0000010C0000}"/>
    <cellStyle name="Comma 2 4 4 2 3 2 2 4" xfId="3115" xr:uid="{00000000-0005-0000-0000-0000020C0000}"/>
    <cellStyle name="Comma 2 4 4 2 3 2 3" xfId="3116" xr:uid="{00000000-0005-0000-0000-0000030C0000}"/>
    <cellStyle name="Comma 2 4 4 2 3 2 3 2" xfId="3117" xr:uid="{00000000-0005-0000-0000-0000040C0000}"/>
    <cellStyle name="Comma 2 4 4 2 3 2 4" xfId="3118" xr:uid="{00000000-0005-0000-0000-0000050C0000}"/>
    <cellStyle name="Comma 2 4 4 2 3 2 5" xfId="3119" xr:uid="{00000000-0005-0000-0000-0000060C0000}"/>
    <cellStyle name="Comma 2 4 4 2 3 3" xfId="3120" xr:uid="{00000000-0005-0000-0000-0000070C0000}"/>
    <cellStyle name="Comma 2 4 4 2 3 3 2" xfId="3121" xr:uid="{00000000-0005-0000-0000-0000080C0000}"/>
    <cellStyle name="Comma 2 4 4 2 3 3 2 2" xfId="3122" xr:uid="{00000000-0005-0000-0000-0000090C0000}"/>
    <cellStyle name="Comma 2 4 4 2 3 3 3" xfId="3123" xr:uid="{00000000-0005-0000-0000-00000A0C0000}"/>
    <cellStyle name="Comma 2 4 4 2 3 3 4" xfId="3124" xr:uid="{00000000-0005-0000-0000-00000B0C0000}"/>
    <cellStyle name="Comma 2 4 4 2 3 4" xfId="3125" xr:uid="{00000000-0005-0000-0000-00000C0C0000}"/>
    <cellStyle name="Comma 2 4 4 2 3 4 2" xfId="3126" xr:uid="{00000000-0005-0000-0000-00000D0C0000}"/>
    <cellStyle name="Comma 2 4 4 2 3 4 2 2" xfId="3127" xr:uid="{00000000-0005-0000-0000-00000E0C0000}"/>
    <cellStyle name="Comma 2 4 4 2 3 4 3" xfId="3128" xr:uid="{00000000-0005-0000-0000-00000F0C0000}"/>
    <cellStyle name="Comma 2 4 4 2 3 4 4" xfId="3129" xr:uid="{00000000-0005-0000-0000-0000100C0000}"/>
    <cellStyle name="Comma 2 4 4 2 3 5" xfId="3130" xr:uid="{00000000-0005-0000-0000-0000110C0000}"/>
    <cellStyle name="Comma 2 4 4 2 3 5 2" xfId="3131" xr:uid="{00000000-0005-0000-0000-0000120C0000}"/>
    <cellStyle name="Comma 2 4 4 2 3 6" xfId="3132" xr:uid="{00000000-0005-0000-0000-0000130C0000}"/>
    <cellStyle name="Comma 2 4 4 2 3 7" xfId="3133" xr:uid="{00000000-0005-0000-0000-0000140C0000}"/>
    <cellStyle name="Comma 2 4 4 2 4" xfId="3134" xr:uid="{00000000-0005-0000-0000-0000150C0000}"/>
    <cellStyle name="Comma 2 4 4 2 4 2" xfId="3135" xr:uid="{00000000-0005-0000-0000-0000160C0000}"/>
    <cellStyle name="Comma 2 4 4 2 4 2 2" xfId="3136" xr:uid="{00000000-0005-0000-0000-0000170C0000}"/>
    <cellStyle name="Comma 2 4 4 2 4 2 2 2" xfId="3137" xr:uid="{00000000-0005-0000-0000-0000180C0000}"/>
    <cellStyle name="Comma 2 4 4 2 4 2 2 2 2" xfId="3138" xr:uid="{00000000-0005-0000-0000-0000190C0000}"/>
    <cellStyle name="Comma 2 4 4 2 4 2 2 3" xfId="3139" xr:uid="{00000000-0005-0000-0000-00001A0C0000}"/>
    <cellStyle name="Comma 2 4 4 2 4 2 2 4" xfId="3140" xr:uid="{00000000-0005-0000-0000-00001B0C0000}"/>
    <cellStyle name="Comma 2 4 4 2 4 2 3" xfId="3141" xr:uid="{00000000-0005-0000-0000-00001C0C0000}"/>
    <cellStyle name="Comma 2 4 4 2 4 2 3 2" xfId="3142" xr:uid="{00000000-0005-0000-0000-00001D0C0000}"/>
    <cellStyle name="Comma 2 4 4 2 4 2 4" xfId="3143" xr:uid="{00000000-0005-0000-0000-00001E0C0000}"/>
    <cellStyle name="Comma 2 4 4 2 4 2 5" xfId="3144" xr:uid="{00000000-0005-0000-0000-00001F0C0000}"/>
    <cellStyle name="Comma 2 4 4 2 4 3" xfId="3145" xr:uid="{00000000-0005-0000-0000-0000200C0000}"/>
    <cellStyle name="Comma 2 4 4 2 4 3 2" xfId="3146" xr:uid="{00000000-0005-0000-0000-0000210C0000}"/>
    <cellStyle name="Comma 2 4 4 2 4 3 2 2" xfId="3147" xr:uid="{00000000-0005-0000-0000-0000220C0000}"/>
    <cellStyle name="Comma 2 4 4 2 4 3 3" xfId="3148" xr:uid="{00000000-0005-0000-0000-0000230C0000}"/>
    <cellStyle name="Comma 2 4 4 2 4 3 4" xfId="3149" xr:uid="{00000000-0005-0000-0000-0000240C0000}"/>
    <cellStyle name="Comma 2 4 4 2 4 4" xfId="3150" xr:uid="{00000000-0005-0000-0000-0000250C0000}"/>
    <cellStyle name="Comma 2 4 4 2 4 4 2" xfId="3151" xr:uid="{00000000-0005-0000-0000-0000260C0000}"/>
    <cellStyle name="Comma 2 4 4 2 4 4 2 2" xfId="3152" xr:uid="{00000000-0005-0000-0000-0000270C0000}"/>
    <cellStyle name="Comma 2 4 4 2 4 4 3" xfId="3153" xr:uid="{00000000-0005-0000-0000-0000280C0000}"/>
    <cellStyle name="Comma 2 4 4 2 4 4 4" xfId="3154" xr:uid="{00000000-0005-0000-0000-0000290C0000}"/>
    <cellStyle name="Comma 2 4 4 2 4 5" xfId="3155" xr:uid="{00000000-0005-0000-0000-00002A0C0000}"/>
    <cellStyle name="Comma 2 4 4 2 4 5 2" xfId="3156" xr:uid="{00000000-0005-0000-0000-00002B0C0000}"/>
    <cellStyle name="Comma 2 4 4 2 4 6" xfId="3157" xr:uid="{00000000-0005-0000-0000-00002C0C0000}"/>
    <cellStyle name="Comma 2 4 4 2 4 7" xfId="3158" xr:uid="{00000000-0005-0000-0000-00002D0C0000}"/>
    <cellStyle name="Comma 2 4 4 2 5" xfId="3159" xr:uid="{00000000-0005-0000-0000-00002E0C0000}"/>
    <cellStyle name="Comma 2 4 4 2 5 2" xfId="3160" xr:uid="{00000000-0005-0000-0000-00002F0C0000}"/>
    <cellStyle name="Comma 2 4 4 2 5 2 2" xfId="3161" xr:uid="{00000000-0005-0000-0000-0000300C0000}"/>
    <cellStyle name="Comma 2 4 4 2 5 2 2 2" xfId="3162" xr:uid="{00000000-0005-0000-0000-0000310C0000}"/>
    <cellStyle name="Comma 2 4 4 2 5 2 2 2 2" xfId="3163" xr:uid="{00000000-0005-0000-0000-0000320C0000}"/>
    <cellStyle name="Comma 2 4 4 2 5 2 2 3" xfId="3164" xr:uid="{00000000-0005-0000-0000-0000330C0000}"/>
    <cellStyle name="Comma 2 4 4 2 5 2 2 4" xfId="3165" xr:uid="{00000000-0005-0000-0000-0000340C0000}"/>
    <cellStyle name="Comma 2 4 4 2 5 2 3" xfId="3166" xr:uid="{00000000-0005-0000-0000-0000350C0000}"/>
    <cellStyle name="Comma 2 4 4 2 5 2 3 2" xfId="3167" xr:uid="{00000000-0005-0000-0000-0000360C0000}"/>
    <cellStyle name="Comma 2 4 4 2 5 2 4" xfId="3168" xr:uid="{00000000-0005-0000-0000-0000370C0000}"/>
    <cellStyle name="Comma 2 4 4 2 5 2 5" xfId="3169" xr:uid="{00000000-0005-0000-0000-0000380C0000}"/>
    <cellStyle name="Comma 2 4 4 2 5 3" xfId="3170" xr:uid="{00000000-0005-0000-0000-0000390C0000}"/>
    <cellStyle name="Comma 2 4 4 2 5 3 2" xfId="3171" xr:uid="{00000000-0005-0000-0000-00003A0C0000}"/>
    <cellStyle name="Comma 2 4 4 2 5 3 2 2" xfId="3172" xr:uid="{00000000-0005-0000-0000-00003B0C0000}"/>
    <cellStyle name="Comma 2 4 4 2 5 3 3" xfId="3173" xr:uid="{00000000-0005-0000-0000-00003C0C0000}"/>
    <cellStyle name="Comma 2 4 4 2 5 3 4" xfId="3174" xr:uid="{00000000-0005-0000-0000-00003D0C0000}"/>
    <cellStyle name="Comma 2 4 4 2 5 4" xfId="3175" xr:uid="{00000000-0005-0000-0000-00003E0C0000}"/>
    <cellStyle name="Comma 2 4 4 2 5 4 2" xfId="3176" xr:uid="{00000000-0005-0000-0000-00003F0C0000}"/>
    <cellStyle name="Comma 2 4 4 2 5 4 2 2" xfId="3177" xr:uid="{00000000-0005-0000-0000-0000400C0000}"/>
    <cellStyle name="Comma 2 4 4 2 5 4 3" xfId="3178" xr:uid="{00000000-0005-0000-0000-0000410C0000}"/>
    <cellStyle name="Comma 2 4 4 2 5 4 4" xfId="3179" xr:uid="{00000000-0005-0000-0000-0000420C0000}"/>
    <cellStyle name="Comma 2 4 4 2 5 5" xfId="3180" xr:uid="{00000000-0005-0000-0000-0000430C0000}"/>
    <cellStyle name="Comma 2 4 4 2 5 5 2" xfId="3181" xr:uid="{00000000-0005-0000-0000-0000440C0000}"/>
    <cellStyle name="Comma 2 4 4 2 5 6" xfId="3182" xr:uid="{00000000-0005-0000-0000-0000450C0000}"/>
    <cellStyle name="Comma 2 4 4 2 5 7" xfId="3183" xr:uid="{00000000-0005-0000-0000-0000460C0000}"/>
    <cellStyle name="Comma 2 4 4 2 6" xfId="3184" xr:uid="{00000000-0005-0000-0000-0000470C0000}"/>
    <cellStyle name="Comma 2 4 4 2 6 2" xfId="3185" xr:uid="{00000000-0005-0000-0000-0000480C0000}"/>
    <cellStyle name="Comma 2 4 4 2 6 2 2" xfId="3186" xr:uid="{00000000-0005-0000-0000-0000490C0000}"/>
    <cellStyle name="Comma 2 4 4 2 6 2 2 2" xfId="3187" xr:uid="{00000000-0005-0000-0000-00004A0C0000}"/>
    <cellStyle name="Comma 2 4 4 2 6 2 3" xfId="3188" xr:uid="{00000000-0005-0000-0000-00004B0C0000}"/>
    <cellStyle name="Comma 2 4 4 2 6 2 4" xfId="3189" xr:uid="{00000000-0005-0000-0000-00004C0C0000}"/>
    <cellStyle name="Comma 2 4 4 2 6 3" xfId="3190" xr:uid="{00000000-0005-0000-0000-00004D0C0000}"/>
    <cellStyle name="Comma 2 4 4 2 6 3 2" xfId="3191" xr:uid="{00000000-0005-0000-0000-00004E0C0000}"/>
    <cellStyle name="Comma 2 4 4 2 6 3 2 2" xfId="3192" xr:uid="{00000000-0005-0000-0000-00004F0C0000}"/>
    <cellStyle name="Comma 2 4 4 2 6 3 3" xfId="3193" xr:uid="{00000000-0005-0000-0000-0000500C0000}"/>
    <cellStyle name="Comma 2 4 4 2 6 3 4" xfId="3194" xr:uid="{00000000-0005-0000-0000-0000510C0000}"/>
    <cellStyle name="Comma 2 4 4 2 6 4" xfId="3195" xr:uid="{00000000-0005-0000-0000-0000520C0000}"/>
    <cellStyle name="Comma 2 4 4 2 6 4 2" xfId="3196" xr:uid="{00000000-0005-0000-0000-0000530C0000}"/>
    <cellStyle name="Comma 2 4 4 2 6 5" xfId="3197" xr:uid="{00000000-0005-0000-0000-0000540C0000}"/>
    <cellStyle name="Comma 2 4 4 2 6 6" xfId="3198" xr:uid="{00000000-0005-0000-0000-0000550C0000}"/>
    <cellStyle name="Comma 2 4 4 2 7" xfId="3199" xr:uid="{00000000-0005-0000-0000-0000560C0000}"/>
    <cellStyle name="Comma 2 4 4 2 7 2" xfId="3200" xr:uid="{00000000-0005-0000-0000-0000570C0000}"/>
    <cellStyle name="Comma 2 4 4 2 7 2 2" xfId="3201" xr:uid="{00000000-0005-0000-0000-0000580C0000}"/>
    <cellStyle name="Comma 2 4 4 2 7 2 2 2" xfId="3202" xr:uid="{00000000-0005-0000-0000-0000590C0000}"/>
    <cellStyle name="Comma 2 4 4 2 7 2 3" xfId="3203" xr:uid="{00000000-0005-0000-0000-00005A0C0000}"/>
    <cellStyle name="Comma 2 4 4 2 7 2 4" xfId="3204" xr:uid="{00000000-0005-0000-0000-00005B0C0000}"/>
    <cellStyle name="Comma 2 4 4 2 7 3" xfId="3205" xr:uid="{00000000-0005-0000-0000-00005C0C0000}"/>
    <cellStyle name="Comma 2 4 4 2 7 3 2" xfId="3206" xr:uid="{00000000-0005-0000-0000-00005D0C0000}"/>
    <cellStyle name="Comma 2 4 4 2 7 4" xfId="3207" xr:uid="{00000000-0005-0000-0000-00005E0C0000}"/>
    <cellStyle name="Comma 2 4 4 2 7 5" xfId="3208" xr:uid="{00000000-0005-0000-0000-00005F0C0000}"/>
    <cellStyle name="Comma 2 4 4 2 8" xfId="3209" xr:uid="{00000000-0005-0000-0000-0000600C0000}"/>
    <cellStyle name="Comma 2 4 4 2 8 2" xfId="3210" xr:uid="{00000000-0005-0000-0000-0000610C0000}"/>
    <cellStyle name="Comma 2 4 4 2 8 2 2" xfId="3211" xr:uid="{00000000-0005-0000-0000-0000620C0000}"/>
    <cellStyle name="Comma 2 4 4 2 8 3" xfId="3212" xr:uid="{00000000-0005-0000-0000-0000630C0000}"/>
    <cellStyle name="Comma 2 4 4 2 8 4" xfId="3213" xr:uid="{00000000-0005-0000-0000-0000640C0000}"/>
    <cellStyle name="Comma 2 4 4 2 9" xfId="3214" xr:uid="{00000000-0005-0000-0000-0000650C0000}"/>
    <cellStyle name="Comma 2 4 4 2 9 2" xfId="3215" xr:uid="{00000000-0005-0000-0000-0000660C0000}"/>
    <cellStyle name="Comma 2 4 4 2 9 2 2" xfId="3216" xr:uid="{00000000-0005-0000-0000-0000670C0000}"/>
    <cellStyle name="Comma 2 4 4 2 9 3" xfId="3217" xr:uid="{00000000-0005-0000-0000-0000680C0000}"/>
    <cellStyle name="Comma 2 4 4 2 9 4" xfId="3218" xr:uid="{00000000-0005-0000-0000-0000690C0000}"/>
    <cellStyle name="Comma 2 4 4 3" xfId="3219" xr:uid="{00000000-0005-0000-0000-00006A0C0000}"/>
    <cellStyle name="Comma 2 4 4 3 2" xfId="3220" xr:uid="{00000000-0005-0000-0000-00006B0C0000}"/>
    <cellStyle name="Comma 2 4 4 3 2 2" xfId="3221" xr:uid="{00000000-0005-0000-0000-00006C0C0000}"/>
    <cellStyle name="Comma 2 4 4 3 2 2 2" xfId="3222" xr:uid="{00000000-0005-0000-0000-00006D0C0000}"/>
    <cellStyle name="Comma 2 4 4 3 2 2 2 2" xfId="3223" xr:uid="{00000000-0005-0000-0000-00006E0C0000}"/>
    <cellStyle name="Comma 2 4 4 3 2 2 3" xfId="3224" xr:uid="{00000000-0005-0000-0000-00006F0C0000}"/>
    <cellStyle name="Comma 2 4 4 3 2 2 4" xfId="3225" xr:uid="{00000000-0005-0000-0000-0000700C0000}"/>
    <cellStyle name="Comma 2 4 4 3 2 3" xfId="3226" xr:uid="{00000000-0005-0000-0000-0000710C0000}"/>
    <cellStyle name="Comma 2 4 4 3 2 3 2" xfId="3227" xr:uid="{00000000-0005-0000-0000-0000720C0000}"/>
    <cellStyle name="Comma 2 4 4 3 2 4" xfId="3228" xr:uid="{00000000-0005-0000-0000-0000730C0000}"/>
    <cellStyle name="Comma 2 4 4 3 2 5" xfId="3229" xr:uid="{00000000-0005-0000-0000-0000740C0000}"/>
    <cellStyle name="Comma 2 4 4 3 3" xfId="3230" xr:uid="{00000000-0005-0000-0000-0000750C0000}"/>
    <cellStyle name="Comma 2 4 4 3 3 2" xfId="3231" xr:uid="{00000000-0005-0000-0000-0000760C0000}"/>
    <cellStyle name="Comma 2 4 4 3 3 2 2" xfId="3232" xr:uid="{00000000-0005-0000-0000-0000770C0000}"/>
    <cellStyle name="Comma 2 4 4 3 3 3" xfId="3233" xr:uid="{00000000-0005-0000-0000-0000780C0000}"/>
    <cellStyle name="Comma 2 4 4 3 3 4" xfId="3234" xr:uid="{00000000-0005-0000-0000-0000790C0000}"/>
    <cellStyle name="Comma 2 4 4 3 4" xfId="3235" xr:uid="{00000000-0005-0000-0000-00007A0C0000}"/>
    <cellStyle name="Comma 2 4 4 3 4 2" xfId="3236" xr:uid="{00000000-0005-0000-0000-00007B0C0000}"/>
    <cellStyle name="Comma 2 4 4 3 4 2 2" xfId="3237" xr:uid="{00000000-0005-0000-0000-00007C0C0000}"/>
    <cellStyle name="Comma 2 4 4 3 4 3" xfId="3238" xr:uid="{00000000-0005-0000-0000-00007D0C0000}"/>
    <cellStyle name="Comma 2 4 4 3 4 4" xfId="3239" xr:uid="{00000000-0005-0000-0000-00007E0C0000}"/>
    <cellStyle name="Comma 2 4 4 3 5" xfId="3240" xr:uid="{00000000-0005-0000-0000-00007F0C0000}"/>
    <cellStyle name="Comma 2 4 4 3 5 2" xfId="3241" xr:uid="{00000000-0005-0000-0000-0000800C0000}"/>
    <cellStyle name="Comma 2 4 4 3 6" xfId="3242" xr:uid="{00000000-0005-0000-0000-0000810C0000}"/>
    <cellStyle name="Comma 2 4 4 3 7" xfId="3243" xr:uid="{00000000-0005-0000-0000-0000820C0000}"/>
    <cellStyle name="Comma 2 4 4 4" xfId="3244" xr:uid="{00000000-0005-0000-0000-0000830C0000}"/>
    <cellStyle name="Comma 2 4 4 4 2" xfId="3245" xr:uid="{00000000-0005-0000-0000-0000840C0000}"/>
    <cellStyle name="Comma 2 4 4 4 2 2" xfId="3246" xr:uid="{00000000-0005-0000-0000-0000850C0000}"/>
    <cellStyle name="Comma 2 4 4 4 2 2 2" xfId="3247" xr:uid="{00000000-0005-0000-0000-0000860C0000}"/>
    <cellStyle name="Comma 2 4 4 4 2 2 2 2" xfId="3248" xr:uid="{00000000-0005-0000-0000-0000870C0000}"/>
    <cellStyle name="Comma 2 4 4 4 2 2 3" xfId="3249" xr:uid="{00000000-0005-0000-0000-0000880C0000}"/>
    <cellStyle name="Comma 2 4 4 4 2 2 4" xfId="3250" xr:uid="{00000000-0005-0000-0000-0000890C0000}"/>
    <cellStyle name="Comma 2 4 4 4 2 3" xfId="3251" xr:uid="{00000000-0005-0000-0000-00008A0C0000}"/>
    <cellStyle name="Comma 2 4 4 4 2 3 2" xfId="3252" xr:uid="{00000000-0005-0000-0000-00008B0C0000}"/>
    <cellStyle name="Comma 2 4 4 4 2 4" xfId="3253" xr:uid="{00000000-0005-0000-0000-00008C0C0000}"/>
    <cellStyle name="Comma 2 4 4 4 2 5" xfId="3254" xr:uid="{00000000-0005-0000-0000-00008D0C0000}"/>
    <cellStyle name="Comma 2 4 4 4 3" xfId="3255" xr:uid="{00000000-0005-0000-0000-00008E0C0000}"/>
    <cellStyle name="Comma 2 4 4 4 3 2" xfId="3256" xr:uid="{00000000-0005-0000-0000-00008F0C0000}"/>
    <cellStyle name="Comma 2 4 4 4 3 2 2" xfId="3257" xr:uid="{00000000-0005-0000-0000-0000900C0000}"/>
    <cellStyle name="Comma 2 4 4 4 3 3" xfId="3258" xr:uid="{00000000-0005-0000-0000-0000910C0000}"/>
    <cellStyle name="Comma 2 4 4 4 3 4" xfId="3259" xr:uid="{00000000-0005-0000-0000-0000920C0000}"/>
    <cellStyle name="Comma 2 4 4 4 4" xfId="3260" xr:uid="{00000000-0005-0000-0000-0000930C0000}"/>
    <cellStyle name="Comma 2 4 4 4 4 2" xfId="3261" xr:uid="{00000000-0005-0000-0000-0000940C0000}"/>
    <cellStyle name="Comma 2 4 4 4 4 2 2" xfId="3262" xr:uid="{00000000-0005-0000-0000-0000950C0000}"/>
    <cellStyle name="Comma 2 4 4 4 4 3" xfId="3263" xr:uid="{00000000-0005-0000-0000-0000960C0000}"/>
    <cellStyle name="Comma 2 4 4 4 4 4" xfId="3264" xr:uid="{00000000-0005-0000-0000-0000970C0000}"/>
    <cellStyle name="Comma 2 4 4 4 5" xfId="3265" xr:uid="{00000000-0005-0000-0000-0000980C0000}"/>
    <cellStyle name="Comma 2 4 4 4 5 2" xfId="3266" xr:uid="{00000000-0005-0000-0000-0000990C0000}"/>
    <cellStyle name="Comma 2 4 4 4 6" xfId="3267" xr:uid="{00000000-0005-0000-0000-00009A0C0000}"/>
    <cellStyle name="Comma 2 4 4 4 7" xfId="3268" xr:uid="{00000000-0005-0000-0000-00009B0C0000}"/>
    <cellStyle name="Comma 2 4 4 5" xfId="3269" xr:uid="{00000000-0005-0000-0000-00009C0C0000}"/>
    <cellStyle name="Comma 2 4 4 5 2" xfId="3270" xr:uid="{00000000-0005-0000-0000-00009D0C0000}"/>
    <cellStyle name="Comma 2 4 4 5 2 2" xfId="3271" xr:uid="{00000000-0005-0000-0000-00009E0C0000}"/>
    <cellStyle name="Comma 2 4 4 5 2 2 2" xfId="3272" xr:uid="{00000000-0005-0000-0000-00009F0C0000}"/>
    <cellStyle name="Comma 2 4 4 5 2 2 2 2" xfId="3273" xr:uid="{00000000-0005-0000-0000-0000A00C0000}"/>
    <cellStyle name="Comma 2 4 4 5 2 2 3" xfId="3274" xr:uid="{00000000-0005-0000-0000-0000A10C0000}"/>
    <cellStyle name="Comma 2 4 4 5 2 2 4" xfId="3275" xr:uid="{00000000-0005-0000-0000-0000A20C0000}"/>
    <cellStyle name="Comma 2 4 4 5 2 3" xfId="3276" xr:uid="{00000000-0005-0000-0000-0000A30C0000}"/>
    <cellStyle name="Comma 2 4 4 5 2 3 2" xfId="3277" xr:uid="{00000000-0005-0000-0000-0000A40C0000}"/>
    <cellStyle name="Comma 2 4 4 5 2 4" xfId="3278" xr:uid="{00000000-0005-0000-0000-0000A50C0000}"/>
    <cellStyle name="Comma 2 4 4 5 2 5" xfId="3279" xr:uid="{00000000-0005-0000-0000-0000A60C0000}"/>
    <cellStyle name="Comma 2 4 4 5 3" xfId="3280" xr:uid="{00000000-0005-0000-0000-0000A70C0000}"/>
    <cellStyle name="Comma 2 4 4 5 3 2" xfId="3281" xr:uid="{00000000-0005-0000-0000-0000A80C0000}"/>
    <cellStyle name="Comma 2 4 4 5 3 2 2" xfId="3282" xr:uid="{00000000-0005-0000-0000-0000A90C0000}"/>
    <cellStyle name="Comma 2 4 4 5 3 3" xfId="3283" xr:uid="{00000000-0005-0000-0000-0000AA0C0000}"/>
    <cellStyle name="Comma 2 4 4 5 3 4" xfId="3284" xr:uid="{00000000-0005-0000-0000-0000AB0C0000}"/>
    <cellStyle name="Comma 2 4 4 5 4" xfId="3285" xr:uid="{00000000-0005-0000-0000-0000AC0C0000}"/>
    <cellStyle name="Comma 2 4 4 5 4 2" xfId="3286" xr:uid="{00000000-0005-0000-0000-0000AD0C0000}"/>
    <cellStyle name="Comma 2 4 4 5 4 2 2" xfId="3287" xr:uid="{00000000-0005-0000-0000-0000AE0C0000}"/>
    <cellStyle name="Comma 2 4 4 5 4 3" xfId="3288" xr:uid="{00000000-0005-0000-0000-0000AF0C0000}"/>
    <cellStyle name="Comma 2 4 4 5 4 4" xfId="3289" xr:uid="{00000000-0005-0000-0000-0000B00C0000}"/>
    <cellStyle name="Comma 2 4 4 5 5" xfId="3290" xr:uid="{00000000-0005-0000-0000-0000B10C0000}"/>
    <cellStyle name="Comma 2 4 4 5 5 2" xfId="3291" xr:uid="{00000000-0005-0000-0000-0000B20C0000}"/>
    <cellStyle name="Comma 2 4 4 5 6" xfId="3292" xr:uid="{00000000-0005-0000-0000-0000B30C0000}"/>
    <cellStyle name="Comma 2 4 4 5 7" xfId="3293" xr:uid="{00000000-0005-0000-0000-0000B40C0000}"/>
    <cellStyle name="Comma 2 4 4 6" xfId="3294" xr:uid="{00000000-0005-0000-0000-0000B50C0000}"/>
    <cellStyle name="Comma 2 4 4 6 2" xfId="3295" xr:uid="{00000000-0005-0000-0000-0000B60C0000}"/>
    <cellStyle name="Comma 2 4 4 6 2 2" xfId="3296" xr:uid="{00000000-0005-0000-0000-0000B70C0000}"/>
    <cellStyle name="Comma 2 4 4 6 2 2 2" xfId="3297" xr:uid="{00000000-0005-0000-0000-0000B80C0000}"/>
    <cellStyle name="Comma 2 4 4 6 2 2 2 2" xfId="3298" xr:uid="{00000000-0005-0000-0000-0000B90C0000}"/>
    <cellStyle name="Comma 2 4 4 6 2 2 3" xfId="3299" xr:uid="{00000000-0005-0000-0000-0000BA0C0000}"/>
    <cellStyle name="Comma 2 4 4 6 2 2 4" xfId="3300" xr:uid="{00000000-0005-0000-0000-0000BB0C0000}"/>
    <cellStyle name="Comma 2 4 4 6 2 3" xfId="3301" xr:uid="{00000000-0005-0000-0000-0000BC0C0000}"/>
    <cellStyle name="Comma 2 4 4 6 2 3 2" xfId="3302" xr:uid="{00000000-0005-0000-0000-0000BD0C0000}"/>
    <cellStyle name="Comma 2 4 4 6 2 4" xfId="3303" xr:uid="{00000000-0005-0000-0000-0000BE0C0000}"/>
    <cellStyle name="Comma 2 4 4 6 2 5" xfId="3304" xr:uid="{00000000-0005-0000-0000-0000BF0C0000}"/>
    <cellStyle name="Comma 2 4 4 6 3" xfId="3305" xr:uid="{00000000-0005-0000-0000-0000C00C0000}"/>
    <cellStyle name="Comma 2 4 4 6 3 2" xfId="3306" xr:uid="{00000000-0005-0000-0000-0000C10C0000}"/>
    <cellStyle name="Comma 2 4 4 6 3 2 2" xfId="3307" xr:uid="{00000000-0005-0000-0000-0000C20C0000}"/>
    <cellStyle name="Comma 2 4 4 6 3 3" xfId="3308" xr:uid="{00000000-0005-0000-0000-0000C30C0000}"/>
    <cellStyle name="Comma 2 4 4 6 3 4" xfId="3309" xr:uid="{00000000-0005-0000-0000-0000C40C0000}"/>
    <cellStyle name="Comma 2 4 4 6 4" xfId="3310" xr:uid="{00000000-0005-0000-0000-0000C50C0000}"/>
    <cellStyle name="Comma 2 4 4 6 4 2" xfId="3311" xr:uid="{00000000-0005-0000-0000-0000C60C0000}"/>
    <cellStyle name="Comma 2 4 4 6 4 2 2" xfId="3312" xr:uid="{00000000-0005-0000-0000-0000C70C0000}"/>
    <cellStyle name="Comma 2 4 4 6 4 3" xfId="3313" xr:uid="{00000000-0005-0000-0000-0000C80C0000}"/>
    <cellStyle name="Comma 2 4 4 6 4 4" xfId="3314" xr:uid="{00000000-0005-0000-0000-0000C90C0000}"/>
    <cellStyle name="Comma 2 4 4 6 5" xfId="3315" xr:uid="{00000000-0005-0000-0000-0000CA0C0000}"/>
    <cellStyle name="Comma 2 4 4 6 5 2" xfId="3316" xr:uid="{00000000-0005-0000-0000-0000CB0C0000}"/>
    <cellStyle name="Comma 2 4 4 6 6" xfId="3317" xr:uid="{00000000-0005-0000-0000-0000CC0C0000}"/>
    <cellStyle name="Comma 2 4 4 6 7" xfId="3318" xr:uid="{00000000-0005-0000-0000-0000CD0C0000}"/>
    <cellStyle name="Comma 2 4 4 7" xfId="3319" xr:uid="{00000000-0005-0000-0000-0000CE0C0000}"/>
    <cellStyle name="Comma 2 4 4 7 2" xfId="3320" xr:uid="{00000000-0005-0000-0000-0000CF0C0000}"/>
    <cellStyle name="Comma 2 4 4 7 2 2" xfId="3321" xr:uid="{00000000-0005-0000-0000-0000D00C0000}"/>
    <cellStyle name="Comma 2 4 4 7 2 2 2" xfId="3322" xr:uid="{00000000-0005-0000-0000-0000D10C0000}"/>
    <cellStyle name="Comma 2 4 4 7 2 3" xfId="3323" xr:uid="{00000000-0005-0000-0000-0000D20C0000}"/>
    <cellStyle name="Comma 2 4 4 7 2 4" xfId="3324" xr:uid="{00000000-0005-0000-0000-0000D30C0000}"/>
    <cellStyle name="Comma 2 4 4 7 3" xfId="3325" xr:uid="{00000000-0005-0000-0000-0000D40C0000}"/>
    <cellStyle name="Comma 2 4 4 7 3 2" xfId="3326" xr:uid="{00000000-0005-0000-0000-0000D50C0000}"/>
    <cellStyle name="Comma 2 4 4 7 3 2 2" xfId="3327" xr:uid="{00000000-0005-0000-0000-0000D60C0000}"/>
    <cellStyle name="Comma 2 4 4 7 3 3" xfId="3328" xr:uid="{00000000-0005-0000-0000-0000D70C0000}"/>
    <cellStyle name="Comma 2 4 4 7 3 4" xfId="3329" xr:uid="{00000000-0005-0000-0000-0000D80C0000}"/>
    <cellStyle name="Comma 2 4 4 7 4" xfId="3330" xr:uid="{00000000-0005-0000-0000-0000D90C0000}"/>
    <cellStyle name="Comma 2 4 4 7 4 2" xfId="3331" xr:uid="{00000000-0005-0000-0000-0000DA0C0000}"/>
    <cellStyle name="Comma 2 4 4 7 5" xfId="3332" xr:uid="{00000000-0005-0000-0000-0000DB0C0000}"/>
    <cellStyle name="Comma 2 4 4 7 6" xfId="3333" xr:uid="{00000000-0005-0000-0000-0000DC0C0000}"/>
    <cellStyle name="Comma 2 4 4 8" xfId="3334" xr:uid="{00000000-0005-0000-0000-0000DD0C0000}"/>
    <cellStyle name="Comma 2 4 4 8 2" xfId="3335" xr:uid="{00000000-0005-0000-0000-0000DE0C0000}"/>
    <cellStyle name="Comma 2 4 4 8 2 2" xfId="3336" xr:uid="{00000000-0005-0000-0000-0000DF0C0000}"/>
    <cellStyle name="Comma 2 4 4 8 2 2 2" xfId="3337" xr:uid="{00000000-0005-0000-0000-0000E00C0000}"/>
    <cellStyle name="Comma 2 4 4 8 2 3" xfId="3338" xr:uid="{00000000-0005-0000-0000-0000E10C0000}"/>
    <cellStyle name="Comma 2 4 4 8 2 4" xfId="3339" xr:uid="{00000000-0005-0000-0000-0000E20C0000}"/>
    <cellStyle name="Comma 2 4 4 8 3" xfId="3340" xr:uid="{00000000-0005-0000-0000-0000E30C0000}"/>
    <cellStyle name="Comma 2 4 4 8 3 2" xfId="3341" xr:uid="{00000000-0005-0000-0000-0000E40C0000}"/>
    <cellStyle name="Comma 2 4 4 8 4" xfId="3342" xr:uid="{00000000-0005-0000-0000-0000E50C0000}"/>
    <cellStyle name="Comma 2 4 4 8 5" xfId="3343" xr:uid="{00000000-0005-0000-0000-0000E60C0000}"/>
    <cellStyle name="Comma 2 4 4 9" xfId="3344" xr:uid="{00000000-0005-0000-0000-0000E70C0000}"/>
    <cellStyle name="Comma 2 4 4 9 2" xfId="3345" xr:uid="{00000000-0005-0000-0000-0000E80C0000}"/>
    <cellStyle name="Comma 2 4 4 9 2 2" xfId="3346" xr:uid="{00000000-0005-0000-0000-0000E90C0000}"/>
    <cellStyle name="Comma 2 4 4 9 3" xfId="3347" xr:uid="{00000000-0005-0000-0000-0000EA0C0000}"/>
    <cellStyle name="Comma 2 4 4 9 4" xfId="3348" xr:uid="{00000000-0005-0000-0000-0000EB0C0000}"/>
    <cellStyle name="Comma 2 4 5" xfId="3349" xr:uid="{00000000-0005-0000-0000-0000EC0C0000}"/>
    <cellStyle name="Comma 2 4 5 10" xfId="3350" xr:uid="{00000000-0005-0000-0000-0000ED0C0000}"/>
    <cellStyle name="Comma 2 4 5 10 2" xfId="3351" xr:uid="{00000000-0005-0000-0000-0000EE0C0000}"/>
    <cellStyle name="Comma 2 4 5 11" xfId="3352" xr:uid="{00000000-0005-0000-0000-0000EF0C0000}"/>
    <cellStyle name="Comma 2 4 5 12" xfId="3353" xr:uid="{00000000-0005-0000-0000-0000F00C0000}"/>
    <cellStyle name="Comma 2 4 5 2" xfId="3354" xr:uid="{00000000-0005-0000-0000-0000F10C0000}"/>
    <cellStyle name="Comma 2 4 5 2 2" xfId="3355" xr:uid="{00000000-0005-0000-0000-0000F20C0000}"/>
    <cellStyle name="Comma 2 4 5 2 2 2" xfId="3356" xr:uid="{00000000-0005-0000-0000-0000F30C0000}"/>
    <cellStyle name="Comma 2 4 5 2 2 2 2" xfId="3357" xr:uid="{00000000-0005-0000-0000-0000F40C0000}"/>
    <cellStyle name="Comma 2 4 5 2 2 2 2 2" xfId="3358" xr:uid="{00000000-0005-0000-0000-0000F50C0000}"/>
    <cellStyle name="Comma 2 4 5 2 2 2 3" xfId="3359" xr:uid="{00000000-0005-0000-0000-0000F60C0000}"/>
    <cellStyle name="Comma 2 4 5 2 2 2 4" xfId="3360" xr:uid="{00000000-0005-0000-0000-0000F70C0000}"/>
    <cellStyle name="Comma 2 4 5 2 2 3" xfId="3361" xr:uid="{00000000-0005-0000-0000-0000F80C0000}"/>
    <cellStyle name="Comma 2 4 5 2 2 3 2" xfId="3362" xr:uid="{00000000-0005-0000-0000-0000F90C0000}"/>
    <cellStyle name="Comma 2 4 5 2 2 4" xfId="3363" xr:uid="{00000000-0005-0000-0000-0000FA0C0000}"/>
    <cellStyle name="Comma 2 4 5 2 2 5" xfId="3364" xr:uid="{00000000-0005-0000-0000-0000FB0C0000}"/>
    <cellStyle name="Comma 2 4 5 2 3" xfId="3365" xr:uid="{00000000-0005-0000-0000-0000FC0C0000}"/>
    <cellStyle name="Comma 2 4 5 2 3 2" xfId="3366" xr:uid="{00000000-0005-0000-0000-0000FD0C0000}"/>
    <cellStyle name="Comma 2 4 5 2 3 2 2" xfId="3367" xr:uid="{00000000-0005-0000-0000-0000FE0C0000}"/>
    <cellStyle name="Comma 2 4 5 2 3 3" xfId="3368" xr:uid="{00000000-0005-0000-0000-0000FF0C0000}"/>
    <cellStyle name="Comma 2 4 5 2 3 4" xfId="3369" xr:uid="{00000000-0005-0000-0000-0000000D0000}"/>
    <cellStyle name="Comma 2 4 5 2 4" xfId="3370" xr:uid="{00000000-0005-0000-0000-0000010D0000}"/>
    <cellStyle name="Comma 2 4 5 2 4 2" xfId="3371" xr:uid="{00000000-0005-0000-0000-0000020D0000}"/>
    <cellStyle name="Comma 2 4 5 2 4 2 2" xfId="3372" xr:uid="{00000000-0005-0000-0000-0000030D0000}"/>
    <cellStyle name="Comma 2 4 5 2 4 3" xfId="3373" xr:uid="{00000000-0005-0000-0000-0000040D0000}"/>
    <cellStyle name="Comma 2 4 5 2 4 4" xfId="3374" xr:uid="{00000000-0005-0000-0000-0000050D0000}"/>
    <cellStyle name="Comma 2 4 5 2 5" xfId="3375" xr:uid="{00000000-0005-0000-0000-0000060D0000}"/>
    <cellStyle name="Comma 2 4 5 2 5 2" xfId="3376" xr:uid="{00000000-0005-0000-0000-0000070D0000}"/>
    <cellStyle name="Comma 2 4 5 2 6" xfId="3377" xr:uid="{00000000-0005-0000-0000-0000080D0000}"/>
    <cellStyle name="Comma 2 4 5 2 7" xfId="3378" xr:uid="{00000000-0005-0000-0000-0000090D0000}"/>
    <cellStyle name="Comma 2 4 5 3" xfId="3379" xr:uid="{00000000-0005-0000-0000-00000A0D0000}"/>
    <cellStyle name="Comma 2 4 5 3 2" xfId="3380" xr:uid="{00000000-0005-0000-0000-00000B0D0000}"/>
    <cellStyle name="Comma 2 4 5 3 2 2" xfId="3381" xr:uid="{00000000-0005-0000-0000-00000C0D0000}"/>
    <cellStyle name="Comma 2 4 5 3 2 2 2" xfId="3382" xr:uid="{00000000-0005-0000-0000-00000D0D0000}"/>
    <cellStyle name="Comma 2 4 5 3 2 2 2 2" xfId="3383" xr:uid="{00000000-0005-0000-0000-00000E0D0000}"/>
    <cellStyle name="Comma 2 4 5 3 2 2 3" xfId="3384" xr:uid="{00000000-0005-0000-0000-00000F0D0000}"/>
    <cellStyle name="Comma 2 4 5 3 2 2 4" xfId="3385" xr:uid="{00000000-0005-0000-0000-0000100D0000}"/>
    <cellStyle name="Comma 2 4 5 3 2 3" xfId="3386" xr:uid="{00000000-0005-0000-0000-0000110D0000}"/>
    <cellStyle name="Comma 2 4 5 3 2 3 2" xfId="3387" xr:uid="{00000000-0005-0000-0000-0000120D0000}"/>
    <cellStyle name="Comma 2 4 5 3 2 4" xfId="3388" xr:uid="{00000000-0005-0000-0000-0000130D0000}"/>
    <cellStyle name="Comma 2 4 5 3 2 5" xfId="3389" xr:uid="{00000000-0005-0000-0000-0000140D0000}"/>
    <cellStyle name="Comma 2 4 5 3 3" xfId="3390" xr:uid="{00000000-0005-0000-0000-0000150D0000}"/>
    <cellStyle name="Comma 2 4 5 3 3 2" xfId="3391" xr:uid="{00000000-0005-0000-0000-0000160D0000}"/>
    <cellStyle name="Comma 2 4 5 3 3 2 2" xfId="3392" xr:uid="{00000000-0005-0000-0000-0000170D0000}"/>
    <cellStyle name="Comma 2 4 5 3 3 3" xfId="3393" xr:uid="{00000000-0005-0000-0000-0000180D0000}"/>
    <cellStyle name="Comma 2 4 5 3 3 4" xfId="3394" xr:uid="{00000000-0005-0000-0000-0000190D0000}"/>
    <cellStyle name="Comma 2 4 5 3 4" xfId="3395" xr:uid="{00000000-0005-0000-0000-00001A0D0000}"/>
    <cellStyle name="Comma 2 4 5 3 4 2" xfId="3396" xr:uid="{00000000-0005-0000-0000-00001B0D0000}"/>
    <cellStyle name="Comma 2 4 5 3 4 2 2" xfId="3397" xr:uid="{00000000-0005-0000-0000-00001C0D0000}"/>
    <cellStyle name="Comma 2 4 5 3 4 3" xfId="3398" xr:uid="{00000000-0005-0000-0000-00001D0D0000}"/>
    <cellStyle name="Comma 2 4 5 3 4 4" xfId="3399" xr:uid="{00000000-0005-0000-0000-00001E0D0000}"/>
    <cellStyle name="Comma 2 4 5 3 5" xfId="3400" xr:uid="{00000000-0005-0000-0000-00001F0D0000}"/>
    <cellStyle name="Comma 2 4 5 3 5 2" xfId="3401" xr:uid="{00000000-0005-0000-0000-0000200D0000}"/>
    <cellStyle name="Comma 2 4 5 3 6" xfId="3402" xr:uid="{00000000-0005-0000-0000-0000210D0000}"/>
    <cellStyle name="Comma 2 4 5 3 7" xfId="3403" xr:uid="{00000000-0005-0000-0000-0000220D0000}"/>
    <cellStyle name="Comma 2 4 5 4" xfId="3404" xr:uid="{00000000-0005-0000-0000-0000230D0000}"/>
    <cellStyle name="Comma 2 4 5 4 2" xfId="3405" xr:uid="{00000000-0005-0000-0000-0000240D0000}"/>
    <cellStyle name="Comma 2 4 5 4 2 2" xfId="3406" xr:uid="{00000000-0005-0000-0000-0000250D0000}"/>
    <cellStyle name="Comma 2 4 5 4 2 2 2" xfId="3407" xr:uid="{00000000-0005-0000-0000-0000260D0000}"/>
    <cellStyle name="Comma 2 4 5 4 2 2 2 2" xfId="3408" xr:uid="{00000000-0005-0000-0000-0000270D0000}"/>
    <cellStyle name="Comma 2 4 5 4 2 2 3" xfId="3409" xr:uid="{00000000-0005-0000-0000-0000280D0000}"/>
    <cellStyle name="Comma 2 4 5 4 2 2 4" xfId="3410" xr:uid="{00000000-0005-0000-0000-0000290D0000}"/>
    <cellStyle name="Comma 2 4 5 4 2 3" xfId="3411" xr:uid="{00000000-0005-0000-0000-00002A0D0000}"/>
    <cellStyle name="Comma 2 4 5 4 2 3 2" xfId="3412" xr:uid="{00000000-0005-0000-0000-00002B0D0000}"/>
    <cellStyle name="Comma 2 4 5 4 2 4" xfId="3413" xr:uid="{00000000-0005-0000-0000-00002C0D0000}"/>
    <cellStyle name="Comma 2 4 5 4 2 5" xfId="3414" xr:uid="{00000000-0005-0000-0000-00002D0D0000}"/>
    <cellStyle name="Comma 2 4 5 4 3" xfId="3415" xr:uid="{00000000-0005-0000-0000-00002E0D0000}"/>
    <cellStyle name="Comma 2 4 5 4 3 2" xfId="3416" xr:uid="{00000000-0005-0000-0000-00002F0D0000}"/>
    <cellStyle name="Comma 2 4 5 4 3 2 2" xfId="3417" xr:uid="{00000000-0005-0000-0000-0000300D0000}"/>
    <cellStyle name="Comma 2 4 5 4 3 3" xfId="3418" xr:uid="{00000000-0005-0000-0000-0000310D0000}"/>
    <cellStyle name="Comma 2 4 5 4 3 4" xfId="3419" xr:uid="{00000000-0005-0000-0000-0000320D0000}"/>
    <cellStyle name="Comma 2 4 5 4 4" xfId="3420" xr:uid="{00000000-0005-0000-0000-0000330D0000}"/>
    <cellStyle name="Comma 2 4 5 4 4 2" xfId="3421" xr:uid="{00000000-0005-0000-0000-0000340D0000}"/>
    <cellStyle name="Comma 2 4 5 4 4 2 2" xfId="3422" xr:uid="{00000000-0005-0000-0000-0000350D0000}"/>
    <cellStyle name="Comma 2 4 5 4 4 3" xfId="3423" xr:uid="{00000000-0005-0000-0000-0000360D0000}"/>
    <cellStyle name="Comma 2 4 5 4 4 4" xfId="3424" xr:uid="{00000000-0005-0000-0000-0000370D0000}"/>
    <cellStyle name="Comma 2 4 5 4 5" xfId="3425" xr:uid="{00000000-0005-0000-0000-0000380D0000}"/>
    <cellStyle name="Comma 2 4 5 4 5 2" xfId="3426" xr:uid="{00000000-0005-0000-0000-0000390D0000}"/>
    <cellStyle name="Comma 2 4 5 4 6" xfId="3427" xr:uid="{00000000-0005-0000-0000-00003A0D0000}"/>
    <cellStyle name="Comma 2 4 5 4 7" xfId="3428" xr:uid="{00000000-0005-0000-0000-00003B0D0000}"/>
    <cellStyle name="Comma 2 4 5 5" xfId="3429" xr:uid="{00000000-0005-0000-0000-00003C0D0000}"/>
    <cellStyle name="Comma 2 4 5 5 2" xfId="3430" xr:uid="{00000000-0005-0000-0000-00003D0D0000}"/>
    <cellStyle name="Comma 2 4 5 5 2 2" xfId="3431" xr:uid="{00000000-0005-0000-0000-00003E0D0000}"/>
    <cellStyle name="Comma 2 4 5 5 2 2 2" xfId="3432" xr:uid="{00000000-0005-0000-0000-00003F0D0000}"/>
    <cellStyle name="Comma 2 4 5 5 2 2 2 2" xfId="3433" xr:uid="{00000000-0005-0000-0000-0000400D0000}"/>
    <cellStyle name="Comma 2 4 5 5 2 2 3" xfId="3434" xr:uid="{00000000-0005-0000-0000-0000410D0000}"/>
    <cellStyle name="Comma 2 4 5 5 2 2 4" xfId="3435" xr:uid="{00000000-0005-0000-0000-0000420D0000}"/>
    <cellStyle name="Comma 2 4 5 5 2 3" xfId="3436" xr:uid="{00000000-0005-0000-0000-0000430D0000}"/>
    <cellStyle name="Comma 2 4 5 5 2 3 2" xfId="3437" xr:uid="{00000000-0005-0000-0000-0000440D0000}"/>
    <cellStyle name="Comma 2 4 5 5 2 4" xfId="3438" xr:uid="{00000000-0005-0000-0000-0000450D0000}"/>
    <cellStyle name="Comma 2 4 5 5 2 5" xfId="3439" xr:uid="{00000000-0005-0000-0000-0000460D0000}"/>
    <cellStyle name="Comma 2 4 5 5 3" xfId="3440" xr:uid="{00000000-0005-0000-0000-0000470D0000}"/>
    <cellStyle name="Comma 2 4 5 5 3 2" xfId="3441" xr:uid="{00000000-0005-0000-0000-0000480D0000}"/>
    <cellStyle name="Comma 2 4 5 5 3 2 2" xfId="3442" xr:uid="{00000000-0005-0000-0000-0000490D0000}"/>
    <cellStyle name="Comma 2 4 5 5 3 3" xfId="3443" xr:uid="{00000000-0005-0000-0000-00004A0D0000}"/>
    <cellStyle name="Comma 2 4 5 5 3 4" xfId="3444" xr:uid="{00000000-0005-0000-0000-00004B0D0000}"/>
    <cellStyle name="Comma 2 4 5 5 4" xfId="3445" xr:uid="{00000000-0005-0000-0000-00004C0D0000}"/>
    <cellStyle name="Comma 2 4 5 5 4 2" xfId="3446" xr:uid="{00000000-0005-0000-0000-00004D0D0000}"/>
    <cellStyle name="Comma 2 4 5 5 4 2 2" xfId="3447" xr:uid="{00000000-0005-0000-0000-00004E0D0000}"/>
    <cellStyle name="Comma 2 4 5 5 4 3" xfId="3448" xr:uid="{00000000-0005-0000-0000-00004F0D0000}"/>
    <cellStyle name="Comma 2 4 5 5 4 4" xfId="3449" xr:uid="{00000000-0005-0000-0000-0000500D0000}"/>
    <cellStyle name="Comma 2 4 5 5 5" xfId="3450" xr:uid="{00000000-0005-0000-0000-0000510D0000}"/>
    <cellStyle name="Comma 2 4 5 5 5 2" xfId="3451" xr:uid="{00000000-0005-0000-0000-0000520D0000}"/>
    <cellStyle name="Comma 2 4 5 5 6" xfId="3452" xr:uid="{00000000-0005-0000-0000-0000530D0000}"/>
    <cellStyle name="Comma 2 4 5 5 7" xfId="3453" xr:uid="{00000000-0005-0000-0000-0000540D0000}"/>
    <cellStyle name="Comma 2 4 5 6" xfId="3454" xr:uid="{00000000-0005-0000-0000-0000550D0000}"/>
    <cellStyle name="Comma 2 4 5 6 2" xfId="3455" xr:uid="{00000000-0005-0000-0000-0000560D0000}"/>
    <cellStyle name="Comma 2 4 5 6 2 2" xfId="3456" xr:uid="{00000000-0005-0000-0000-0000570D0000}"/>
    <cellStyle name="Comma 2 4 5 6 2 2 2" xfId="3457" xr:uid="{00000000-0005-0000-0000-0000580D0000}"/>
    <cellStyle name="Comma 2 4 5 6 2 3" xfId="3458" xr:uid="{00000000-0005-0000-0000-0000590D0000}"/>
    <cellStyle name="Comma 2 4 5 6 2 4" xfId="3459" xr:uid="{00000000-0005-0000-0000-00005A0D0000}"/>
    <cellStyle name="Comma 2 4 5 6 3" xfId="3460" xr:uid="{00000000-0005-0000-0000-00005B0D0000}"/>
    <cellStyle name="Comma 2 4 5 6 3 2" xfId="3461" xr:uid="{00000000-0005-0000-0000-00005C0D0000}"/>
    <cellStyle name="Comma 2 4 5 6 3 2 2" xfId="3462" xr:uid="{00000000-0005-0000-0000-00005D0D0000}"/>
    <cellStyle name="Comma 2 4 5 6 3 3" xfId="3463" xr:uid="{00000000-0005-0000-0000-00005E0D0000}"/>
    <cellStyle name="Comma 2 4 5 6 3 4" xfId="3464" xr:uid="{00000000-0005-0000-0000-00005F0D0000}"/>
    <cellStyle name="Comma 2 4 5 6 4" xfId="3465" xr:uid="{00000000-0005-0000-0000-0000600D0000}"/>
    <cellStyle name="Comma 2 4 5 6 4 2" xfId="3466" xr:uid="{00000000-0005-0000-0000-0000610D0000}"/>
    <cellStyle name="Comma 2 4 5 6 5" xfId="3467" xr:uid="{00000000-0005-0000-0000-0000620D0000}"/>
    <cellStyle name="Comma 2 4 5 6 6" xfId="3468" xr:uid="{00000000-0005-0000-0000-0000630D0000}"/>
    <cellStyle name="Comma 2 4 5 7" xfId="3469" xr:uid="{00000000-0005-0000-0000-0000640D0000}"/>
    <cellStyle name="Comma 2 4 5 7 2" xfId="3470" xr:uid="{00000000-0005-0000-0000-0000650D0000}"/>
    <cellStyle name="Comma 2 4 5 7 2 2" xfId="3471" xr:uid="{00000000-0005-0000-0000-0000660D0000}"/>
    <cellStyle name="Comma 2 4 5 7 2 2 2" xfId="3472" xr:uid="{00000000-0005-0000-0000-0000670D0000}"/>
    <cellStyle name="Comma 2 4 5 7 2 3" xfId="3473" xr:uid="{00000000-0005-0000-0000-0000680D0000}"/>
    <cellStyle name="Comma 2 4 5 7 2 4" xfId="3474" xr:uid="{00000000-0005-0000-0000-0000690D0000}"/>
    <cellStyle name="Comma 2 4 5 7 3" xfId="3475" xr:uid="{00000000-0005-0000-0000-00006A0D0000}"/>
    <cellStyle name="Comma 2 4 5 7 3 2" xfId="3476" xr:uid="{00000000-0005-0000-0000-00006B0D0000}"/>
    <cellStyle name="Comma 2 4 5 7 4" xfId="3477" xr:uid="{00000000-0005-0000-0000-00006C0D0000}"/>
    <cellStyle name="Comma 2 4 5 7 5" xfId="3478" xr:uid="{00000000-0005-0000-0000-00006D0D0000}"/>
    <cellStyle name="Comma 2 4 5 8" xfId="3479" xr:uid="{00000000-0005-0000-0000-00006E0D0000}"/>
    <cellStyle name="Comma 2 4 5 8 2" xfId="3480" xr:uid="{00000000-0005-0000-0000-00006F0D0000}"/>
    <cellStyle name="Comma 2 4 5 8 2 2" xfId="3481" xr:uid="{00000000-0005-0000-0000-0000700D0000}"/>
    <cellStyle name="Comma 2 4 5 8 3" xfId="3482" xr:uid="{00000000-0005-0000-0000-0000710D0000}"/>
    <cellStyle name="Comma 2 4 5 8 4" xfId="3483" xr:uid="{00000000-0005-0000-0000-0000720D0000}"/>
    <cellStyle name="Comma 2 4 5 9" xfId="3484" xr:uid="{00000000-0005-0000-0000-0000730D0000}"/>
    <cellStyle name="Comma 2 4 5 9 2" xfId="3485" xr:uid="{00000000-0005-0000-0000-0000740D0000}"/>
    <cellStyle name="Comma 2 4 5 9 2 2" xfId="3486" xr:uid="{00000000-0005-0000-0000-0000750D0000}"/>
    <cellStyle name="Comma 2 4 5 9 3" xfId="3487" xr:uid="{00000000-0005-0000-0000-0000760D0000}"/>
    <cellStyle name="Comma 2 4 5 9 4" xfId="3488" xr:uid="{00000000-0005-0000-0000-0000770D0000}"/>
    <cellStyle name="Comma 2 4 6" xfId="3489" xr:uid="{00000000-0005-0000-0000-0000780D0000}"/>
    <cellStyle name="Comma 2 4 6 2" xfId="3490" xr:uid="{00000000-0005-0000-0000-0000790D0000}"/>
    <cellStyle name="Comma 2 4 6 2 2" xfId="3491" xr:uid="{00000000-0005-0000-0000-00007A0D0000}"/>
    <cellStyle name="Comma 2 4 6 2 2 2" xfId="3492" xr:uid="{00000000-0005-0000-0000-00007B0D0000}"/>
    <cellStyle name="Comma 2 4 6 2 2 2 2" xfId="3493" xr:uid="{00000000-0005-0000-0000-00007C0D0000}"/>
    <cellStyle name="Comma 2 4 6 2 2 3" xfId="3494" xr:uid="{00000000-0005-0000-0000-00007D0D0000}"/>
    <cellStyle name="Comma 2 4 6 2 2 4" xfId="3495" xr:uid="{00000000-0005-0000-0000-00007E0D0000}"/>
    <cellStyle name="Comma 2 4 6 2 3" xfId="3496" xr:uid="{00000000-0005-0000-0000-00007F0D0000}"/>
    <cellStyle name="Comma 2 4 6 2 3 2" xfId="3497" xr:uid="{00000000-0005-0000-0000-0000800D0000}"/>
    <cellStyle name="Comma 2 4 6 2 4" xfId="3498" xr:uid="{00000000-0005-0000-0000-0000810D0000}"/>
    <cellStyle name="Comma 2 4 6 2 5" xfId="3499" xr:uid="{00000000-0005-0000-0000-0000820D0000}"/>
    <cellStyle name="Comma 2 4 6 3" xfId="3500" xr:uid="{00000000-0005-0000-0000-0000830D0000}"/>
    <cellStyle name="Comma 2 4 6 3 2" xfId="3501" xr:uid="{00000000-0005-0000-0000-0000840D0000}"/>
    <cellStyle name="Comma 2 4 6 3 2 2" xfId="3502" xr:uid="{00000000-0005-0000-0000-0000850D0000}"/>
    <cellStyle name="Comma 2 4 6 3 3" xfId="3503" xr:uid="{00000000-0005-0000-0000-0000860D0000}"/>
    <cellStyle name="Comma 2 4 6 3 4" xfId="3504" xr:uid="{00000000-0005-0000-0000-0000870D0000}"/>
    <cellStyle name="Comma 2 4 6 4" xfId="3505" xr:uid="{00000000-0005-0000-0000-0000880D0000}"/>
    <cellStyle name="Comma 2 4 6 4 2" xfId="3506" xr:uid="{00000000-0005-0000-0000-0000890D0000}"/>
    <cellStyle name="Comma 2 4 6 4 2 2" xfId="3507" xr:uid="{00000000-0005-0000-0000-00008A0D0000}"/>
    <cellStyle name="Comma 2 4 6 4 3" xfId="3508" xr:uid="{00000000-0005-0000-0000-00008B0D0000}"/>
    <cellStyle name="Comma 2 4 6 4 4" xfId="3509" xr:uid="{00000000-0005-0000-0000-00008C0D0000}"/>
    <cellStyle name="Comma 2 4 6 5" xfId="3510" xr:uid="{00000000-0005-0000-0000-00008D0D0000}"/>
    <cellStyle name="Comma 2 4 6 5 2" xfId="3511" xr:uid="{00000000-0005-0000-0000-00008E0D0000}"/>
    <cellStyle name="Comma 2 4 6 6" xfId="3512" xr:uid="{00000000-0005-0000-0000-00008F0D0000}"/>
    <cellStyle name="Comma 2 4 6 7" xfId="3513" xr:uid="{00000000-0005-0000-0000-0000900D0000}"/>
    <cellStyle name="Comma 2 4 7" xfId="3514" xr:uid="{00000000-0005-0000-0000-0000910D0000}"/>
    <cellStyle name="Comma 2 4 7 2" xfId="3515" xr:uid="{00000000-0005-0000-0000-0000920D0000}"/>
    <cellStyle name="Comma 2 4 7 2 2" xfId="3516" xr:uid="{00000000-0005-0000-0000-0000930D0000}"/>
    <cellStyle name="Comma 2 4 7 2 2 2" xfId="3517" xr:uid="{00000000-0005-0000-0000-0000940D0000}"/>
    <cellStyle name="Comma 2 4 7 2 2 2 2" xfId="3518" xr:uid="{00000000-0005-0000-0000-0000950D0000}"/>
    <cellStyle name="Comma 2 4 7 2 2 3" xfId="3519" xr:uid="{00000000-0005-0000-0000-0000960D0000}"/>
    <cellStyle name="Comma 2 4 7 2 2 4" xfId="3520" xr:uid="{00000000-0005-0000-0000-0000970D0000}"/>
    <cellStyle name="Comma 2 4 7 2 3" xfId="3521" xr:uid="{00000000-0005-0000-0000-0000980D0000}"/>
    <cellStyle name="Comma 2 4 7 2 3 2" xfId="3522" xr:uid="{00000000-0005-0000-0000-0000990D0000}"/>
    <cellStyle name="Comma 2 4 7 2 4" xfId="3523" xr:uid="{00000000-0005-0000-0000-00009A0D0000}"/>
    <cellStyle name="Comma 2 4 7 2 5" xfId="3524" xr:uid="{00000000-0005-0000-0000-00009B0D0000}"/>
    <cellStyle name="Comma 2 4 7 3" xfId="3525" xr:uid="{00000000-0005-0000-0000-00009C0D0000}"/>
    <cellStyle name="Comma 2 4 7 3 2" xfId="3526" xr:uid="{00000000-0005-0000-0000-00009D0D0000}"/>
    <cellStyle name="Comma 2 4 7 3 2 2" xfId="3527" xr:uid="{00000000-0005-0000-0000-00009E0D0000}"/>
    <cellStyle name="Comma 2 4 7 3 3" xfId="3528" xr:uid="{00000000-0005-0000-0000-00009F0D0000}"/>
    <cellStyle name="Comma 2 4 7 3 4" xfId="3529" xr:uid="{00000000-0005-0000-0000-0000A00D0000}"/>
    <cellStyle name="Comma 2 4 7 4" xfId="3530" xr:uid="{00000000-0005-0000-0000-0000A10D0000}"/>
    <cellStyle name="Comma 2 4 7 4 2" xfId="3531" xr:uid="{00000000-0005-0000-0000-0000A20D0000}"/>
    <cellStyle name="Comma 2 4 7 4 2 2" xfId="3532" xr:uid="{00000000-0005-0000-0000-0000A30D0000}"/>
    <cellStyle name="Comma 2 4 7 4 3" xfId="3533" xr:uid="{00000000-0005-0000-0000-0000A40D0000}"/>
    <cellStyle name="Comma 2 4 7 4 4" xfId="3534" xr:uid="{00000000-0005-0000-0000-0000A50D0000}"/>
    <cellStyle name="Comma 2 4 7 5" xfId="3535" xr:uid="{00000000-0005-0000-0000-0000A60D0000}"/>
    <cellStyle name="Comma 2 4 7 5 2" xfId="3536" xr:uid="{00000000-0005-0000-0000-0000A70D0000}"/>
    <cellStyle name="Comma 2 4 7 6" xfId="3537" xr:uid="{00000000-0005-0000-0000-0000A80D0000}"/>
    <cellStyle name="Comma 2 4 7 7" xfId="3538" xr:uid="{00000000-0005-0000-0000-0000A90D0000}"/>
    <cellStyle name="Comma 2 4 8" xfId="3539" xr:uid="{00000000-0005-0000-0000-0000AA0D0000}"/>
    <cellStyle name="Comma 2 4 8 2" xfId="3540" xr:uid="{00000000-0005-0000-0000-0000AB0D0000}"/>
    <cellStyle name="Comma 2 4 8 2 2" xfId="3541" xr:uid="{00000000-0005-0000-0000-0000AC0D0000}"/>
    <cellStyle name="Comma 2 4 8 2 2 2" xfId="3542" xr:uid="{00000000-0005-0000-0000-0000AD0D0000}"/>
    <cellStyle name="Comma 2 4 8 2 2 2 2" xfId="3543" xr:uid="{00000000-0005-0000-0000-0000AE0D0000}"/>
    <cellStyle name="Comma 2 4 8 2 2 3" xfId="3544" xr:uid="{00000000-0005-0000-0000-0000AF0D0000}"/>
    <cellStyle name="Comma 2 4 8 2 2 4" xfId="3545" xr:uid="{00000000-0005-0000-0000-0000B00D0000}"/>
    <cellStyle name="Comma 2 4 8 2 3" xfId="3546" xr:uid="{00000000-0005-0000-0000-0000B10D0000}"/>
    <cellStyle name="Comma 2 4 8 2 3 2" xfId="3547" xr:uid="{00000000-0005-0000-0000-0000B20D0000}"/>
    <cellStyle name="Comma 2 4 8 2 4" xfId="3548" xr:uid="{00000000-0005-0000-0000-0000B30D0000}"/>
    <cellStyle name="Comma 2 4 8 2 5" xfId="3549" xr:uid="{00000000-0005-0000-0000-0000B40D0000}"/>
    <cellStyle name="Comma 2 4 8 3" xfId="3550" xr:uid="{00000000-0005-0000-0000-0000B50D0000}"/>
    <cellStyle name="Comma 2 4 8 3 2" xfId="3551" xr:uid="{00000000-0005-0000-0000-0000B60D0000}"/>
    <cellStyle name="Comma 2 4 8 3 2 2" xfId="3552" xr:uid="{00000000-0005-0000-0000-0000B70D0000}"/>
    <cellStyle name="Comma 2 4 8 3 3" xfId="3553" xr:uid="{00000000-0005-0000-0000-0000B80D0000}"/>
    <cellStyle name="Comma 2 4 8 3 4" xfId="3554" xr:uid="{00000000-0005-0000-0000-0000B90D0000}"/>
    <cellStyle name="Comma 2 4 8 4" xfId="3555" xr:uid="{00000000-0005-0000-0000-0000BA0D0000}"/>
    <cellStyle name="Comma 2 4 8 4 2" xfId="3556" xr:uid="{00000000-0005-0000-0000-0000BB0D0000}"/>
    <cellStyle name="Comma 2 4 8 4 2 2" xfId="3557" xr:uid="{00000000-0005-0000-0000-0000BC0D0000}"/>
    <cellStyle name="Comma 2 4 8 4 3" xfId="3558" xr:uid="{00000000-0005-0000-0000-0000BD0D0000}"/>
    <cellStyle name="Comma 2 4 8 4 4" xfId="3559" xr:uid="{00000000-0005-0000-0000-0000BE0D0000}"/>
    <cellStyle name="Comma 2 4 8 5" xfId="3560" xr:uid="{00000000-0005-0000-0000-0000BF0D0000}"/>
    <cellStyle name="Comma 2 4 8 5 2" xfId="3561" xr:uid="{00000000-0005-0000-0000-0000C00D0000}"/>
    <cellStyle name="Comma 2 4 8 6" xfId="3562" xr:uid="{00000000-0005-0000-0000-0000C10D0000}"/>
    <cellStyle name="Comma 2 4 8 7" xfId="3563" xr:uid="{00000000-0005-0000-0000-0000C20D0000}"/>
    <cellStyle name="Comma 2 4 9" xfId="3564" xr:uid="{00000000-0005-0000-0000-0000C30D0000}"/>
    <cellStyle name="Comma 2 4 9 2" xfId="3565" xr:uid="{00000000-0005-0000-0000-0000C40D0000}"/>
    <cellStyle name="Comma 2 4 9 2 2" xfId="3566" xr:uid="{00000000-0005-0000-0000-0000C50D0000}"/>
    <cellStyle name="Comma 2 4 9 2 2 2" xfId="3567" xr:uid="{00000000-0005-0000-0000-0000C60D0000}"/>
    <cellStyle name="Comma 2 4 9 2 2 2 2" xfId="3568" xr:uid="{00000000-0005-0000-0000-0000C70D0000}"/>
    <cellStyle name="Comma 2 4 9 2 2 3" xfId="3569" xr:uid="{00000000-0005-0000-0000-0000C80D0000}"/>
    <cellStyle name="Comma 2 4 9 2 2 4" xfId="3570" xr:uid="{00000000-0005-0000-0000-0000C90D0000}"/>
    <cellStyle name="Comma 2 4 9 2 3" xfId="3571" xr:uid="{00000000-0005-0000-0000-0000CA0D0000}"/>
    <cellStyle name="Comma 2 4 9 2 3 2" xfId="3572" xr:uid="{00000000-0005-0000-0000-0000CB0D0000}"/>
    <cellStyle name="Comma 2 4 9 2 4" xfId="3573" xr:uid="{00000000-0005-0000-0000-0000CC0D0000}"/>
    <cellStyle name="Comma 2 4 9 2 5" xfId="3574" xr:uid="{00000000-0005-0000-0000-0000CD0D0000}"/>
    <cellStyle name="Comma 2 4 9 3" xfId="3575" xr:uid="{00000000-0005-0000-0000-0000CE0D0000}"/>
    <cellStyle name="Comma 2 4 9 3 2" xfId="3576" xr:uid="{00000000-0005-0000-0000-0000CF0D0000}"/>
    <cellStyle name="Comma 2 4 9 3 2 2" xfId="3577" xr:uid="{00000000-0005-0000-0000-0000D00D0000}"/>
    <cellStyle name="Comma 2 4 9 3 3" xfId="3578" xr:uid="{00000000-0005-0000-0000-0000D10D0000}"/>
    <cellStyle name="Comma 2 4 9 3 4" xfId="3579" xr:uid="{00000000-0005-0000-0000-0000D20D0000}"/>
    <cellStyle name="Comma 2 4 9 4" xfId="3580" xr:uid="{00000000-0005-0000-0000-0000D30D0000}"/>
    <cellStyle name="Comma 2 4 9 4 2" xfId="3581" xr:uid="{00000000-0005-0000-0000-0000D40D0000}"/>
    <cellStyle name="Comma 2 4 9 4 2 2" xfId="3582" xr:uid="{00000000-0005-0000-0000-0000D50D0000}"/>
    <cellStyle name="Comma 2 4 9 4 3" xfId="3583" xr:uid="{00000000-0005-0000-0000-0000D60D0000}"/>
    <cellStyle name="Comma 2 4 9 4 4" xfId="3584" xr:uid="{00000000-0005-0000-0000-0000D70D0000}"/>
    <cellStyle name="Comma 2 4 9 5" xfId="3585" xr:uid="{00000000-0005-0000-0000-0000D80D0000}"/>
    <cellStyle name="Comma 2 4 9 5 2" xfId="3586" xr:uid="{00000000-0005-0000-0000-0000D90D0000}"/>
    <cellStyle name="Comma 2 4 9 6" xfId="3587" xr:uid="{00000000-0005-0000-0000-0000DA0D0000}"/>
    <cellStyle name="Comma 2 4 9 7" xfId="3588" xr:uid="{00000000-0005-0000-0000-0000DB0D0000}"/>
    <cellStyle name="Comma 2 5" xfId="3589" xr:uid="{00000000-0005-0000-0000-0000DC0D0000}"/>
    <cellStyle name="Comma 2 5 10" xfId="3590" xr:uid="{00000000-0005-0000-0000-0000DD0D0000}"/>
    <cellStyle name="Comma 2 5 10 2" xfId="3591" xr:uid="{00000000-0005-0000-0000-0000DE0D0000}"/>
    <cellStyle name="Comma 2 5 10 2 2" xfId="3592" xr:uid="{00000000-0005-0000-0000-0000DF0D0000}"/>
    <cellStyle name="Comma 2 5 10 2 2 2" xfId="3593" xr:uid="{00000000-0005-0000-0000-0000E00D0000}"/>
    <cellStyle name="Comma 2 5 10 2 3" xfId="3594" xr:uid="{00000000-0005-0000-0000-0000E10D0000}"/>
    <cellStyle name="Comma 2 5 10 2 4" xfId="3595" xr:uid="{00000000-0005-0000-0000-0000E20D0000}"/>
    <cellStyle name="Comma 2 5 10 3" xfId="3596" xr:uid="{00000000-0005-0000-0000-0000E30D0000}"/>
    <cellStyle name="Comma 2 5 10 3 2" xfId="3597" xr:uid="{00000000-0005-0000-0000-0000E40D0000}"/>
    <cellStyle name="Comma 2 5 10 3 2 2" xfId="3598" xr:uid="{00000000-0005-0000-0000-0000E50D0000}"/>
    <cellStyle name="Comma 2 5 10 3 3" xfId="3599" xr:uid="{00000000-0005-0000-0000-0000E60D0000}"/>
    <cellStyle name="Comma 2 5 10 3 4" xfId="3600" xr:uid="{00000000-0005-0000-0000-0000E70D0000}"/>
    <cellStyle name="Comma 2 5 10 4" xfId="3601" xr:uid="{00000000-0005-0000-0000-0000E80D0000}"/>
    <cellStyle name="Comma 2 5 10 4 2" xfId="3602" xr:uid="{00000000-0005-0000-0000-0000E90D0000}"/>
    <cellStyle name="Comma 2 5 10 5" xfId="3603" xr:uid="{00000000-0005-0000-0000-0000EA0D0000}"/>
    <cellStyle name="Comma 2 5 10 6" xfId="3604" xr:uid="{00000000-0005-0000-0000-0000EB0D0000}"/>
    <cellStyle name="Comma 2 5 11" xfId="3605" xr:uid="{00000000-0005-0000-0000-0000EC0D0000}"/>
    <cellStyle name="Comma 2 5 11 2" xfId="3606" xr:uid="{00000000-0005-0000-0000-0000ED0D0000}"/>
    <cellStyle name="Comma 2 5 11 2 2" xfId="3607" xr:uid="{00000000-0005-0000-0000-0000EE0D0000}"/>
    <cellStyle name="Comma 2 5 11 2 2 2" xfId="3608" xr:uid="{00000000-0005-0000-0000-0000EF0D0000}"/>
    <cellStyle name="Comma 2 5 11 2 3" xfId="3609" xr:uid="{00000000-0005-0000-0000-0000F00D0000}"/>
    <cellStyle name="Comma 2 5 11 2 4" xfId="3610" xr:uid="{00000000-0005-0000-0000-0000F10D0000}"/>
    <cellStyle name="Comma 2 5 11 3" xfId="3611" xr:uid="{00000000-0005-0000-0000-0000F20D0000}"/>
    <cellStyle name="Comma 2 5 11 3 2" xfId="3612" xr:uid="{00000000-0005-0000-0000-0000F30D0000}"/>
    <cellStyle name="Comma 2 5 11 4" xfId="3613" xr:uid="{00000000-0005-0000-0000-0000F40D0000}"/>
    <cellStyle name="Comma 2 5 11 5" xfId="3614" xr:uid="{00000000-0005-0000-0000-0000F50D0000}"/>
    <cellStyle name="Comma 2 5 12" xfId="3615" xr:uid="{00000000-0005-0000-0000-0000F60D0000}"/>
    <cellStyle name="Comma 2 5 12 2" xfId="3616" xr:uid="{00000000-0005-0000-0000-0000F70D0000}"/>
    <cellStyle name="Comma 2 5 12 2 2" xfId="3617" xr:uid="{00000000-0005-0000-0000-0000F80D0000}"/>
    <cellStyle name="Comma 2 5 12 3" xfId="3618" xr:uid="{00000000-0005-0000-0000-0000F90D0000}"/>
    <cellStyle name="Comma 2 5 12 4" xfId="3619" xr:uid="{00000000-0005-0000-0000-0000FA0D0000}"/>
    <cellStyle name="Comma 2 5 13" xfId="3620" xr:uid="{00000000-0005-0000-0000-0000FB0D0000}"/>
    <cellStyle name="Comma 2 5 13 2" xfId="3621" xr:uid="{00000000-0005-0000-0000-0000FC0D0000}"/>
    <cellStyle name="Comma 2 5 13 2 2" xfId="3622" xr:uid="{00000000-0005-0000-0000-0000FD0D0000}"/>
    <cellStyle name="Comma 2 5 13 3" xfId="3623" xr:uid="{00000000-0005-0000-0000-0000FE0D0000}"/>
    <cellStyle name="Comma 2 5 13 4" xfId="3624" xr:uid="{00000000-0005-0000-0000-0000FF0D0000}"/>
    <cellStyle name="Comma 2 5 14" xfId="3625" xr:uid="{00000000-0005-0000-0000-0000000E0000}"/>
    <cellStyle name="Comma 2 5 14 2" xfId="3626" xr:uid="{00000000-0005-0000-0000-0000010E0000}"/>
    <cellStyle name="Comma 2 5 15" xfId="3627" xr:uid="{00000000-0005-0000-0000-0000020E0000}"/>
    <cellStyle name="Comma 2 5 16" xfId="3628" xr:uid="{00000000-0005-0000-0000-0000030E0000}"/>
    <cellStyle name="Comma 2 5 2" xfId="3629" xr:uid="{00000000-0005-0000-0000-0000040E0000}"/>
    <cellStyle name="Comma 2 5 2 10" xfId="3630" xr:uid="{00000000-0005-0000-0000-0000050E0000}"/>
    <cellStyle name="Comma 2 5 2 10 2" xfId="3631" xr:uid="{00000000-0005-0000-0000-0000060E0000}"/>
    <cellStyle name="Comma 2 5 2 10 2 2" xfId="3632" xr:uid="{00000000-0005-0000-0000-0000070E0000}"/>
    <cellStyle name="Comma 2 5 2 10 3" xfId="3633" xr:uid="{00000000-0005-0000-0000-0000080E0000}"/>
    <cellStyle name="Comma 2 5 2 10 4" xfId="3634" xr:uid="{00000000-0005-0000-0000-0000090E0000}"/>
    <cellStyle name="Comma 2 5 2 11" xfId="3635" xr:uid="{00000000-0005-0000-0000-00000A0E0000}"/>
    <cellStyle name="Comma 2 5 2 11 2" xfId="3636" xr:uid="{00000000-0005-0000-0000-00000B0E0000}"/>
    <cellStyle name="Comma 2 5 2 12" xfId="3637" xr:uid="{00000000-0005-0000-0000-00000C0E0000}"/>
    <cellStyle name="Comma 2 5 2 13" xfId="3638" xr:uid="{00000000-0005-0000-0000-00000D0E0000}"/>
    <cellStyle name="Comma 2 5 2 2" xfId="3639" xr:uid="{00000000-0005-0000-0000-00000E0E0000}"/>
    <cellStyle name="Comma 2 5 2 2 10" xfId="3640" xr:uid="{00000000-0005-0000-0000-00000F0E0000}"/>
    <cellStyle name="Comma 2 5 2 2 10 2" xfId="3641" xr:uid="{00000000-0005-0000-0000-0000100E0000}"/>
    <cellStyle name="Comma 2 5 2 2 11" xfId="3642" xr:uid="{00000000-0005-0000-0000-0000110E0000}"/>
    <cellStyle name="Comma 2 5 2 2 12" xfId="3643" xr:uid="{00000000-0005-0000-0000-0000120E0000}"/>
    <cellStyle name="Comma 2 5 2 2 2" xfId="3644" xr:uid="{00000000-0005-0000-0000-0000130E0000}"/>
    <cellStyle name="Comma 2 5 2 2 2 2" xfId="3645" xr:uid="{00000000-0005-0000-0000-0000140E0000}"/>
    <cellStyle name="Comma 2 5 2 2 2 2 2" xfId="3646" xr:uid="{00000000-0005-0000-0000-0000150E0000}"/>
    <cellStyle name="Comma 2 5 2 2 2 2 2 2" xfId="3647" xr:uid="{00000000-0005-0000-0000-0000160E0000}"/>
    <cellStyle name="Comma 2 5 2 2 2 2 2 2 2" xfId="3648" xr:uid="{00000000-0005-0000-0000-0000170E0000}"/>
    <cellStyle name="Comma 2 5 2 2 2 2 2 3" xfId="3649" xr:uid="{00000000-0005-0000-0000-0000180E0000}"/>
    <cellStyle name="Comma 2 5 2 2 2 2 2 4" xfId="3650" xr:uid="{00000000-0005-0000-0000-0000190E0000}"/>
    <cellStyle name="Comma 2 5 2 2 2 2 3" xfId="3651" xr:uid="{00000000-0005-0000-0000-00001A0E0000}"/>
    <cellStyle name="Comma 2 5 2 2 2 2 3 2" xfId="3652" xr:uid="{00000000-0005-0000-0000-00001B0E0000}"/>
    <cellStyle name="Comma 2 5 2 2 2 2 4" xfId="3653" xr:uid="{00000000-0005-0000-0000-00001C0E0000}"/>
    <cellStyle name="Comma 2 5 2 2 2 2 5" xfId="3654" xr:uid="{00000000-0005-0000-0000-00001D0E0000}"/>
    <cellStyle name="Comma 2 5 2 2 2 3" xfId="3655" xr:uid="{00000000-0005-0000-0000-00001E0E0000}"/>
    <cellStyle name="Comma 2 5 2 2 2 3 2" xfId="3656" xr:uid="{00000000-0005-0000-0000-00001F0E0000}"/>
    <cellStyle name="Comma 2 5 2 2 2 3 2 2" xfId="3657" xr:uid="{00000000-0005-0000-0000-0000200E0000}"/>
    <cellStyle name="Comma 2 5 2 2 2 3 3" xfId="3658" xr:uid="{00000000-0005-0000-0000-0000210E0000}"/>
    <cellStyle name="Comma 2 5 2 2 2 3 4" xfId="3659" xr:uid="{00000000-0005-0000-0000-0000220E0000}"/>
    <cellStyle name="Comma 2 5 2 2 2 4" xfId="3660" xr:uid="{00000000-0005-0000-0000-0000230E0000}"/>
    <cellStyle name="Comma 2 5 2 2 2 4 2" xfId="3661" xr:uid="{00000000-0005-0000-0000-0000240E0000}"/>
    <cellStyle name="Comma 2 5 2 2 2 4 2 2" xfId="3662" xr:uid="{00000000-0005-0000-0000-0000250E0000}"/>
    <cellStyle name="Comma 2 5 2 2 2 4 3" xfId="3663" xr:uid="{00000000-0005-0000-0000-0000260E0000}"/>
    <cellStyle name="Comma 2 5 2 2 2 4 4" xfId="3664" xr:uid="{00000000-0005-0000-0000-0000270E0000}"/>
    <cellStyle name="Comma 2 5 2 2 2 5" xfId="3665" xr:uid="{00000000-0005-0000-0000-0000280E0000}"/>
    <cellStyle name="Comma 2 5 2 2 2 5 2" xfId="3666" xr:uid="{00000000-0005-0000-0000-0000290E0000}"/>
    <cellStyle name="Comma 2 5 2 2 2 6" xfId="3667" xr:uid="{00000000-0005-0000-0000-00002A0E0000}"/>
    <cellStyle name="Comma 2 5 2 2 2 7" xfId="3668" xr:uid="{00000000-0005-0000-0000-00002B0E0000}"/>
    <cellStyle name="Comma 2 5 2 2 3" xfId="3669" xr:uid="{00000000-0005-0000-0000-00002C0E0000}"/>
    <cellStyle name="Comma 2 5 2 2 3 2" xfId="3670" xr:uid="{00000000-0005-0000-0000-00002D0E0000}"/>
    <cellStyle name="Comma 2 5 2 2 3 2 2" xfId="3671" xr:uid="{00000000-0005-0000-0000-00002E0E0000}"/>
    <cellStyle name="Comma 2 5 2 2 3 2 2 2" xfId="3672" xr:uid="{00000000-0005-0000-0000-00002F0E0000}"/>
    <cellStyle name="Comma 2 5 2 2 3 2 2 2 2" xfId="3673" xr:uid="{00000000-0005-0000-0000-0000300E0000}"/>
    <cellStyle name="Comma 2 5 2 2 3 2 2 3" xfId="3674" xr:uid="{00000000-0005-0000-0000-0000310E0000}"/>
    <cellStyle name="Comma 2 5 2 2 3 2 2 4" xfId="3675" xr:uid="{00000000-0005-0000-0000-0000320E0000}"/>
    <cellStyle name="Comma 2 5 2 2 3 2 3" xfId="3676" xr:uid="{00000000-0005-0000-0000-0000330E0000}"/>
    <cellStyle name="Comma 2 5 2 2 3 2 3 2" xfId="3677" xr:uid="{00000000-0005-0000-0000-0000340E0000}"/>
    <cellStyle name="Comma 2 5 2 2 3 2 4" xfId="3678" xr:uid="{00000000-0005-0000-0000-0000350E0000}"/>
    <cellStyle name="Comma 2 5 2 2 3 2 5" xfId="3679" xr:uid="{00000000-0005-0000-0000-0000360E0000}"/>
    <cellStyle name="Comma 2 5 2 2 3 3" xfId="3680" xr:uid="{00000000-0005-0000-0000-0000370E0000}"/>
    <cellStyle name="Comma 2 5 2 2 3 3 2" xfId="3681" xr:uid="{00000000-0005-0000-0000-0000380E0000}"/>
    <cellStyle name="Comma 2 5 2 2 3 3 2 2" xfId="3682" xr:uid="{00000000-0005-0000-0000-0000390E0000}"/>
    <cellStyle name="Comma 2 5 2 2 3 3 3" xfId="3683" xr:uid="{00000000-0005-0000-0000-00003A0E0000}"/>
    <cellStyle name="Comma 2 5 2 2 3 3 4" xfId="3684" xr:uid="{00000000-0005-0000-0000-00003B0E0000}"/>
    <cellStyle name="Comma 2 5 2 2 3 4" xfId="3685" xr:uid="{00000000-0005-0000-0000-00003C0E0000}"/>
    <cellStyle name="Comma 2 5 2 2 3 4 2" xfId="3686" xr:uid="{00000000-0005-0000-0000-00003D0E0000}"/>
    <cellStyle name="Comma 2 5 2 2 3 4 2 2" xfId="3687" xr:uid="{00000000-0005-0000-0000-00003E0E0000}"/>
    <cellStyle name="Comma 2 5 2 2 3 4 3" xfId="3688" xr:uid="{00000000-0005-0000-0000-00003F0E0000}"/>
    <cellStyle name="Comma 2 5 2 2 3 4 4" xfId="3689" xr:uid="{00000000-0005-0000-0000-0000400E0000}"/>
    <cellStyle name="Comma 2 5 2 2 3 5" xfId="3690" xr:uid="{00000000-0005-0000-0000-0000410E0000}"/>
    <cellStyle name="Comma 2 5 2 2 3 5 2" xfId="3691" xr:uid="{00000000-0005-0000-0000-0000420E0000}"/>
    <cellStyle name="Comma 2 5 2 2 3 6" xfId="3692" xr:uid="{00000000-0005-0000-0000-0000430E0000}"/>
    <cellStyle name="Comma 2 5 2 2 3 7" xfId="3693" xr:uid="{00000000-0005-0000-0000-0000440E0000}"/>
    <cellStyle name="Comma 2 5 2 2 4" xfId="3694" xr:uid="{00000000-0005-0000-0000-0000450E0000}"/>
    <cellStyle name="Comma 2 5 2 2 4 2" xfId="3695" xr:uid="{00000000-0005-0000-0000-0000460E0000}"/>
    <cellStyle name="Comma 2 5 2 2 4 2 2" xfId="3696" xr:uid="{00000000-0005-0000-0000-0000470E0000}"/>
    <cellStyle name="Comma 2 5 2 2 4 2 2 2" xfId="3697" xr:uid="{00000000-0005-0000-0000-0000480E0000}"/>
    <cellStyle name="Comma 2 5 2 2 4 2 2 2 2" xfId="3698" xr:uid="{00000000-0005-0000-0000-0000490E0000}"/>
    <cellStyle name="Comma 2 5 2 2 4 2 2 3" xfId="3699" xr:uid="{00000000-0005-0000-0000-00004A0E0000}"/>
    <cellStyle name="Comma 2 5 2 2 4 2 2 4" xfId="3700" xr:uid="{00000000-0005-0000-0000-00004B0E0000}"/>
    <cellStyle name="Comma 2 5 2 2 4 2 3" xfId="3701" xr:uid="{00000000-0005-0000-0000-00004C0E0000}"/>
    <cellStyle name="Comma 2 5 2 2 4 2 3 2" xfId="3702" xr:uid="{00000000-0005-0000-0000-00004D0E0000}"/>
    <cellStyle name="Comma 2 5 2 2 4 2 4" xfId="3703" xr:uid="{00000000-0005-0000-0000-00004E0E0000}"/>
    <cellStyle name="Comma 2 5 2 2 4 2 5" xfId="3704" xr:uid="{00000000-0005-0000-0000-00004F0E0000}"/>
    <cellStyle name="Comma 2 5 2 2 4 3" xfId="3705" xr:uid="{00000000-0005-0000-0000-0000500E0000}"/>
    <cellStyle name="Comma 2 5 2 2 4 3 2" xfId="3706" xr:uid="{00000000-0005-0000-0000-0000510E0000}"/>
    <cellStyle name="Comma 2 5 2 2 4 3 2 2" xfId="3707" xr:uid="{00000000-0005-0000-0000-0000520E0000}"/>
    <cellStyle name="Comma 2 5 2 2 4 3 3" xfId="3708" xr:uid="{00000000-0005-0000-0000-0000530E0000}"/>
    <cellStyle name="Comma 2 5 2 2 4 3 4" xfId="3709" xr:uid="{00000000-0005-0000-0000-0000540E0000}"/>
    <cellStyle name="Comma 2 5 2 2 4 4" xfId="3710" xr:uid="{00000000-0005-0000-0000-0000550E0000}"/>
    <cellStyle name="Comma 2 5 2 2 4 4 2" xfId="3711" xr:uid="{00000000-0005-0000-0000-0000560E0000}"/>
    <cellStyle name="Comma 2 5 2 2 4 4 2 2" xfId="3712" xr:uid="{00000000-0005-0000-0000-0000570E0000}"/>
    <cellStyle name="Comma 2 5 2 2 4 4 3" xfId="3713" xr:uid="{00000000-0005-0000-0000-0000580E0000}"/>
    <cellStyle name="Comma 2 5 2 2 4 4 4" xfId="3714" xr:uid="{00000000-0005-0000-0000-0000590E0000}"/>
    <cellStyle name="Comma 2 5 2 2 4 5" xfId="3715" xr:uid="{00000000-0005-0000-0000-00005A0E0000}"/>
    <cellStyle name="Comma 2 5 2 2 4 5 2" xfId="3716" xr:uid="{00000000-0005-0000-0000-00005B0E0000}"/>
    <cellStyle name="Comma 2 5 2 2 4 6" xfId="3717" xr:uid="{00000000-0005-0000-0000-00005C0E0000}"/>
    <cellStyle name="Comma 2 5 2 2 4 7" xfId="3718" xr:uid="{00000000-0005-0000-0000-00005D0E0000}"/>
    <cellStyle name="Comma 2 5 2 2 5" xfId="3719" xr:uid="{00000000-0005-0000-0000-00005E0E0000}"/>
    <cellStyle name="Comma 2 5 2 2 5 2" xfId="3720" xr:uid="{00000000-0005-0000-0000-00005F0E0000}"/>
    <cellStyle name="Comma 2 5 2 2 5 2 2" xfId="3721" xr:uid="{00000000-0005-0000-0000-0000600E0000}"/>
    <cellStyle name="Comma 2 5 2 2 5 2 2 2" xfId="3722" xr:uid="{00000000-0005-0000-0000-0000610E0000}"/>
    <cellStyle name="Comma 2 5 2 2 5 2 2 2 2" xfId="3723" xr:uid="{00000000-0005-0000-0000-0000620E0000}"/>
    <cellStyle name="Comma 2 5 2 2 5 2 2 3" xfId="3724" xr:uid="{00000000-0005-0000-0000-0000630E0000}"/>
    <cellStyle name="Comma 2 5 2 2 5 2 2 4" xfId="3725" xr:uid="{00000000-0005-0000-0000-0000640E0000}"/>
    <cellStyle name="Comma 2 5 2 2 5 2 3" xfId="3726" xr:uid="{00000000-0005-0000-0000-0000650E0000}"/>
    <cellStyle name="Comma 2 5 2 2 5 2 3 2" xfId="3727" xr:uid="{00000000-0005-0000-0000-0000660E0000}"/>
    <cellStyle name="Comma 2 5 2 2 5 2 4" xfId="3728" xr:uid="{00000000-0005-0000-0000-0000670E0000}"/>
    <cellStyle name="Comma 2 5 2 2 5 2 5" xfId="3729" xr:uid="{00000000-0005-0000-0000-0000680E0000}"/>
    <cellStyle name="Comma 2 5 2 2 5 3" xfId="3730" xr:uid="{00000000-0005-0000-0000-0000690E0000}"/>
    <cellStyle name="Comma 2 5 2 2 5 3 2" xfId="3731" xr:uid="{00000000-0005-0000-0000-00006A0E0000}"/>
    <cellStyle name="Comma 2 5 2 2 5 3 2 2" xfId="3732" xr:uid="{00000000-0005-0000-0000-00006B0E0000}"/>
    <cellStyle name="Comma 2 5 2 2 5 3 3" xfId="3733" xr:uid="{00000000-0005-0000-0000-00006C0E0000}"/>
    <cellStyle name="Comma 2 5 2 2 5 3 4" xfId="3734" xr:uid="{00000000-0005-0000-0000-00006D0E0000}"/>
    <cellStyle name="Comma 2 5 2 2 5 4" xfId="3735" xr:uid="{00000000-0005-0000-0000-00006E0E0000}"/>
    <cellStyle name="Comma 2 5 2 2 5 4 2" xfId="3736" xr:uid="{00000000-0005-0000-0000-00006F0E0000}"/>
    <cellStyle name="Comma 2 5 2 2 5 4 2 2" xfId="3737" xr:uid="{00000000-0005-0000-0000-0000700E0000}"/>
    <cellStyle name="Comma 2 5 2 2 5 4 3" xfId="3738" xr:uid="{00000000-0005-0000-0000-0000710E0000}"/>
    <cellStyle name="Comma 2 5 2 2 5 4 4" xfId="3739" xr:uid="{00000000-0005-0000-0000-0000720E0000}"/>
    <cellStyle name="Comma 2 5 2 2 5 5" xfId="3740" xr:uid="{00000000-0005-0000-0000-0000730E0000}"/>
    <cellStyle name="Comma 2 5 2 2 5 5 2" xfId="3741" xr:uid="{00000000-0005-0000-0000-0000740E0000}"/>
    <cellStyle name="Comma 2 5 2 2 5 6" xfId="3742" xr:uid="{00000000-0005-0000-0000-0000750E0000}"/>
    <cellStyle name="Comma 2 5 2 2 5 7" xfId="3743" xr:uid="{00000000-0005-0000-0000-0000760E0000}"/>
    <cellStyle name="Comma 2 5 2 2 6" xfId="3744" xr:uid="{00000000-0005-0000-0000-0000770E0000}"/>
    <cellStyle name="Comma 2 5 2 2 6 2" xfId="3745" xr:uid="{00000000-0005-0000-0000-0000780E0000}"/>
    <cellStyle name="Comma 2 5 2 2 6 2 2" xfId="3746" xr:uid="{00000000-0005-0000-0000-0000790E0000}"/>
    <cellStyle name="Comma 2 5 2 2 6 2 2 2" xfId="3747" xr:uid="{00000000-0005-0000-0000-00007A0E0000}"/>
    <cellStyle name="Comma 2 5 2 2 6 2 3" xfId="3748" xr:uid="{00000000-0005-0000-0000-00007B0E0000}"/>
    <cellStyle name="Comma 2 5 2 2 6 2 4" xfId="3749" xr:uid="{00000000-0005-0000-0000-00007C0E0000}"/>
    <cellStyle name="Comma 2 5 2 2 6 3" xfId="3750" xr:uid="{00000000-0005-0000-0000-00007D0E0000}"/>
    <cellStyle name="Comma 2 5 2 2 6 3 2" xfId="3751" xr:uid="{00000000-0005-0000-0000-00007E0E0000}"/>
    <cellStyle name="Comma 2 5 2 2 6 3 2 2" xfId="3752" xr:uid="{00000000-0005-0000-0000-00007F0E0000}"/>
    <cellStyle name="Comma 2 5 2 2 6 3 3" xfId="3753" xr:uid="{00000000-0005-0000-0000-0000800E0000}"/>
    <cellStyle name="Comma 2 5 2 2 6 3 4" xfId="3754" xr:uid="{00000000-0005-0000-0000-0000810E0000}"/>
    <cellStyle name="Comma 2 5 2 2 6 4" xfId="3755" xr:uid="{00000000-0005-0000-0000-0000820E0000}"/>
    <cellStyle name="Comma 2 5 2 2 6 4 2" xfId="3756" xr:uid="{00000000-0005-0000-0000-0000830E0000}"/>
    <cellStyle name="Comma 2 5 2 2 6 5" xfId="3757" xr:uid="{00000000-0005-0000-0000-0000840E0000}"/>
    <cellStyle name="Comma 2 5 2 2 6 6" xfId="3758" xr:uid="{00000000-0005-0000-0000-0000850E0000}"/>
    <cellStyle name="Comma 2 5 2 2 7" xfId="3759" xr:uid="{00000000-0005-0000-0000-0000860E0000}"/>
    <cellStyle name="Comma 2 5 2 2 7 2" xfId="3760" xr:uid="{00000000-0005-0000-0000-0000870E0000}"/>
    <cellStyle name="Comma 2 5 2 2 7 2 2" xfId="3761" xr:uid="{00000000-0005-0000-0000-0000880E0000}"/>
    <cellStyle name="Comma 2 5 2 2 7 2 2 2" xfId="3762" xr:uid="{00000000-0005-0000-0000-0000890E0000}"/>
    <cellStyle name="Comma 2 5 2 2 7 2 3" xfId="3763" xr:uid="{00000000-0005-0000-0000-00008A0E0000}"/>
    <cellStyle name="Comma 2 5 2 2 7 2 4" xfId="3764" xr:uid="{00000000-0005-0000-0000-00008B0E0000}"/>
    <cellStyle name="Comma 2 5 2 2 7 3" xfId="3765" xr:uid="{00000000-0005-0000-0000-00008C0E0000}"/>
    <cellStyle name="Comma 2 5 2 2 7 3 2" xfId="3766" xr:uid="{00000000-0005-0000-0000-00008D0E0000}"/>
    <cellStyle name="Comma 2 5 2 2 7 4" xfId="3767" xr:uid="{00000000-0005-0000-0000-00008E0E0000}"/>
    <cellStyle name="Comma 2 5 2 2 7 5" xfId="3768" xr:uid="{00000000-0005-0000-0000-00008F0E0000}"/>
    <cellStyle name="Comma 2 5 2 2 8" xfId="3769" xr:uid="{00000000-0005-0000-0000-0000900E0000}"/>
    <cellStyle name="Comma 2 5 2 2 8 2" xfId="3770" xr:uid="{00000000-0005-0000-0000-0000910E0000}"/>
    <cellStyle name="Comma 2 5 2 2 8 2 2" xfId="3771" xr:uid="{00000000-0005-0000-0000-0000920E0000}"/>
    <cellStyle name="Comma 2 5 2 2 8 3" xfId="3772" xr:uid="{00000000-0005-0000-0000-0000930E0000}"/>
    <cellStyle name="Comma 2 5 2 2 8 4" xfId="3773" xr:uid="{00000000-0005-0000-0000-0000940E0000}"/>
    <cellStyle name="Comma 2 5 2 2 9" xfId="3774" xr:uid="{00000000-0005-0000-0000-0000950E0000}"/>
    <cellStyle name="Comma 2 5 2 2 9 2" xfId="3775" xr:uid="{00000000-0005-0000-0000-0000960E0000}"/>
    <cellStyle name="Comma 2 5 2 2 9 2 2" xfId="3776" xr:uid="{00000000-0005-0000-0000-0000970E0000}"/>
    <cellStyle name="Comma 2 5 2 2 9 3" xfId="3777" xr:uid="{00000000-0005-0000-0000-0000980E0000}"/>
    <cellStyle name="Comma 2 5 2 2 9 4" xfId="3778" xr:uid="{00000000-0005-0000-0000-0000990E0000}"/>
    <cellStyle name="Comma 2 5 2 3" xfId="3779" xr:uid="{00000000-0005-0000-0000-00009A0E0000}"/>
    <cellStyle name="Comma 2 5 2 3 2" xfId="3780" xr:uid="{00000000-0005-0000-0000-00009B0E0000}"/>
    <cellStyle name="Comma 2 5 2 3 2 2" xfId="3781" xr:uid="{00000000-0005-0000-0000-00009C0E0000}"/>
    <cellStyle name="Comma 2 5 2 3 2 2 2" xfId="3782" xr:uid="{00000000-0005-0000-0000-00009D0E0000}"/>
    <cellStyle name="Comma 2 5 2 3 2 2 2 2" xfId="3783" xr:uid="{00000000-0005-0000-0000-00009E0E0000}"/>
    <cellStyle name="Comma 2 5 2 3 2 2 3" xfId="3784" xr:uid="{00000000-0005-0000-0000-00009F0E0000}"/>
    <cellStyle name="Comma 2 5 2 3 2 2 4" xfId="3785" xr:uid="{00000000-0005-0000-0000-0000A00E0000}"/>
    <cellStyle name="Comma 2 5 2 3 2 3" xfId="3786" xr:uid="{00000000-0005-0000-0000-0000A10E0000}"/>
    <cellStyle name="Comma 2 5 2 3 2 3 2" xfId="3787" xr:uid="{00000000-0005-0000-0000-0000A20E0000}"/>
    <cellStyle name="Comma 2 5 2 3 2 4" xfId="3788" xr:uid="{00000000-0005-0000-0000-0000A30E0000}"/>
    <cellStyle name="Comma 2 5 2 3 2 5" xfId="3789" xr:uid="{00000000-0005-0000-0000-0000A40E0000}"/>
    <cellStyle name="Comma 2 5 2 3 3" xfId="3790" xr:uid="{00000000-0005-0000-0000-0000A50E0000}"/>
    <cellStyle name="Comma 2 5 2 3 3 2" xfId="3791" xr:uid="{00000000-0005-0000-0000-0000A60E0000}"/>
    <cellStyle name="Comma 2 5 2 3 3 2 2" xfId="3792" xr:uid="{00000000-0005-0000-0000-0000A70E0000}"/>
    <cellStyle name="Comma 2 5 2 3 3 3" xfId="3793" xr:uid="{00000000-0005-0000-0000-0000A80E0000}"/>
    <cellStyle name="Comma 2 5 2 3 3 4" xfId="3794" xr:uid="{00000000-0005-0000-0000-0000A90E0000}"/>
    <cellStyle name="Comma 2 5 2 3 4" xfId="3795" xr:uid="{00000000-0005-0000-0000-0000AA0E0000}"/>
    <cellStyle name="Comma 2 5 2 3 4 2" xfId="3796" xr:uid="{00000000-0005-0000-0000-0000AB0E0000}"/>
    <cellStyle name="Comma 2 5 2 3 4 2 2" xfId="3797" xr:uid="{00000000-0005-0000-0000-0000AC0E0000}"/>
    <cellStyle name="Comma 2 5 2 3 4 3" xfId="3798" xr:uid="{00000000-0005-0000-0000-0000AD0E0000}"/>
    <cellStyle name="Comma 2 5 2 3 4 4" xfId="3799" xr:uid="{00000000-0005-0000-0000-0000AE0E0000}"/>
    <cellStyle name="Comma 2 5 2 3 5" xfId="3800" xr:uid="{00000000-0005-0000-0000-0000AF0E0000}"/>
    <cellStyle name="Comma 2 5 2 3 5 2" xfId="3801" xr:uid="{00000000-0005-0000-0000-0000B00E0000}"/>
    <cellStyle name="Comma 2 5 2 3 6" xfId="3802" xr:uid="{00000000-0005-0000-0000-0000B10E0000}"/>
    <cellStyle name="Comma 2 5 2 3 7" xfId="3803" xr:uid="{00000000-0005-0000-0000-0000B20E0000}"/>
    <cellStyle name="Comma 2 5 2 4" xfId="3804" xr:uid="{00000000-0005-0000-0000-0000B30E0000}"/>
    <cellStyle name="Comma 2 5 2 4 2" xfId="3805" xr:uid="{00000000-0005-0000-0000-0000B40E0000}"/>
    <cellStyle name="Comma 2 5 2 4 2 2" xfId="3806" xr:uid="{00000000-0005-0000-0000-0000B50E0000}"/>
    <cellStyle name="Comma 2 5 2 4 2 2 2" xfId="3807" xr:uid="{00000000-0005-0000-0000-0000B60E0000}"/>
    <cellStyle name="Comma 2 5 2 4 2 2 2 2" xfId="3808" xr:uid="{00000000-0005-0000-0000-0000B70E0000}"/>
    <cellStyle name="Comma 2 5 2 4 2 2 3" xfId="3809" xr:uid="{00000000-0005-0000-0000-0000B80E0000}"/>
    <cellStyle name="Comma 2 5 2 4 2 2 4" xfId="3810" xr:uid="{00000000-0005-0000-0000-0000B90E0000}"/>
    <cellStyle name="Comma 2 5 2 4 2 3" xfId="3811" xr:uid="{00000000-0005-0000-0000-0000BA0E0000}"/>
    <cellStyle name="Comma 2 5 2 4 2 3 2" xfId="3812" xr:uid="{00000000-0005-0000-0000-0000BB0E0000}"/>
    <cellStyle name="Comma 2 5 2 4 2 4" xfId="3813" xr:uid="{00000000-0005-0000-0000-0000BC0E0000}"/>
    <cellStyle name="Comma 2 5 2 4 2 5" xfId="3814" xr:uid="{00000000-0005-0000-0000-0000BD0E0000}"/>
    <cellStyle name="Comma 2 5 2 4 3" xfId="3815" xr:uid="{00000000-0005-0000-0000-0000BE0E0000}"/>
    <cellStyle name="Comma 2 5 2 4 3 2" xfId="3816" xr:uid="{00000000-0005-0000-0000-0000BF0E0000}"/>
    <cellStyle name="Comma 2 5 2 4 3 2 2" xfId="3817" xr:uid="{00000000-0005-0000-0000-0000C00E0000}"/>
    <cellStyle name="Comma 2 5 2 4 3 3" xfId="3818" xr:uid="{00000000-0005-0000-0000-0000C10E0000}"/>
    <cellStyle name="Comma 2 5 2 4 3 4" xfId="3819" xr:uid="{00000000-0005-0000-0000-0000C20E0000}"/>
    <cellStyle name="Comma 2 5 2 4 4" xfId="3820" xr:uid="{00000000-0005-0000-0000-0000C30E0000}"/>
    <cellStyle name="Comma 2 5 2 4 4 2" xfId="3821" xr:uid="{00000000-0005-0000-0000-0000C40E0000}"/>
    <cellStyle name="Comma 2 5 2 4 4 2 2" xfId="3822" xr:uid="{00000000-0005-0000-0000-0000C50E0000}"/>
    <cellStyle name="Comma 2 5 2 4 4 3" xfId="3823" xr:uid="{00000000-0005-0000-0000-0000C60E0000}"/>
    <cellStyle name="Comma 2 5 2 4 4 4" xfId="3824" xr:uid="{00000000-0005-0000-0000-0000C70E0000}"/>
    <cellStyle name="Comma 2 5 2 4 5" xfId="3825" xr:uid="{00000000-0005-0000-0000-0000C80E0000}"/>
    <cellStyle name="Comma 2 5 2 4 5 2" xfId="3826" xr:uid="{00000000-0005-0000-0000-0000C90E0000}"/>
    <cellStyle name="Comma 2 5 2 4 6" xfId="3827" xr:uid="{00000000-0005-0000-0000-0000CA0E0000}"/>
    <cellStyle name="Comma 2 5 2 4 7" xfId="3828" xr:uid="{00000000-0005-0000-0000-0000CB0E0000}"/>
    <cellStyle name="Comma 2 5 2 5" xfId="3829" xr:uid="{00000000-0005-0000-0000-0000CC0E0000}"/>
    <cellStyle name="Comma 2 5 2 5 2" xfId="3830" xr:uid="{00000000-0005-0000-0000-0000CD0E0000}"/>
    <cellStyle name="Comma 2 5 2 5 2 2" xfId="3831" xr:uid="{00000000-0005-0000-0000-0000CE0E0000}"/>
    <cellStyle name="Comma 2 5 2 5 2 2 2" xfId="3832" xr:uid="{00000000-0005-0000-0000-0000CF0E0000}"/>
    <cellStyle name="Comma 2 5 2 5 2 2 2 2" xfId="3833" xr:uid="{00000000-0005-0000-0000-0000D00E0000}"/>
    <cellStyle name="Comma 2 5 2 5 2 2 3" xfId="3834" xr:uid="{00000000-0005-0000-0000-0000D10E0000}"/>
    <cellStyle name="Comma 2 5 2 5 2 2 4" xfId="3835" xr:uid="{00000000-0005-0000-0000-0000D20E0000}"/>
    <cellStyle name="Comma 2 5 2 5 2 3" xfId="3836" xr:uid="{00000000-0005-0000-0000-0000D30E0000}"/>
    <cellStyle name="Comma 2 5 2 5 2 3 2" xfId="3837" xr:uid="{00000000-0005-0000-0000-0000D40E0000}"/>
    <cellStyle name="Comma 2 5 2 5 2 4" xfId="3838" xr:uid="{00000000-0005-0000-0000-0000D50E0000}"/>
    <cellStyle name="Comma 2 5 2 5 2 5" xfId="3839" xr:uid="{00000000-0005-0000-0000-0000D60E0000}"/>
    <cellStyle name="Comma 2 5 2 5 3" xfId="3840" xr:uid="{00000000-0005-0000-0000-0000D70E0000}"/>
    <cellStyle name="Comma 2 5 2 5 3 2" xfId="3841" xr:uid="{00000000-0005-0000-0000-0000D80E0000}"/>
    <cellStyle name="Comma 2 5 2 5 3 2 2" xfId="3842" xr:uid="{00000000-0005-0000-0000-0000D90E0000}"/>
    <cellStyle name="Comma 2 5 2 5 3 3" xfId="3843" xr:uid="{00000000-0005-0000-0000-0000DA0E0000}"/>
    <cellStyle name="Comma 2 5 2 5 3 4" xfId="3844" xr:uid="{00000000-0005-0000-0000-0000DB0E0000}"/>
    <cellStyle name="Comma 2 5 2 5 4" xfId="3845" xr:uid="{00000000-0005-0000-0000-0000DC0E0000}"/>
    <cellStyle name="Comma 2 5 2 5 4 2" xfId="3846" xr:uid="{00000000-0005-0000-0000-0000DD0E0000}"/>
    <cellStyle name="Comma 2 5 2 5 4 2 2" xfId="3847" xr:uid="{00000000-0005-0000-0000-0000DE0E0000}"/>
    <cellStyle name="Comma 2 5 2 5 4 3" xfId="3848" xr:uid="{00000000-0005-0000-0000-0000DF0E0000}"/>
    <cellStyle name="Comma 2 5 2 5 4 4" xfId="3849" xr:uid="{00000000-0005-0000-0000-0000E00E0000}"/>
    <cellStyle name="Comma 2 5 2 5 5" xfId="3850" xr:uid="{00000000-0005-0000-0000-0000E10E0000}"/>
    <cellStyle name="Comma 2 5 2 5 5 2" xfId="3851" xr:uid="{00000000-0005-0000-0000-0000E20E0000}"/>
    <cellStyle name="Comma 2 5 2 5 6" xfId="3852" xr:uid="{00000000-0005-0000-0000-0000E30E0000}"/>
    <cellStyle name="Comma 2 5 2 5 7" xfId="3853" xr:uid="{00000000-0005-0000-0000-0000E40E0000}"/>
    <cellStyle name="Comma 2 5 2 6" xfId="3854" xr:uid="{00000000-0005-0000-0000-0000E50E0000}"/>
    <cellStyle name="Comma 2 5 2 6 2" xfId="3855" xr:uid="{00000000-0005-0000-0000-0000E60E0000}"/>
    <cellStyle name="Comma 2 5 2 6 2 2" xfId="3856" xr:uid="{00000000-0005-0000-0000-0000E70E0000}"/>
    <cellStyle name="Comma 2 5 2 6 2 2 2" xfId="3857" xr:uid="{00000000-0005-0000-0000-0000E80E0000}"/>
    <cellStyle name="Comma 2 5 2 6 2 2 2 2" xfId="3858" xr:uid="{00000000-0005-0000-0000-0000E90E0000}"/>
    <cellStyle name="Comma 2 5 2 6 2 2 3" xfId="3859" xr:uid="{00000000-0005-0000-0000-0000EA0E0000}"/>
    <cellStyle name="Comma 2 5 2 6 2 2 4" xfId="3860" xr:uid="{00000000-0005-0000-0000-0000EB0E0000}"/>
    <cellStyle name="Comma 2 5 2 6 2 3" xfId="3861" xr:uid="{00000000-0005-0000-0000-0000EC0E0000}"/>
    <cellStyle name="Comma 2 5 2 6 2 3 2" xfId="3862" xr:uid="{00000000-0005-0000-0000-0000ED0E0000}"/>
    <cellStyle name="Comma 2 5 2 6 2 4" xfId="3863" xr:uid="{00000000-0005-0000-0000-0000EE0E0000}"/>
    <cellStyle name="Comma 2 5 2 6 2 5" xfId="3864" xr:uid="{00000000-0005-0000-0000-0000EF0E0000}"/>
    <cellStyle name="Comma 2 5 2 6 3" xfId="3865" xr:uid="{00000000-0005-0000-0000-0000F00E0000}"/>
    <cellStyle name="Comma 2 5 2 6 3 2" xfId="3866" xr:uid="{00000000-0005-0000-0000-0000F10E0000}"/>
    <cellStyle name="Comma 2 5 2 6 3 2 2" xfId="3867" xr:uid="{00000000-0005-0000-0000-0000F20E0000}"/>
    <cellStyle name="Comma 2 5 2 6 3 3" xfId="3868" xr:uid="{00000000-0005-0000-0000-0000F30E0000}"/>
    <cellStyle name="Comma 2 5 2 6 3 4" xfId="3869" xr:uid="{00000000-0005-0000-0000-0000F40E0000}"/>
    <cellStyle name="Comma 2 5 2 6 4" xfId="3870" xr:uid="{00000000-0005-0000-0000-0000F50E0000}"/>
    <cellStyle name="Comma 2 5 2 6 4 2" xfId="3871" xr:uid="{00000000-0005-0000-0000-0000F60E0000}"/>
    <cellStyle name="Comma 2 5 2 6 4 2 2" xfId="3872" xr:uid="{00000000-0005-0000-0000-0000F70E0000}"/>
    <cellStyle name="Comma 2 5 2 6 4 3" xfId="3873" xr:uid="{00000000-0005-0000-0000-0000F80E0000}"/>
    <cellStyle name="Comma 2 5 2 6 4 4" xfId="3874" xr:uid="{00000000-0005-0000-0000-0000F90E0000}"/>
    <cellStyle name="Comma 2 5 2 6 5" xfId="3875" xr:uid="{00000000-0005-0000-0000-0000FA0E0000}"/>
    <cellStyle name="Comma 2 5 2 6 5 2" xfId="3876" xr:uid="{00000000-0005-0000-0000-0000FB0E0000}"/>
    <cellStyle name="Comma 2 5 2 6 6" xfId="3877" xr:uid="{00000000-0005-0000-0000-0000FC0E0000}"/>
    <cellStyle name="Comma 2 5 2 6 7" xfId="3878" xr:uid="{00000000-0005-0000-0000-0000FD0E0000}"/>
    <cellStyle name="Comma 2 5 2 7" xfId="3879" xr:uid="{00000000-0005-0000-0000-0000FE0E0000}"/>
    <cellStyle name="Comma 2 5 2 7 2" xfId="3880" xr:uid="{00000000-0005-0000-0000-0000FF0E0000}"/>
    <cellStyle name="Comma 2 5 2 7 2 2" xfId="3881" xr:uid="{00000000-0005-0000-0000-0000000F0000}"/>
    <cellStyle name="Comma 2 5 2 7 2 2 2" xfId="3882" xr:uid="{00000000-0005-0000-0000-0000010F0000}"/>
    <cellStyle name="Comma 2 5 2 7 2 3" xfId="3883" xr:uid="{00000000-0005-0000-0000-0000020F0000}"/>
    <cellStyle name="Comma 2 5 2 7 2 4" xfId="3884" xr:uid="{00000000-0005-0000-0000-0000030F0000}"/>
    <cellStyle name="Comma 2 5 2 7 3" xfId="3885" xr:uid="{00000000-0005-0000-0000-0000040F0000}"/>
    <cellStyle name="Comma 2 5 2 7 3 2" xfId="3886" xr:uid="{00000000-0005-0000-0000-0000050F0000}"/>
    <cellStyle name="Comma 2 5 2 7 3 2 2" xfId="3887" xr:uid="{00000000-0005-0000-0000-0000060F0000}"/>
    <cellStyle name="Comma 2 5 2 7 3 3" xfId="3888" xr:uid="{00000000-0005-0000-0000-0000070F0000}"/>
    <cellStyle name="Comma 2 5 2 7 3 4" xfId="3889" xr:uid="{00000000-0005-0000-0000-0000080F0000}"/>
    <cellStyle name="Comma 2 5 2 7 4" xfId="3890" xr:uid="{00000000-0005-0000-0000-0000090F0000}"/>
    <cellStyle name="Comma 2 5 2 7 4 2" xfId="3891" xr:uid="{00000000-0005-0000-0000-00000A0F0000}"/>
    <cellStyle name="Comma 2 5 2 7 5" xfId="3892" xr:uid="{00000000-0005-0000-0000-00000B0F0000}"/>
    <cellStyle name="Comma 2 5 2 7 6" xfId="3893" xr:uid="{00000000-0005-0000-0000-00000C0F0000}"/>
    <cellStyle name="Comma 2 5 2 8" xfId="3894" xr:uid="{00000000-0005-0000-0000-00000D0F0000}"/>
    <cellStyle name="Comma 2 5 2 8 2" xfId="3895" xr:uid="{00000000-0005-0000-0000-00000E0F0000}"/>
    <cellStyle name="Comma 2 5 2 8 2 2" xfId="3896" xr:uid="{00000000-0005-0000-0000-00000F0F0000}"/>
    <cellStyle name="Comma 2 5 2 8 2 2 2" xfId="3897" xr:uid="{00000000-0005-0000-0000-0000100F0000}"/>
    <cellStyle name="Comma 2 5 2 8 2 3" xfId="3898" xr:uid="{00000000-0005-0000-0000-0000110F0000}"/>
    <cellStyle name="Comma 2 5 2 8 2 4" xfId="3899" xr:uid="{00000000-0005-0000-0000-0000120F0000}"/>
    <cellStyle name="Comma 2 5 2 8 3" xfId="3900" xr:uid="{00000000-0005-0000-0000-0000130F0000}"/>
    <cellStyle name="Comma 2 5 2 8 3 2" xfId="3901" xr:uid="{00000000-0005-0000-0000-0000140F0000}"/>
    <cellStyle name="Comma 2 5 2 8 4" xfId="3902" xr:uid="{00000000-0005-0000-0000-0000150F0000}"/>
    <cellStyle name="Comma 2 5 2 8 5" xfId="3903" xr:uid="{00000000-0005-0000-0000-0000160F0000}"/>
    <cellStyle name="Comma 2 5 2 9" xfId="3904" xr:uid="{00000000-0005-0000-0000-0000170F0000}"/>
    <cellStyle name="Comma 2 5 2 9 2" xfId="3905" xr:uid="{00000000-0005-0000-0000-0000180F0000}"/>
    <cellStyle name="Comma 2 5 2 9 2 2" xfId="3906" xr:uid="{00000000-0005-0000-0000-0000190F0000}"/>
    <cellStyle name="Comma 2 5 2 9 3" xfId="3907" xr:uid="{00000000-0005-0000-0000-00001A0F0000}"/>
    <cellStyle name="Comma 2 5 2 9 4" xfId="3908" xr:uid="{00000000-0005-0000-0000-00001B0F0000}"/>
    <cellStyle name="Comma 2 5 3" xfId="3909" xr:uid="{00000000-0005-0000-0000-00001C0F0000}"/>
    <cellStyle name="Comma 2 5 3 10" xfId="3910" xr:uid="{00000000-0005-0000-0000-00001D0F0000}"/>
    <cellStyle name="Comma 2 5 3 10 2" xfId="3911" xr:uid="{00000000-0005-0000-0000-00001E0F0000}"/>
    <cellStyle name="Comma 2 5 3 10 2 2" xfId="3912" xr:uid="{00000000-0005-0000-0000-00001F0F0000}"/>
    <cellStyle name="Comma 2 5 3 10 3" xfId="3913" xr:uid="{00000000-0005-0000-0000-0000200F0000}"/>
    <cellStyle name="Comma 2 5 3 10 4" xfId="3914" xr:uid="{00000000-0005-0000-0000-0000210F0000}"/>
    <cellStyle name="Comma 2 5 3 11" xfId="3915" xr:uid="{00000000-0005-0000-0000-0000220F0000}"/>
    <cellStyle name="Comma 2 5 3 11 2" xfId="3916" xr:uid="{00000000-0005-0000-0000-0000230F0000}"/>
    <cellStyle name="Comma 2 5 3 12" xfId="3917" xr:uid="{00000000-0005-0000-0000-0000240F0000}"/>
    <cellStyle name="Comma 2 5 3 13" xfId="3918" xr:uid="{00000000-0005-0000-0000-0000250F0000}"/>
    <cellStyle name="Comma 2 5 3 2" xfId="3919" xr:uid="{00000000-0005-0000-0000-0000260F0000}"/>
    <cellStyle name="Comma 2 5 3 2 10" xfId="3920" xr:uid="{00000000-0005-0000-0000-0000270F0000}"/>
    <cellStyle name="Comma 2 5 3 2 10 2" xfId="3921" xr:uid="{00000000-0005-0000-0000-0000280F0000}"/>
    <cellStyle name="Comma 2 5 3 2 11" xfId="3922" xr:uid="{00000000-0005-0000-0000-0000290F0000}"/>
    <cellStyle name="Comma 2 5 3 2 12" xfId="3923" xr:uid="{00000000-0005-0000-0000-00002A0F0000}"/>
    <cellStyle name="Comma 2 5 3 2 2" xfId="3924" xr:uid="{00000000-0005-0000-0000-00002B0F0000}"/>
    <cellStyle name="Comma 2 5 3 2 2 2" xfId="3925" xr:uid="{00000000-0005-0000-0000-00002C0F0000}"/>
    <cellStyle name="Comma 2 5 3 2 2 2 2" xfId="3926" xr:uid="{00000000-0005-0000-0000-00002D0F0000}"/>
    <cellStyle name="Comma 2 5 3 2 2 2 2 2" xfId="3927" xr:uid="{00000000-0005-0000-0000-00002E0F0000}"/>
    <cellStyle name="Comma 2 5 3 2 2 2 2 2 2" xfId="3928" xr:uid="{00000000-0005-0000-0000-00002F0F0000}"/>
    <cellStyle name="Comma 2 5 3 2 2 2 2 3" xfId="3929" xr:uid="{00000000-0005-0000-0000-0000300F0000}"/>
    <cellStyle name="Comma 2 5 3 2 2 2 2 4" xfId="3930" xr:uid="{00000000-0005-0000-0000-0000310F0000}"/>
    <cellStyle name="Comma 2 5 3 2 2 2 3" xfId="3931" xr:uid="{00000000-0005-0000-0000-0000320F0000}"/>
    <cellStyle name="Comma 2 5 3 2 2 2 3 2" xfId="3932" xr:uid="{00000000-0005-0000-0000-0000330F0000}"/>
    <cellStyle name="Comma 2 5 3 2 2 2 4" xfId="3933" xr:uid="{00000000-0005-0000-0000-0000340F0000}"/>
    <cellStyle name="Comma 2 5 3 2 2 2 5" xfId="3934" xr:uid="{00000000-0005-0000-0000-0000350F0000}"/>
    <cellStyle name="Comma 2 5 3 2 2 3" xfId="3935" xr:uid="{00000000-0005-0000-0000-0000360F0000}"/>
    <cellStyle name="Comma 2 5 3 2 2 3 2" xfId="3936" xr:uid="{00000000-0005-0000-0000-0000370F0000}"/>
    <cellStyle name="Comma 2 5 3 2 2 3 2 2" xfId="3937" xr:uid="{00000000-0005-0000-0000-0000380F0000}"/>
    <cellStyle name="Comma 2 5 3 2 2 3 3" xfId="3938" xr:uid="{00000000-0005-0000-0000-0000390F0000}"/>
    <cellStyle name="Comma 2 5 3 2 2 3 4" xfId="3939" xr:uid="{00000000-0005-0000-0000-00003A0F0000}"/>
    <cellStyle name="Comma 2 5 3 2 2 4" xfId="3940" xr:uid="{00000000-0005-0000-0000-00003B0F0000}"/>
    <cellStyle name="Comma 2 5 3 2 2 4 2" xfId="3941" xr:uid="{00000000-0005-0000-0000-00003C0F0000}"/>
    <cellStyle name="Comma 2 5 3 2 2 4 2 2" xfId="3942" xr:uid="{00000000-0005-0000-0000-00003D0F0000}"/>
    <cellStyle name="Comma 2 5 3 2 2 4 3" xfId="3943" xr:uid="{00000000-0005-0000-0000-00003E0F0000}"/>
    <cellStyle name="Comma 2 5 3 2 2 4 4" xfId="3944" xr:uid="{00000000-0005-0000-0000-00003F0F0000}"/>
    <cellStyle name="Comma 2 5 3 2 2 5" xfId="3945" xr:uid="{00000000-0005-0000-0000-0000400F0000}"/>
    <cellStyle name="Comma 2 5 3 2 2 5 2" xfId="3946" xr:uid="{00000000-0005-0000-0000-0000410F0000}"/>
    <cellStyle name="Comma 2 5 3 2 2 6" xfId="3947" xr:uid="{00000000-0005-0000-0000-0000420F0000}"/>
    <cellStyle name="Comma 2 5 3 2 2 7" xfId="3948" xr:uid="{00000000-0005-0000-0000-0000430F0000}"/>
    <cellStyle name="Comma 2 5 3 2 3" xfId="3949" xr:uid="{00000000-0005-0000-0000-0000440F0000}"/>
    <cellStyle name="Comma 2 5 3 2 3 2" xfId="3950" xr:uid="{00000000-0005-0000-0000-0000450F0000}"/>
    <cellStyle name="Comma 2 5 3 2 3 2 2" xfId="3951" xr:uid="{00000000-0005-0000-0000-0000460F0000}"/>
    <cellStyle name="Comma 2 5 3 2 3 2 2 2" xfId="3952" xr:uid="{00000000-0005-0000-0000-0000470F0000}"/>
    <cellStyle name="Comma 2 5 3 2 3 2 2 2 2" xfId="3953" xr:uid="{00000000-0005-0000-0000-0000480F0000}"/>
    <cellStyle name="Comma 2 5 3 2 3 2 2 3" xfId="3954" xr:uid="{00000000-0005-0000-0000-0000490F0000}"/>
    <cellStyle name="Comma 2 5 3 2 3 2 2 4" xfId="3955" xr:uid="{00000000-0005-0000-0000-00004A0F0000}"/>
    <cellStyle name="Comma 2 5 3 2 3 2 3" xfId="3956" xr:uid="{00000000-0005-0000-0000-00004B0F0000}"/>
    <cellStyle name="Comma 2 5 3 2 3 2 3 2" xfId="3957" xr:uid="{00000000-0005-0000-0000-00004C0F0000}"/>
    <cellStyle name="Comma 2 5 3 2 3 2 4" xfId="3958" xr:uid="{00000000-0005-0000-0000-00004D0F0000}"/>
    <cellStyle name="Comma 2 5 3 2 3 2 5" xfId="3959" xr:uid="{00000000-0005-0000-0000-00004E0F0000}"/>
    <cellStyle name="Comma 2 5 3 2 3 3" xfId="3960" xr:uid="{00000000-0005-0000-0000-00004F0F0000}"/>
    <cellStyle name="Comma 2 5 3 2 3 3 2" xfId="3961" xr:uid="{00000000-0005-0000-0000-0000500F0000}"/>
    <cellStyle name="Comma 2 5 3 2 3 3 2 2" xfId="3962" xr:uid="{00000000-0005-0000-0000-0000510F0000}"/>
    <cellStyle name="Comma 2 5 3 2 3 3 3" xfId="3963" xr:uid="{00000000-0005-0000-0000-0000520F0000}"/>
    <cellStyle name="Comma 2 5 3 2 3 3 4" xfId="3964" xr:uid="{00000000-0005-0000-0000-0000530F0000}"/>
    <cellStyle name="Comma 2 5 3 2 3 4" xfId="3965" xr:uid="{00000000-0005-0000-0000-0000540F0000}"/>
    <cellStyle name="Comma 2 5 3 2 3 4 2" xfId="3966" xr:uid="{00000000-0005-0000-0000-0000550F0000}"/>
    <cellStyle name="Comma 2 5 3 2 3 4 2 2" xfId="3967" xr:uid="{00000000-0005-0000-0000-0000560F0000}"/>
    <cellStyle name="Comma 2 5 3 2 3 4 3" xfId="3968" xr:uid="{00000000-0005-0000-0000-0000570F0000}"/>
    <cellStyle name="Comma 2 5 3 2 3 4 4" xfId="3969" xr:uid="{00000000-0005-0000-0000-0000580F0000}"/>
    <cellStyle name="Comma 2 5 3 2 3 5" xfId="3970" xr:uid="{00000000-0005-0000-0000-0000590F0000}"/>
    <cellStyle name="Comma 2 5 3 2 3 5 2" xfId="3971" xr:uid="{00000000-0005-0000-0000-00005A0F0000}"/>
    <cellStyle name="Comma 2 5 3 2 3 6" xfId="3972" xr:uid="{00000000-0005-0000-0000-00005B0F0000}"/>
    <cellStyle name="Comma 2 5 3 2 3 7" xfId="3973" xr:uid="{00000000-0005-0000-0000-00005C0F0000}"/>
    <cellStyle name="Comma 2 5 3 2 4" xfId="3974" xr:uid="{00000000-0005-0000-0000-00005D0F0000}"/>
    <cellStyle name="Comma 2 5 3 2 4 2" xfId="3975" xr:uid="{00000000-0005-0000-0000-00005E0F0000}"/>
    <cellStyle name="Comma 2 5 3 2 4 2 2" xfId="3976" xr:uid="{00000000-0005-0000-0000-00005F0F0000}"/>
    <cellStyle name="Comma 2 5 3 2 4 2 2 2" xfId="3977" xr:uid="{00000000-0005-0000-0000-0000600F0000}"/>
    <cellStyle name="Comma 2 5 3 2 4 2 2 2 2" xfId="3978" xr:uid="{00000000-0005-0000-0000-0000610F0000}"/>
    <cellStyle name="Comma 2 5 3 2 4 2 2 3" xfId="3979" xr:uid="{00000000-0005-0000-0000-0000620F0000}"/>
    <cellStyle name="Comma 2 5 3 2 4 2 2 4" xfId="3980" xr:uid="{00000000-0005-0000-0000-0000630F0000}"/>
    <cellStyle name="Comma 2 5 3 2 4 2 3" xfId="3981" xr:uid="{00000000-0005-0000-0000-0000640F0000}"/>
    <cellStyle name="Comma 2 5 3 2 4 2 3 2" xfId="3982" xr:uid="{00000000-0005-0000-0000-0000650F0000}"/>
    <cellStyle name="Comma 2 5 3 2 4 2 4" xfId="3983" xr:uid="{00000000-0005-0000-0000-0000660F0000}"/>
    <cellStyle name="Comma 2 5 3 2 4 2 5" xfId="3984" xr:uid="{00000000-0005-0000-0000-0000670F0000}"/>
    <cellStyle name="Comma 2 5 3 2 4 3" xfId="3985" xr:uid="{00000000-0005-0000-0000-0000680F0000}"/>
    <cellStyle name="Comma 2 5 3 2 4 3 2" xfId="3986" xr:uid="{00000000-0005-0000-0000-0000690F0000}"/>
    <cellStyle name="Comma 2 5 3 2 4 3 2 2" xfId="3987" xr:uid="{00000000-0005-0000-0000-00006A0F0000}"/>
    <cellStyle name="Comma 2 5 3 2 4 3 3" xfId="3988" xr:uid="{00000000-0005-0000-0000-00006B0F0000}"/>
    <cellStyle name="Comma 2 5 3 2 4 3 4" xfId="3989" xr:uid="{00000000-0005-0000-0000-00006C0F0000}"/>
    <cellStyle name="Comma 2 5 3 2 4 4" xfId="3990" xr:uid="{00000000-0005-0000-0000-00006D0F0000}"/>
    <cellStyle name="Comma 2 5 3 2 4 4 2" xfId="3991" xr:uid="{00000000-0005-0000-0000-00006E0F0000}"/>
    <cellStyle name="Comma 2 5 3 2 4 4 2 2" xfId="3992" xr:uid="{00000000-0005-0000-0000-00006F0F0000}"/>
    <cellStyle name="Comma 2 5 3 2 4 4 3" xfId="3993" xr:uid="{00000000-0005-0000-0000-0000700F0000}"/>
    <cellStyle name="Comma 2 5 3 2 4 4 4" xfId="3994" xr:uid="{00000000-0005-0000-0000-0000710F0000}"/>
    <cellStyle name="Comma 2 5 3 2 4 5" xfId="3995" xr:uid="{00000000-0005-0000-0000-0000720F0000}"/>
    <cellStyle name="Comma 2 5 3 2 4 5 2" xfId="3996" xr:uid="{00000000-0005-0000-0000-0000730F0000}"/>
    <cellStyle name="Comma 2 5 3 2 4 6" xfId="3997" xr:uid="{00000000-0005-0000-0000-0000740F0000}"/>
    <cellStyle name="Comma 2 5 3 2 4 7" xfId="3998" xr:uid="{00000000-0005-0000-0000-0000750F0000}"/>
    <cellStyle name="Comma 2 5 3 2 5" xfId="3999" xr:uid="{00000000-0005-0000-0000-0000760F0000}"/>
    <cellStyle name="Comma 2 5 3 2 5 2" xfId="4000" xr:uid="{00000000-0005-0000-0000-0000770F0000}"/>
    <cellStyle name="Comma 2 5 3 2 5 2 2" xfId="4001" xr:uid="{00000000-0005-0000-0000-0000780F0000}"/>
    <cellStyle name="Comma 2 5 3 2 5 2 2 2" xfId="4002" xr:uid="{00000000-0005-0000-0000-0000790F0000}"/>
    <cellStyle name="Comma 2 5 3 2 5 2 2 2 2" xfId="4003" xr:uid="{00000000-0005-0000-0000-00007A0F0000}"/>
    <cellStyle name="Comma 2 5 3 2 5 2 2 3" xfId="4004" xr:uid="{00000000-0005-0000-0000-00007B0F0000}"/>
    <cellStyle name="Comma 2 5 3 2 5 2 2 4" xfId="4005" xr:uid="{00000000-0005-0000-0000-00007C0F0000}"/>
    <cellStyle name="Comma 2 5 3 2 5 2 3" xfId="4006" xr:uid="{00000000-0005-0000-0000-00007D0F0000}"/>
    <cellStyle name="Comma 2 5 3 2 5 2 3 2" xfId="4007" xr:uid="{00000000-0005-0000-0000-00007E0F0000}"/>
    <cellStyle name="Comma 2 5 3 2 5 2 4" xfId="4008" xr:uid="{00000000-0005-0000-0000-00007F0F0000}"/>
    <cellStyle name="Comma 2 5 3 2 5 2 5" xfId="4009" xr:uid="{00000000-0005-0000-0000-0000800F0000}"/>
    <cellStyle name="Comma 2 5 3 2 5 3" xfId="4010" xr:uid="{00000000-0005-0000-0000-0000810F0000}"/>
    <cellStyle name="Comma 2 5 3 2 5 3 2" xfId="4011" xr:uid="{00000000-0005-0000-0000-0000820F0000}"/>
    <cellStyle name="Comma 2 5 3 2 5 3 2 2" xfId="4012" xr:uid="{00000000-0005-0000-0000-0000830F0000}"/>
    <cellStyle name="Comma 2 5 3 2 5 3 3" xfId="4013" xr:uid="{00000000-0005-0000-0000-0000840F0000}"/>
    <cellStyle name="Comma 2 5 3 2 5 3 4" xfId="4014" xr:uid="{00000000-0005-0000-0000-0000850F0000}"/>
    <cellStyle name="Comma 2 5 3 2 5 4" xfId="4015" xr:uid="{00000000-0005-0000-0000-0000860F0000}"/>
    <cellStyle name="Comma 2 5 3 2 5 4 2" xfId="4016" xr:uid="{00000000-0005-0000-0000-0000870F0000}"/>
    <cellStyle name="Comma 2 5 3 2 5 4 2 2" xfId="4017" xr:uid="{00000000-0005-0000-0000-0000880F0000}"/>
    <cellStyle name="Comma 2 5 3 2 5 4 3" xfId="4018" xr:uid="{00000000-0005-0000-0000-0000890F0000}"/>
    <cellStyle name="Comma 2 5 3 2 5 4 4" xfId="4019" xr:uid="{00000000-0005-0000-0000-00008A0F0000}"/>
    <cellStyle name="Comma 2 5 3 2 5 5" xfId="4020" xr:uid="{00000000-0005-0000-0000-00008B0F0000}"/>
    <cellStyle name="Comma 2 5 3 2 5 5 2" xfId="4021" xr:uid="{00000000-0005-0000-0000-00008C0F0000}"/>
    <cellStyle name="Comma 2 5 3 2 5 6" xfId="4022" xr:uid="{00000000-0005-0000-0000-00008D0F0000}"/>
    <cellStyle name="Comma 2 5 3 2 5 7" xfId="4023" xr:uid="{00000000-0005-0000-0000-00008E0F0000}"/>
    <cellStyle name="Comma 2 5 3 2 6" xfId="4024" xr:uid="{00000000-0005-0000-0000-00008F0F0000}"/>
    <cellStyle name="Comma 2 5 3 2 6 2" xfId="4025" xr:uid="{00000000-0005-0000-0000-0000900F0000}"/>
    <cellStyle name="Comma 2 5 3 2 6 2 2" xfId="4026" xr:uid="{00000000-0005-0000-0000-0000910F0000}"/>
    <cellStyle name="Comma 2 5 3 2 6 2 2 2" xfId="4027" xr:uid="{00000000-0005-0000-0000-0000920F0000}"/>
    <cellStyle name="Comma 2 5 3 2 6 2 3" xfId="4028" xr:uid="{00000000-0005-0000-0000-0000930F0000}"/>
    <cellStyle name="Comma 2 5 3 2 6 2 4" xfId="4029" xr:uid="{00000000-0005-0000-0000-0000940F0000}"/>
    <cellStyle name="Comma 2 5 3 2 6 3" xfId="4030" xr:uid="{00000000-0005-0000-0000-0000950F0000}"/>
    <cellStyle name="Comma 2 5 3 2 6 3 2" xfId="4031" xr:uid="{00000000-0005-0000-0000-0000960F0000}"/>
    <cellStyle name="Comma 2 5 3 2 6 3 2 2" xfId="4032" xr:uid="{00000000-0005-0000-0000-0000970F0000}"/>
    <cellStyle name="Comma 2 5 3 2 6 3 3" xfId="4033" xr:uid="{00000000-0005-0000-0000-0000980F0000}"/>
    <cellStyle name="Comma 2 5 3 2 6 3 4" xfId="4034" xr:uid="{00000000-0005-0000-0000-0000990F0000}"/>
    <cellStyle name="Comma 2 5 3 2 6 4" xfId="4035" xr:uid="{00000000-0005-0000-0000-00009A0F0000}"/>
    <cellStyle name="Comma 2 5 3 2 6 4 2" xfId="4036" xr:uid="{00000000-0005-0000-0000-00009B0F0000}"/>
    <cellStyle name="Comma 2 5 3 2 6 5" xfId="4037" xr:uid="{00000000-0005-0000-0000-00009C0F0000}"/>
    <cellStyle name="Comma 2 5 3 2 6 6" xfId="4038" xr:uid="{00000000-0005-0000-0000-00009D0F0000}"/>
    <cellStyle name="Comma 2 5 3 2 7" xfId="4039" xr:uid="{00000000-0005-0000-0000-00009E0F0000}"/>
    <cellStyle name="Comma 2 5 3 2 7 2" xfId="4040" xr:uid="{00000000-0005-0000-0000-00009F0F0000}"/>
    <cellStyle name="Comma 2 5 3 2 7 2 2" xfId="4041" xr:uid="{00000000-0005-0000-0000-0000A00F0000}"/>
    <cellStyle name="Comma 2 5 3 2 7 2 2 2" xfId="4042" xr:uid="{00000000-0005-0000-0000-0000A10F0000}"/>
    <cellStyle name="Comma 2 5 3 2 7 2 3" xfId="4043" xr:uid="{00000000-0005-0000-0000-0000A20F0000}"/>
    <cellStyle name="Comma 2 5 3 2 7 2 4" xfId="4044" xr:uid="{00000000-0005-0000-0000-0000A30F0000}"/>
    <cellStyle name="Comma 2 5 3 2 7 3" xfId="4045" xr:uid="{00000000-0005-0000-0000-0000A40F0000}"/>
    <cellStyle name="Comma 2 5 3 2 7 3 2" xfId="4046" xr:uid="{00000000-0005-0000-0000-0000A50F0000}"/>
    <cellStyle name="Comma 2 5 3 2 7 4" xfId="4047" xr:uid="{00000000-0005-0000-0000-0000A60F0000}"/>
    <cellStyle name="Comma 2 5 3 2 7 5" xfId="4048" xr:uid="{00000000-0005-0000-0000-0000A70F0000}"/>
    <cellStyle name="Comma 2 5 3 2 8" xfId="4049" xr:uid="{00000000-0005-0000-0000-0000A80F0000}"/>
    <cellStyle name="Comma 2 5 3 2 8 2" xfId="4050" xr:uid="{00000000-0005-0000-0000-0000A90F0000}"/>
    <cellStyle name="Comma 2 5 3 2 8 2 2" xfId="4051" xr:uid="{00000000-0005-0000-0000-0000AA0F0000}"/>
    <cellStyle name="Comma 2 5 3 2 8 3" xfId="4052" xr:uid="{00000000-0005-0000-0000-0000AB0F0000}"/>
    <cellStyle name="Comma 2 5 3 2 8 4" xfId="4053" xr:uid="{00000000-0005-0000-0000-0000AC0F0000}"/>
    <cellStyle name="Comma 2 5 3 2 9" xfId="4054" xr:uid="{00000000-0005-0000-0000-0000AD0F0000}"/>
    <cellStyle name="Comma 2 5 3 2 9 2" xfId="4055" xr:uid="{00000000-0005-0000-0000-0000AE0F0000}"/>
    <cellStyle name="Comma 2 5 3 2 9 2 2" xfId="4056" xr:uid="{00000000-0005-0000-0000-0000AF0F0000}"/>
    <cellStyle name="Comma 2 5 3 2 9 3" xfId="4057" xr:uid="{00000000-0005-0000-0000-0000B00F0000}"/>
    <cellStyle name="Comma 2 5 3 2 9 4" xfId="4058" xr:uid="{00000000-0005-0000-0000-0000B10F0000}"/>
    <cellStyle name="Comma 2 5 3 3" xfId="4059" xr:uid="{00000000-0005-0000-0000-0000B20F0000}"/>
    <cellStyle name="Comma 2 5 3 3 2" xfId="4060" xr:uid="{00000000-0005-0000-0000-0000B30F0000}"/>
    <cellStyle name="Comma 2 5 3 3 2 2" xfId="4061" xr:uid="{00000000-0005-0000-0000-0000B40F0000}"/>
    <cellStyle name="Comma 2 5 3 3 2 2 2" xfId="4062" xr:uid="{00000000-0005-0000-0000-0000B50F0000}"/>
    <cellStyle name="Comma 2 5 3 3 2 2 2 2" xfId="4063" xr:uid="{00000000-0005-0000-0000-0000B60F0000}"/>
    <cellStyle name="Comma 2 5 3 3 2 2 3" xfId="4064" xr:uid="{00000000-0005-0000-0000-0000B70F0000}"/>
    <cellStyle name="Comma 2 5 3 3 2 2 4" xfId="4065" xr:uid="{00000000-0005-0000-0000-0000B80F0000}"/>
    <cellStyle name="Comma 2 5 3 3 2 3" xfId="4066" xr:uid="{00000000-0005-0000-0000-0000B90F0000}"/>
    <cellStyle name="Comma 2 5 3 3 2 3 2" xfId="4067" xr:uid="{00000000-0005-0000-0000-0000BA0F0000}"/>
    <cellStyle name="Comma 2 5 3 3 2 4" xfId="4068" xr:uid="{00000000-0005-0000-0000-0000BB0F0000}"/>
    <cellStyle name="Comma 2 5 3 3 2 5" xfId="4069" xr:uid="{00000000-0005-0000-0000-0000BC0F0000}"/>
    <cellStyle name="Comma 2 5 3 3 3" xfId="4070" xr:uid="{00000000-0005-0000-0000-0000BD0F0000}"/>
    <cellStyle name="Comma 2 5 3 3 3 2" xfId="4071" xr:uid="{00000000-0005-0000-0000-0000BE0F0000}"/>
    <cellStyle name="Comma 2 5 3 3 3 2 2" xfId="4072" xr:uid="{00000000-0005-0000-0000-0000BF0F0000}"/>
    <cellStyle name="Comma 2 5 3 3 3 3" xfId="4073" xr:uid="{00000000-0005-0000-0000-0000C00F0000}"/>
    <cellStyle name="Comma 2 5 3 3 3 4" xfId="4074" xr:uid="{00000000-0005-0000-0000-0000C10F0000}"/>
    <cellStyle name="Comma 2 5 3 3 4" xfId="4075" xr:uid="{00000000-0005-0000-0000-0000C20F0000}"/>
    <cellStyle name="Comma 2 5 3 3 4 2" xfId="4076" xr:uid="{00000000-0005-0000-0000-0000C30F0000}"/>
    <cellStyle name="Comma 2 5 3 3 4 2 2" xfId="4077" xr:uid="{00000000-0005-0000-0000-0000C40F0000}"/>
    <cellStyle name="Comma 2 5 3 3 4 3" xfId="4078" xr:uid="{00000000-0005-0000-0000-0000C50F0000}"/>
    <cellStyle name="Comma 2 5 3 3 4 4" xfId="4079" xr:uid="{00000000-0005-0000-0000-0000C60F0000}"/>
    <cellStyle name="Comma 2 5 3 3 5" xfId="4080" xr:uid="{00000000-0005-0000-0000-0000C70F0000}"/>
    <cellStyle name="Comma 2 5 3 3 5 2" xfId="4081" xr:uid="{00000000-0005-0000-0000-0000C80F0000}"/>
    <cellStyle name="Comma 2 5 3 3 6" xfId="4082" xr:uid="{00000000-0005-0000-0000-0000C90F0000}"/>
    <cellStyle name="Comma 2 5 3 3 7" xfId="4083" xr:uid="{00000000-0005-0000-0000-0000CA0F0000}"/>
    <cellStyle name="Comma 2 5 3 4" xfId="4084" xr:uid="{00000000-0005-0000-0000-0000CB0F0000}"/>
    <cellStyle name="Comma 2 5 3 4 2" xfId="4085" xr:uid="{00000000-0005-0000-0000-0000CC0F0000}"/>
    <cellStyle name="Comma 2 5 3 4 2 2" xfId="4086" xr:uid="{00000000-0005-0000-0000-0000CD0F0000}"/>
    <cellStyle name="Comma 2 5 3 4 2 2 2" xfId="4087" xr:uid="{00000000-0005-0000-0000-0000CE0F0000}"/>
    <cellStyle name="Comma 2 5 3 4 2 2 2 2" xfId="4088" xr:uid="{00000000-0005-0000-0000-0000CF0F0000}"/>
    <cellStyle name="Comma 2 5 3 4 2 2 3" xfId="4089" xr:uid="{00000000-0005-0000-0000-0000D00F0000}"/>
    <cellStyle name="Comma 2 5 3 4 2 2 4" xfId="4090" xr:uid="{00000000-0005-0000-0000-0000D10F0000}"/>
    <cellStyle name="Comma 2 5 3 4 2 3" xfId="4091" xr:uid="{00000000-0005-0000-0000-0000D20F0000}"/>
    <cellStyle name="Comma 2 5 3 4 2 3 2" xfId="4092" xr:uid="{00000000-0005-0000-0000-0000D30F0000}"/>
    <cellStyle name="Comma 2 5 3 4 2 4" xfId="4093" xr:uid="{00000000-0005-0000-0000-0000D40F0000}"/>
    <cellStyle name="Comma 2 5 3 4 2 5" xfId="4094" xr:uid="{00000000-0005-0000-0000-0000D50F0000}"/>
    <cellStyle name="Comma 2 5 3 4 3" xfId="4095" xr:uid="{00000000-0005-0000-0000-0000D60F0000}"/>
    <cellStyle name="Comma 2 5 3 4 3 2" xfId="4096" xr:uid="{00000000-0005-0000-0000-0000D70F0000}"/>
    <cellStyle name="Comma 2 5 3 4 3 2 2" xfId="4097" xr:uid="{00000000-0005-0000-0000-0000D80F0000}"/>
    <cellStyle name="Comma 2 5 3 4 3 3" xfId="4098" xr:uid="{00000000-0005-0000-0000-0000D90F0000}"/>
    <cellStyle name="Comma 2 5 3 4 3 4" xfId="4099" xr:uid="{00000000-0005-0000-0000-0000DA0F0000}"/>
    <cellStyle name="Comma 2 5 3 4 4" xfId="4100" xr:uid="{00000000-0005-0000-0000-0000DB0F0000}"/>
    <cellStyle name="Comma 2 5 3 4 4 2" xfId="4101" xr:uid="{00000000-0005-0000-0000-0000DC0F0000}"/>
    <cellStyle name="Comma 2 5 3 4 4 2 2" xfId="4102" xr:uid="{00000000-0005-0000-0000-0000DD0F0000}"/>
    <cellStyle name="Comma 2 5 3 4 4 3" xfId="4103" xr:uid="{00000000-0005-0000-0000-0000DE0F0000}"/>
    <cellStyle name="Comma 2 5 3 4 4 4" xfId="4104" xr:uid="{00000000-0005-0000-0000-0000DF0F0000}"/>
    <cellStyle name="Comma 2 5 3 4 5" xfId="4105" xr:uid="{00000000-0005-0000-0000-0000E00F0000}"/>
    <cellStyle name="Comma 2 5 3 4 5 2" xfId="4106" xr:uid="{00000000-0005-0000-0000-0000E10F0000}"/>
    <cellStyle name="Comma 2 5 3 4 6" xfId="4107" xr:uid="{00000000-0005-0000-0000-0000E20F0000}"/>
    <cellStyle name="Comma 2 5 3 4 7" xfId="4108" xr:uid="{00000000-0005-0000-0000-0000E30F0000}"/>
    <cellStyle name="Comma 2 5 3 5" xfId="4109" xr:uid="{00000000-0005-0000-0000-0000E40F0000}"/>
    <cellStyle name="Comma 2 5 3 5 2" xfId="4110" xr:uid="{00000000-0005-0000-0000-0000E50F0000}"/>
    <cellStyle name="Comma 2 5 3 5 2 2" xfId="4111" xr:uid="{00000000-0005-0000-0000-0000E60F0000}"/>
    <cellStyle name="Comma 2 5 3 5 2 2 2" xfId="4112" xr:uid="{00000000-0005-0000-0000-0000E70F0000}"/>
    <cellStyle name="Comma 2 5 3 5 2 2 2 2" xfId="4113" xr:uid="{00000000-0005-0000-0000-0000E80F0000}"/>
    <cellStyle name="Comma 2 5 3 5 2 2 3" xfId="4114" xr:uid="{00000000-0005-0000-0000-0000E90F0000}"/>
    <cellStyle name="Comma 2 5 3 5 2 2 4" xfId="4115" xr:uid="{00000000-0005-0000-0000-0000EA0F0000}"/>
    <cellStyle name="Comma 2 5 3 5 2 3" xfId="4116" xr:uid="{00000000-0005-0000-0000-0000EB0F0000}"/>
    <cellStyle name="Comma 2 5 3 5 2 3 2" xfId="4117" xr:uid="{00000000-0005-0000-0000-0000EC0F0000}"/>
    <cellStyle name="Comma 2 5 3 5 2 4" xfId="4118" xr:uid="{00000000-0005-0000-0000-0000ED0F0000}"/>
    <cellStyle name="Comma 2 5 3 5 2 5" xfId="4119" xr:uid="{00000000-0005-0000-0000-0000EE0F0000}"/>
    <cellStyle name="Comma 2 5 3 5 3" xfId="4120" xr:uid="{00000000-0005-0000-0000-0000EF0F0000}"/>
    <cellStyle name="Comma 2 5 3 5 3 2" xfId="4121" xr:uid="{00000000-0005-0000-0000-0000F00F0000}"/>
    <cellStyle name="Comma 2 5 3 5 3 2 2" xfId="4122" xr:uid="{00000000-0005-0000-0000-0000F10F0000}"/>
    <cellStyle name="Comma 2 5 3 5 3 3" xfId="4123" xr:uid="{00000000-0005-0000-0000-0000F20F0000}"/>
    <cellStyle name="Comma 2 5 3 5 3 4" xfId="4124" xr:uid="{00000000-0005-0000-0000-0000F30F0000}"/>
    <cellStyle name="Comma 2 5 3 5 4" xfId="4125" xr:uid="{00000000-0005-0000-0000-0000F40F0000}"/>
    <cellStyle name="Comma 2 5 3 5 4 2" xfId="4126" xr:uid="{00000000-0005-0000-0000-0000F50F0000}"/>
    <cellStyle name="Comma 2 5 3 5 4 2 2" xfId="4127" xr:uid="{00000000-0005-0000-0000-0000F60F0000}"/>
    <cellStyle name="Comma 2 5 3 5 4 3" xfId="4128" xr:uid="{00000000-0005-0000-0000-0000F70F0000}"/>
    <cellStyle name="Comma 2 5 3 5 4 4" xfId="4129" xr:uid="{00000000-0005-0000-0000-0000F80F0000}"/>
    <cellStyle name="Comma 2 5 3 5 5" xfId="4130" xr:uid="{00000000-0005-0000-0000-0000F90F0000}"/>
    <cellStyle name="Comma 2 5 3 5 5 2" xfId="4131" xr:uid="{00000000-0005-0000-0000-0000FA0F0000}"/>
    <cellStyle name="Comma 2 5 3 5 6" xfId="4132" xr:uid="{00000000-0005-0000-0000-0000FB0F0000}"/>
    <cellStyle name="Comma 2 5 3 5 7" xfId="4133" xr:uid="{00000000-0005-0000-0000-0000FC0F0000}"/>
    <cellStyle name="Comma 2 5 3 6" xfId="4134" xr:uid="{00000000-0005-0000-0000-0000FD0F0000}"/>
    <cellStyle name="Comma 2 5 3 6 2" xfId="4135" xr:uid="{00000000-0005-0000-0000-0000FE0F0000}"/>
    <cellStyle name="Comma 2 5 3 6 2 2" xfId="4136" xr:uid="{00000000-0005-0000-0000-0000FF0F0000}"/>
    <cellStyle name="Comma 2 5 3 6 2 2 2" xfId="4137" xr:uid="{00000000-0005-0000-0000-000000100000}"/>
    <cellStyle name="Comma 2 5 3 6 2 2 2 2" xfId="4138" xr:uid="{00000000-0005-0000-0000-000001100000}"/>
    <cellStyle name="Comma 2 5 3 6 2 2 3" xfId="4139" xr:uid="{00000000-0005-0000-0000-000002100000}"/>
    <cellStyle name="Comma 2 5 3 6 2 2 4" xfId="4140" xr:uid="{00000000-0005-0000-0000-000003100000}"/>
    <cellStyle name="Comma 2 5 3 6 2 3" xfId="4141" xr:uid="{00000000-0005-0000-0000-000004100000}"/>
    <cellStyle name="Comma 2 5 3 6 2 3 2" xfId="4142" xr:uid="{00000000-0005-0000-0000-000005100000}"/>
    <cellStyle name="Comma 2 5 3 6 2 4" xfId="4143" xr:uid="{00000000-0005-0000-0000-000006100000}"/>
    <cellStyle name="Comma 2 5 3 6 2 5" xfId="4144" xr:uid="{00000000-0005-0000-0000-000007100000}"/>
    <cellStyle name="Comma 2 5 3 6 3" xfId="4145" xr:uid="{00000000-0005-0000-0000-000008100000}"/>
    <cellStyle name="Comma 2 5 3 6 3 2" xfId="4146" xr:uid="{00000000-0005-0000-0000-000009100000}"/>
    <cellStyle name="Comma 2 5 3 6 3 2 2" xfId="4147" xr:uid="{00000000-0005-0000-0000-00000A100000}"/>
    <cellStyle name="Comma 2 5 3 6 3 3" xfId="4148" xr:uid="{00000000-0005-0000-0000-00000B100000}"/>
    <cellStyle name="Comma 2 5 3 6 3 4" xfId="4149" xr:uid="{00000000-0005-0000-0000-00000C100000}"/>
    <cellStyle name="Comma 2 5 3 6 4" xfId="4150" xr:uid="{00000000-0005-0000-0000-00000D100000}"/>
    <cellStyle name="Comma 2 5 3 6 4 2" xfId="4151" xr:uid="{00000000-0005-0000-0000-00000E100000}"/>
    <cellStyle name="Comma 2 5 3 6 4 2 2" xfId="4152" xr:uid="{00000000-0005-0000-0000-00000F100000}"/>
    <cellStyle name="Comma 2 5 3 6 4 3" xfId="4153" xr:uid="{00000000-0005-0000-0000-000010100000}"/>
    <cellStyle name="Comma 2 5 3 6 4 4" xfId="4154" xr:uid="{00000000-0005-0000-0000-000011100000}"/>
    <cellStyle name="Comma 2 5 3 6 5" xfId="4155" xr:uid="{00000000-0005-0000-0000-000012100000}"/>
    <cellStyle name="Comma 2 5 3 6 5 2" xfId="4156" xr:uid="{00000000-0005-0000-0000-000013100000}"/>
    <cellStyle name="Comma 2 5 3 6 6" xfId="4157" xr:uid="{00000000-0005-0000-0000-000014100000}"/>
    <cellStyle name="Comma 2 5 3 6 7" xfId="4158" xr:uid="{00000000-0005-0000-0000-000015100000}"/>
    <cellStyle name="Comma 2 5 3 7" xfId="4159" xr:uid="{00000000-0005-0000-0000-000016100000}"/>
    <cellStyle name="Comma 2 5 3 7 2" xfId="4160" xr:uid="{00000000-0005-0000-0000-000017100000}"/>
    <cellStyle name="Comma 2 5 3 7 2 2" xfId="4161" xr:uid="{00000000-0005-0000-0000-000018100000}"/>
    <cellStyle name="Comma 2 5 3 7 2 2 2" xfId="4162" xr:uid="{00000000-0005-0000-0000-000019100000}"/>
    <cellStyle name="Comma 2 5 3 7 2 3" xfId="4163" xr:uid="{00000000-0005-0000-0000-00001A100000}"/>
    <cellStyle name="Comma 2 5 3 7 2 4" xfId="4164" xr:uid="{00000000-0005-0000-0000-00001B100000}"/>
    <cellStyle name="Comma 2 5 3 7 3" xfId="4165" xr:uid="{00000000-0005-0000-0000-00001C100000}"/>
    <cellStyle name="Comma 2 5 3 7 3 2" xfId="4166" xr:uid="{00000000-0005-0000-0000-00001D100000}"/>
    <cellStyle name="Comma 2 5 3 7 3 2 2" xfId="4167" xr:uid="{00000000-0005-0000-0000-00001E100000}"/>
    <cellStyle name="Comma 2 5 3 7 3 3" xfId="4168" xr:uid="{00000000-0005-0000-0000-00001F100000}"/>
    <cellStyle name="Comma 2 5 3 7 3 4" xfId="4169" xr:uid="{00000000-0005-0000-0000-000020100000}"/>
    <cellStyle name="Comma 2 5 3 7 4" xfId="4170" xr:uid="{00000000-0005-0000-0000-000021100000}"/>
    <cellStyle name="Comma 2 5 3 7 4 2" xfId="4171" xr:uid="{00000000-0005-0000-0000-000022100000}"/>
    <cellStyle name="Comma 2 5 3 7 5" xfId="4172" xr:uid="{00000000-0005-0000-0000-000023100000}"/>
    <cellStyle name="Comma 2 5 3 7 6" xfId="4173" xr:uid="{00000000-0005-0000-0000-000024100000}"/>
    <cellStyle name="Comma 2 5 3 8" xfId="4174" xr:uid="{00000000-0005-0000-0000-000025100000}"/>
    <cellStyle name="Comma 2 5 3 8 2" xfId="4175" xr:uid="{00000000-0005-0000-0000-000026100000}"/>
    <cellStyle name="Comma 2 5 3 8 2 2" xfId="4176" xr:uid="{00000000-0005-0000-0000-000027100000}"/>
    <cellStyle name="Comma 2 5 3 8 2 2 2" xfId="4177" xr:uid="{00000000-0005-0000-0000-000028100000}"/>
    <cellStyle name="Comma 2 5 3 8 2 3" xfId="4178" xr:uid="{00000000-0005-0000-0000-000029100000}"/>
    <cellStyle name="Comma 2 5 3 8 2 4" xfId="4179" xr:uid="{00000000-0005-0000-0000-00002A100000}"/>
    <cellStyle name="Comma 2 5 3 8 3" xfId="4180" xr:uid="{00000000-0005-0000-0000-00002B100000}"/>
    <cellStyle name="Comma 2 5 3 8 3 2" xfId="4181" xr:uid="{00000000-0005-0000-0000-00002C100000}"/>
    <cellStyle name="Comma 2 5 3 8 4" xfId="4182" xr:uid="{00000000-0005-0000-0000-00002D100000}"/>
    <cellStyle name="Comma 2 5 3 8 5" xfId="4183" xr:uid="{00000000-0005-0000-0000-00002E100000}"/>
    <cellStyle name="Comma 2 5 3 9" xfId="4184" xr:uid="{00000000-0005-0000-0000-00002F100000}"/>
    <cellStyle name="Comma 2 5 3 9 2" xfId="4185" xr:uid="{00000000-0005-0000-0000-000030100000}"/>
    <cellStyle name="Comma 2 5 3 9 2 2" xfId="4186" xr:uid="{00000000-0005-0000-0000-000031100000}"/>
    <cellStyle name="Comma 2 5 3 9 3" xfId="4187" xr:uid="{00000000-0005-0000-0000-000032100000}"/>
    <cellStyle name="Comma 2 5 3 9 4" xfId="4188" xr:uid="{00000000-0005-0000-0000-000033100000}"/>
    <cellStyle name="Comma 2 5 4" xfId="4189" xr:uid="{00000000-0005-0000-0000-000034100000}"/>
    <cellStyle name="Comma 2 5 4 10" xfId="4190" xr:uid="{00000000-0005-0000-0000-000035100000}"/>
    <cellStyle name="Comma 2 5 4 10 2" xfId="4191" xr:uid="{00000000-0005-0000-0000-000036100000}"/>
    <cellStyle name="Comma 2 5 4 10 2 2" xfId="4192" xr:uid="{00000000-0005-0000-0000-000037100000}"/>
    <cellStyle name="Comma 2 5 4 10 3" xfId="4193" xr:uid="{00000000-0005-0000-0000-000038100000}"/>
    <cellStyle name="Comma 2 5 4 10 4" xfId="4194" xr:uid="{00000000-0005-0000-0000-000039100000}"/>
    <cellStyle name="Comma 2 5 4 11" xfId="4195" xr:uid="{00000000-0005-0000-0000-00003A100000}"/>
    <cellStyle name="Comma 2 5 4 11 2" xfId="4196" xr:uid="{00000000-0005-0000-0000-00003B100000}"/>
    <cellStyle name="Comma 2 5 4 12" xfId="4197" xr:uid="{00000000-0005-0000-0000-00003C100000}"/>
    <cellStyle name="Comma 2 5 4 13" xfId="4198" xr:uid="{00000000-0005-0000-0000-00003D100000}"/>
    <cellStyle name="Comma 2 5 4 2" xfId="4199" xr:uid="{00000000-0005-0000-0000-00003E100000}"/>
    <cellStyle name="Comma 2 5 4 2 10" xfId="4200" xr:uid="{00000000-0005-0000-0000-00003F100000}"/>
    <cellStyle name="Comma 2 5 4 2 10 2" xfId="4201" xr:uid="{00000000-0005-0000-0000-000040100000}"/>
    <cellStyle name="Comma 2 5 4 2 11" xfId="4202" xr:uid="{00000000-0005-0000-0000-000041100000}"/>
    <cellStyle name="Comma 2 5 4 2 12" xfId="4203" xr:uid="{00000000-0005-0000-0000-000042100000}"/>
    <cellStyle name="Comma 2 5 4 2 2" xfId="4204" xr:uid="{00000000-0005-0000-0000-000043100000}"/>
    <cellStyle name="Comma 2 5 4 2 2 2" xfId="4205" xr:uid="{00000000-0005-0000-0000-000044100000}"/>
    <cellStyle name="Comma 2 5 4 2 2 2 2" xfId="4206" xr:uid="{00000000-0005-0000-0000-000045100000}"/>
    <cellStyle name="Comma 2 5 4 2 2 2 2 2" xfId="4207" xr:uid="{00000000-0005-0000-0000-000046100000}"/>
    <cellStyle name="Comma 2 5 4 2 2 2 2 2 2" xfId="4208" xr:uid="{00000000-0005-0000-0000-000047100000}"/>
    <cellStyle name="Comma 2 5 4 2 2 2 2 3" xfId="4209" xr:uid="{00000000-0005-0000-0000-000048100000}"/>
    <cellStyle name="Comma 2 5 4 2 2 2 2 4" xfId="4210" xr:uid="{00000000-0005-0000-0000-000049100000}"/>
    <cellStyle name="Comma 2 5 4 2 2 2 3" xfId="4211" xr:uid="{00000000-0005-0000-0000-00004A100000}"/>
    <cellStyle name="Comma 2 5 4 2 2 2 3 2" xfId="4212" xr:uid="{00000000-0005-0000-0000-00004B100000}"/>
    <cellStyle name="Comma 2 5 4 2 2 2 4" xfId="4213" xr:uid="{00000000-0005-0000-0000-00004C100000}"/>
    <cellStyle name="Comma 2 5 4 2 2 2 5" xfId="4214" xr:uid="{00000000-0005-0000-0000-00004D100000}"/>
    <cellStyle name="Comma 2 5 4 2 2 3" xfId="4215" xr:uid="{00000000-0005-0000-0000-00004E100000}"/>
    <cellStyle name="Comma 2 5 4 2 2 3 2" xfId="4216" xr:uid="{00000000-0005-0000-0000-00004F100000}"/>
    <cellStyle name="Comma 2 5 4 2 2 3 2 2" xfId="4217" xr:uid="{00000000-0005-0000-0000-000050100000}"/>
    <cellStyle name="Comma 2 5 4 2 2 3 3" xfId="4218" xr:uid="{00000000-0005-0000-0000-000051100000}"/>
    <cellStyle name="Comma 2 5 4 2 2 3 4" xfId="4219" xr:uid="{00000000-0005-0000-0000-000052100000}"/>
    <cellStyle name="Comma 2 5 4 2 2 4" xfId="4220" xr:uid="{00000000-0005-0000-0000-000053100000}"/>
    <cellStyle name="Comma 2 5 4 2 2 4 2" xfId="4221" xr:uid="{00000000-0005-0000-0000-000054100000}"/>
    <cellStyle name="Comma 2 5 4 2 2 4 2 2" xfId="4222" xr:uid="{00000000-0005-0000-0000-000055100000}"/>
    <cellStyle name="Comma 2 5 4 2 2 4 3" xfId="4223" xr:uid="{00000000-0005-0000-0000-000056100000}"/>
    <cellStyle name="Comma 2 5 4 2 2 4 4" xfId="4224" xr:uid="{00000000-0005-0000-0000-000057100000}"/>
    <cellStyle name="Comma 2 5 4 2 2 5" xfId="4225" xr:uid="{00000000-0005-0000-0000-000058100000}"/>
    <cellStyle name="Comma 2 5 4 2 2 5 2" xfId="4226" xr:uid="{00000000-0005-0000-0000-000059100000}"/>
    <cellStyle name="Comma 2 5 4 2 2 6" xfId="4227" xr:uid="{00000000-0005-0000-0000-00005A100000}"/>
    <cellStyle name="Comma 2 5 4 2 2 7" xfId="4228" xr:uid="{00000000-0005-0000-0000-00005B100000}"/>
    <cellStyle name="Comma 2 5 4 2 3" xfId="4229" xr:uid="{00000000-0005-0000-0000-00005C100000}"/>
    <cellStyle name="Comma 2 5 4 2 3 2" xfId="4230" xr:uid="{00000000-0005-0000-0000-00005D100000}"/>
    <cellStyle name="Comma 2 5 4 2 3 2 2" xfId="4231" xr:uid="{00000000-0005-0000-0000-00005E100000}"/>
    <cellStyle name="Comma 2 5 4 2 3 2 2 2" xfId="4232" xr:uid="{00000000-0005-0000-0000-00005F100000}"/>
    <cellStyle name="Comma 2 5 4 2 3 2 2 2 2" xfId="4233" xr:uid="{00000000-0005-0000-0000-000060100000}"/>
    <cellStyle name="Comma 2 5 4 2 3 2 2 3" xfId="4234" xr:uid="{00000000-0005-0000-0000-000061100000}"/>
    <cellStyle name="Comma 2 5 4 2 3 2 2 4" xfId="4235" xr:uid="{00000000-0005-0000-0000-000062100000}"/>
    <cellStyle name="Comma 2 5 4 2 3 2 3" xfId="4236" xr:uid="{00000000-0005-0000-0000-000063100000}"/>
    <cellStyle name="Comma 2 5 4 2 3 2 3 2" xfId="4237" xr:uid="{00000000-0005-0000-0000-000064100000}"/>
    <cellStyle name="Comma 2 5 4 2 3 2 4" xfId="4238" xr:uid="{00000000-0005-0000-0000-000065100000}"/>
    <cellStyle name="Comma 2 5 4 2 3 2 5" xfId="4239" xr:uid="{00000000-0005-0000-0000-000066100000}"/>
    <cellStyle name="Comma 2 5 4 2 3 3" xfId="4240" xr:uid="{00000000-0005-0000-0000-000067100000}"/>
    <cellStyle name="Comma 2 5 4 2 3 3 2" xfId="4241" xr:uid="{00000000-0005-0000-0000-000068100000}"/>
    <cellStyle name="Comma 2 5 4 2 3 3 2 2" xfId="4242" xr:uid="{00000000-0005-0000-0000-000069100000}"/>
    <cellStyle name="Comma 2 5 4 2 3 3 3" xfId="4243" xr:uid="{00000000-0005-0000-0000-00006A100000}"/>
    <cellStyle name="Comma 2 5 4 2 3 3 4" xfId="4244" xr:uid="{00000000-0005-0000-0000-00006B100000}"/>
    <cellStyle name="Comma 2 5 4 2 3 4" xfId="4245" xr:uid="{00000000-0005-0000-0000-00006C100000}"/>
    <cellStyle name="Comma 2 5 4 2 3 4 2" xfId="4246" xr:uid="{00000000-0005-0000-0000-00006D100000}"/>
    <cellStyle name="Comma 2 5 4 2 3 4 2 2" xfId="4247" xr:uid="{00000000-0005-0000-0000-00006E100000}"/>
    <cellStyle name="Comma 2 5 4 2 3 4 3" xfId="4248" xr:uid="{00000000-0005-0000-0000-00006F100000}"/>
    <cellStyle name="Comma 2 5 4 2 3 4 4" xfId="4249" xr:uid="{00000000-0005-0000-0000-000070100000}"/>
    <cellStyle name="Comma 2 5 4 2 3 5" xfId="4250" xr:uid="{00000000-0005-0000-0000-000071100000}"/>
    <cellStyle name="Comma 2 5 4 2 3 5 2" xfId="4251" xr:uid="{00000000-0005-0000-0000-000072100000}"/>
    <cellStyle name="Comma 2 5 4 2 3 6" xfId="4252" xr:uid="{00000000-0005-0000-0000-000073100000}"/>
    <cellStyle name="Comma 2 5 4 2 3 7" xfId="4253" xr:uid="{00000000-0005-0000-0000-000074100000}"/>
    <cellStyle name="Comma 2 5 4 2 4" xfId="4254" xr:uid="{00000000-0005-0000-0000-000075100000}"/>
    <cellStyle name="Comma 2 5 4 2 4 2" xfId="4255" xr:uid="{00000000-0005-0000-0000-000076100000}"/>
    <cellStyle name="Comma 2 5 4 2 4 2 2" xfId="4256" xr:uid="{00000000-0005-0000-0000-000077100000}"/>
    <cellStyle name="Comma 2 5 4 2 4 2 2 2" xfId="4257" xr:uid="{00000000-0005-0000-0000-000078100000}"/>
    <cellStyle name="Comma 2 5 4 2 4 2 2 2 2" xfId="4258" xr:uid="{00000000-0005-0000-0000-000079100000}"/>
    <cellStyle name="Comma 2 5 4 2 4 2 2 3" xfId="4259" xr:uid="{00000000-0005-0000-0000-00007A100000}"/>
    <cellStyle name="Comma 2 5 4 2 4 2 2 4" xfId="4260" xr:uid="{00000000-0005-0000-0000-00007B100000}"/>
    <cellStyle name="Comma 2 5 4 2 4 2 3" xfId="4261" xr:uid="{00000000-0005-0000-0000-00007C100000}"/>
    <cellStyle name="Comma 2 5 4 2 4 2 3 2" xfId="4262" xr:uid="{00000000-0005-0000-0000-00007D100000}"/>
    <cellStyle name="Comma 2 5 4 2 4 2 4" xfId="4263" xr:uid="{00000000-0005-0000-0000-00007E100000}"/>
    <cellStyle name="Comma 2 5 4 2 4 2 5" xfId="4264" xr:uid="{00000000-0005-0000-0000-00007F100000}"/>
    <cellStyle name="Comma 2 5 4 2 4 3" xfId="4265" xr:uid="{00000000-0005-0000-0000-000080100000}"/>
    <cellStyle name="Comma 2 5 4 2 4 3 2" xfId="4266" xr:uid="{00000000-0005-0000-0000-000081100000}"/>
    <cellStyle name="Comma 2 5 4 2 4 3 2 2" xfId="4267" xr:uid="{00000000-0005-0000-0000-000082100000}"/>
    <cellStyle name="Comma 2 5 4 2 4 3 3" xfId="4268" xr:uid="{00000000-0005-0000-0000-000083100000}"/>
    <cellStyle name="Comma 2 5 4 2 4 3 4" xfId="4269" xr:uid="{00000000-0005-0000-0000-000084100000}"/>
    <cellStyle name="Comma 2 5 4 2 4 4" xfId="4270" xr:uid="{00000000-0005-0000-0000-000085100000}"/>
    <cellStyle name="Comma 2 5 4 2 4 4 2" xfId="4271" xr:uid="{00000000-0005-0000-0000-000086100000}"/>
    <cellStyle name="Comma 2 5 4 2 4 4 2 2" xfId="4272" xr:uid="{00000000-0005-0000-0000-000087100000}"/>
    <cellStyle name="Comma 2 5 4 2 4 4 3" xfId="4273" xr:uid="{00000000-0005-0000-0000-000088100000}"/>
    <cellStyle name="Comma 2 5 4 2 4 4 4" xfId="4274" xr:uid="{00000000-0005-0000-0000-000089100000}"/>
    <cellStyle name="Comma 2 5 4 2 4 5" xfId="4275" xr:uid="{00000000-0005-0000-0000-00008A100000}"/>
    <cellStyle name="Comma 2 5 4 2 4 5 2" xfId="4276" xr:uid="{00000000-0005-0000-0000-00008B100000}"/>
    <cellStyle name="Comma 2 5 4 2 4 6" xfId="4277" xr:uid="{00000000-0005-0000-0000-00008C100000}"/>
    <cellStyle name="Comma 2 5 4 2 4 7" xfId="4278" xr:uid="{00000000-0005-0000-0000-00008D100000}"/>
    <cellStyle name="Comma 2 5 4 2 5" xfId="4279" xr:uid="{00000000-0005-0000-0000-00008E100000}"/>
    <cellStyle name="Comma 2 5 4 2 5 2" xfId="4280" xr:uid="{00000000-0005-0000-0000-00008F100000}"/>
    <cellStyle name="Comma 2 5 4 2 5 2 2" xfId="4281" xr:uid="{00000000-0005-0000-0000-000090100000}"/>
    <cellStyle name="Comma 2 5 4 2 5 2 2 2" xfId="4282" xr:uid="{00000000-0005-0000-0000-000091100000}"/>
    <cellStyle name="Comma 2 5 4 2 5 2 2 2 2" xfId="4283" xr:uid="{00000000-0005-0000-0000-000092100000}"/>
    <cellStyle name="Comma 2 5 4 2 5 2 2 3" xfId="4284" xr:uid="{00000000-0005-0000-0000-000093100000}"/>
    <cellStyle name="Comma 2 5 4 2 5 2 2 4" xfId="4285" xr:uid="{00000000-0005-0000-0000-000094100000}"/>
    <cellStyle name="Comma 2 5 4 2 5 2 3" xfId="4286" xr:uid="{00000000-0005-0000-0000-000095100000}"/>
    <cellStyle name="Comma 2 5 4 2 5 2 3 2" xfId="4287" xr:uid="{00000000-0005-0000-0000-000096100000}"/>
    <cellStyle name="Comma 2 5 4 2 5 2 4" xfId="4288" xr:uid="{00000000-0005-0000-0000-000097100000}"/>
    <cellStyle name="Comma 2 5 4 2 5 2 5" xfId="4289" xr:uid="{00000000-0005-0000-0000-000098100000}"/>
    <cellStyle name="Comma 2 5 4 2 5 3" xfId="4290" xr:uid="{00000000-0005-0000-0000-000099100000}"/>
    <cellStyle name="Comma 2 5 4 2 5 3 2" xfId="4291" xr:uid="{00000000-0005-0000-0000-00009A100000}"/>
    <cellStyle name="Comma 2 5 4 2 5 3 2 2" xfId="4292" xr:uid="{00000000-0005-0000-0000-00009B100000}"/>
    <cellStyle name="Comma 2 5 4 2 5 3 3" xfId="4293" xr:uid="{00000000-0005-0000-0000-00009C100000}"/>
    <cellStyle name="Comma 2 5 4 2 5 3 4" xfId="4294" xr:uid="{00000000-0005-0000-0000-00009D100000}"/>
    <cellStyle name="Comma 2 5 4 2 5 4" xfId="4295" xr:uid="{00000000-0005-0000-0000-00009E100000}"/>
    <cellStyle name="Comma 2 5 4 2 5 4 2" xfId="4296" xr:uid="{00000000-0005-0000-0000-00009F100000}"/>
    <cellStyle name="Comma 2 5 4 2 5 4 2 2" xfId="4297" xr:uid="{00000000-0005-0000-0000-0000A0100000}"/>
    <cellStyle name="Comma 2 5 4 2 5 4 3" xfId="4298" xr:uid="{00000000-0005-0000-0000-0000A1100000}"/>
    <cellStyle name="Comma 2 5 4 2 5 4 4" xfId="4299" xr:uid="{00000000-0005-0000-0000-0000A2100000}"/>
    <cellStyle name="Comma 2 5 4 2 5 5" xfId="4300" xr:uid="{00000000-0005-0000-0000-0000A3100000}"/>
    <cellStyle name="Comma 2 5 4 2 5 5 2" xfId="4301" xr:uid="{00000000-0005-0000-0000-0000A4100000}"/>
    <cellStyle name="Comma 2 5 4 2 5 6" xfId="4302" xr:uid="{00000000-0005-0000-0000-0000A5100000}"/>
    <cellStyle name="Comma 2 5 4 2 5 7" xfId="4303" xr:uid="{00000000-0005-0000-0000-0000A6100000}"/>
    <cellStyle name="Comma 2 5 4 2 6" xfId="4304" xr:uid="{00000000-0005-0000-0000-0000A7100000}"/>
    <cellStyle name="Comma 2 5 4 2 6 2" xfId="4305" xr:uid="{00000000-0005-0000-0000-0000A8100000}"/>
    <cellStyle name="Comma 2 5 4 2 6 2 2" xfId="4306" xr:uid="{00000000-0005-0000-0000-0000A9100000}"/>
    <cellStyle name="Comma 2 5 4 2 6 2 2 2" xfId="4307" xr:uid="{00000000-0005-0000-0000-0000AA100000}"/>
    <cellStyle name="Comma 2 5 4 2 6 2 3" xfId="4308" xr:uid="{00000000-0005-0000-0000-0000AB100000}"/>
    <cellStyle name="Comma 2 5 4 2 6 2 4" xfId="4309" xr:uid="{00000000-0005-0000-0000-0000AC100000}"/>
    <cellStyle name="Comma 2 5 4 2 6 3" xfId="4310" xr:uid="{00000000-0005-0000-0000-0000AD100000}"/>
    <cellStyle name="Comma 2 5 4 2 6 3 2" xfId="4311" xr:uid="{00000000-0005-0000-0000-0000AE100000}"/>
    <cellStyle name="Comma 2 5 4 2 6 3 2 2" xfId="4312" xr:uid="{00000000-0005-0000-0000-0000AF100000}"/>
    <cellStyle name="Comma 2 5 4 2 6 3 3" xfId="4313" xr:uid="{00000000-0005-0000-0000-0000B0100000}"/>
    <cellStyle name="Comma 2 5 4 2 6 3 4" xfId="4314" xr:uid="{00000000-0005-0000-0000-0000B1100000}"/>
    <cellStyle name="Comma 2 5 4 2 6 4" xfId="4315" xr:uid="{00000000-0005-0000-0000-0000B2100000}"/>
    <cellStyle name="Comma 2 5 4 2 6 4 2" xfId="4316" xr:uid="{00000000-0005-0000-0000-0000B3100000}"/>
    <cellStyle name="Comma 2 5 4 2 6 5" xfId="4317" xr:uid="{00000000-0005-0000-0000-0000B4100000}"/>
    <cellStyle name="Comma 2 5 4 2 6 6" xfId="4318" xr:uid="{00000000-0005-0000-0000-0000B5100000}"/>
    <cellStyle name="Comma 2 5 4 2 7" xfId="4319" xr:uid="{00000000-0005-0000-0000-0000B6100000}"/>
    <cellStyle name="Comma 2 5 4 2 7 2" xfId="4320" xr:uid="{00000000-0005-0000-0000-0000B7100000}"/>
    <cellStyle name="Comma 2 5 4 2 7 2 2" xfId="4321" xr:uid="{00000000-0005-0000-0000-0000B8100000}"/>
    <cellStyle name="Comma 2 5 4 2 7 2 2 2" xfId="4322" xr:uid="{00000000-0005-0000-0000-0000B9100000}"/>
    <cellStyle name="Comma 2 5 4 2 7 2 3" xfId="4323" xr:uid="{00000000-0005-0000-0000-0000BA100000}"/>
    <cellStyle name="Comma 2 5 4 2 7 2 4" xfId="4324" xr:uid="{00000000-0005-0000-0000-0000BB100000}"/>
    <cellStyle name="Comma 2 5 4 2 7 3" xfId="4325" xr:uid="{00000000-0005-0000-0000-0000BC100000}"/>
    <cellStyle name="Comma 2 5 4 2 7 3 2" xfId="4326" xr:uid="{00000000-0005-0000-0000-0000BD100000}"/>
    <cellStyle name="Comma 2 5 4 2 7 4" xfId="4327" xr:uid="{00000000-0005-0000-0000-0000BE100000}"/>
    <cellStyle name="Comma 2 5 4 2 7 5" xfId="4328" xr:uid="{00000000-0005-0000-0000-0000BF100000}"/>
    <cellStyle name="Comma 2 5 4 2 8" xfId="4329" xr:uid="{00000000-0005-0000-0000-0000C0100000}"/>
    <cellStyle name="Comma 2 5 4 2 8 2" xfId="4330" xr:uid="{00000000-0005-0000-0000-0000C1100000}"/>
    <cellStyle name="Comma 2 5 4 2 8 2 2" xfId="4331" xr:uid="{00000000-0005-0000-0000-0000C2100000}"/>
    <cellStyle name="Comma 2 5 4 2 8 3" xfId="4332" xr:uid="{00000000-0005-0000-0000-0000C3100000}"/>
    <cellStyle name="Comma 2 5 4 2 8 4" xfId="4333" xr:uid="{00000000-0005-0000-0000-0000C4100000}"/>
    <cellStyle name="Comma 2 5 4 2 9" xfId="4334" xr:uid="{00000000-0005-0000-0000-0000C5100000}"/>
    <cellStyle name="Comma 2 5 4 2 9 2" xfId="4335" xr:uid="{00000000-0005-0000-0000-0000C6100000}"/>
    <cellStyle name="Comma 2 5 4 2 9 2 2" xfId="4336" xr:uid="{00000000-0005-0000-0000-0000C7100000}"/>
    <cellStyle name="Comma 2 5 4 2 9 3" xfId="4337" xr:uid="{00000000-0005-0000-0000-0000C8100000}"/>
    <cellStyle name="Comma 2 5 4 2 9 4" xfId="4338" xr:uid="{00000000-0005-0000-0000-0000C9100000}"/>
    <cellStyle name="Comma 2 5 4 3" xfId="4339" xr:uid="{00000000-0005-0000-0000-0000CA100000}"/>
    <cellStyle name="Comma 2 5 4 3 2" xfId="4340" xr:uid="{00000000-0005-0000-0000-0000CB100000}"/>
    <cellStyle name="Comma 2 5 4 3 2 2" xfId="4341" xr:uid="{00000000-0005-0000-0000-0000CC100000}"/>
    <cellStyle name="Comma 2 5 4 3 2 2 2" xfId="4342" xr:uid="{00000000-0005-0000-0000-0000CD100000}"/>
    <cellStyle name="Comma 2 5 4 3 2 2 2 2" xfId="4343" xr:uid="{00000000-0005-0000-0000-0000CE100000}"/>
    <cellStyle name="Comma 2 5 4 3 2 2 3" xfId="4344" xr:uid="{00000000-0005-0000-0000-0000CF100000}"/>
    <cellStyle name="Comma 2 5 4 3 2 2 4" xfId="4345" xr:uid="{00000000-0005-0000-0000-0000D0100000}"/>
    <cellStyle name="Comma 2 5 4 3 2 3" xfId="4346" xr:uid="{00000000-0005-0000-0000-0000D1100000}"/>
    <cellStyle name="Comma 2 5 4 3 2 3 2" xfId="4347" xr:uid="{00000000-0005-0000-0000-0000D2100000}"/>
    <cellStyle name="Comma 2 5 4 3 2 4" xfId="4348" xr:uid="{00000000-0005-0000-0000-0000D3100000}"/>
    <cellStyle name="Comma 2 5 4 3 2 5" xfId="4349" xr:uid="{00000000-0005-0000-0000-0000D4100000}"/>
    <cellStyle name="Comma 2 5 4 3 3" xfId="4350" xr:uid="{00000000-0005-0000-0000-0000D5100000}"/>
    <cellStyle name="Comma 2 5 4 3 3 2" xfId="4351" xr:uid="{00000000-0005-0000-0000-0000D6100000}"/>
    <cellStyle name="Comma 2 5 4 3 3 2 2" xfId="4352" xr:uid="{00000000-0005-0000-0000-0000D7100000}"/>
    <cellStyle name="Comma 2 5 4 3 3 3" xfId="4353" xr:uid="{00000000-0005-0000-0000-0000D8100000}"/>
    <cellStyle name="Comma 2 5 4 3 3 4" xfId="4354" xr:uid="{00000000-0005-0000-0000-0000D9100000}"/>
    <cellStyle name="Comma 2 5 4 3 4" xfId="4355" xr:uid="{00000000-0005-0000-0000-0000DA100000}"/>
    <cellStyle name="Comma 2 5 4 3 4 2" xfId="4356" xr:uid="{00000000-0005-0000-0000-0000DB100000}"/>
    <cellStyle name="Comma 2 5 4 3 4 2 2" xfId="4357" xr:uid="{00000000-0005-0000-0000-0000DC100000}"/>
    <cellStyle name="Comma 2 5 4 3 4 3" xfId="4358" xr:uid="{00000000-0005-0000-0000-0000DD100000}"/>
    <cellStyle name="Comma 2 5 4 3 4 4" xfId="4359" xr:uid="{00000000-0005-0000-0000-0000DE100000}"/>
    <cellStyle name="Comma 2 5 4 3 5" xfId="4360" xr:uid="{00000000-0005-0000-0000-0000DF100000}"/>
    <cellStyle name="Comma 2 5 4 3 5 2" xfId="4361" xr:uid="{00000000-0005-0000-0000-0000E0100000}"/>
    <cellStyle name="Comma 2 5 4 3 6" xfId="4362" xr:uid="{00000000-0005-0000-0000-0000E1100000}"/>
    <cellStyle name="Comma 2 5 4 3 7" xfId="4363" xr:uid="{00000000-0005-0000-0000-0000E2100000}"/>
    <cellStyle name="Comma 2 5 4 4" xfId="4364" xr:uid="{00000000-0005-0000-0000-0000E3100000}"/>
    <cellStyle name="Comma 2 5 4 4 2" xfId="4365" xr:uid="{00000000-0005-0000-0000-0000E4100000}"/>
    <cellStyle name="Comma 2 5 4 4 2 2" xfId="4366" xr:uid="{00000000-0005-0000-0000-0000E5100000}"/>
    <cellStyle name="Comma 2 5 4 4 2 2 2" xfId="4367" xr:uid="{00000000-0005-0000-0000-0000E6100000}"/>
    <cellStyle name="Comma 2 5 4 4 2 2 2 2" xfId="4368" xr:uid="{00000000-0005-0000-0000-0000E7100000}"/>
    <cellStyle name="Comma 2 5 4 4 2 2 3" xfId="4369" xr:uid="{00000000-0005-0000-0000-0000E8100000}"/>
    <cellStyle name="Comma 2 5 4 4 2 2 4" xfId="4370" xr:uid="{00000000-0005-0000-0000-0000E9100000}"/>
    <cellStyle name="Comma 2 5 4 4 2 3" xfId="4371" xr:uid="{00000000-0005-0000-0000-0000EA100000}"/>
    <cellStyle name="Comma 2 5 4 4 2 3 2" xfId="4372" xr:uid="{00000000-0005-0000-0000-0000EB100000}"/>
    <cellStyle name="Comma 2 5 4 4 2 4" xfId="4373" xr:uid="{00000000-0005-0000-0000-0000EC100000}"/>
    <cellStyle name="Comma 2 5 4 4 2 5" xfId="4374" xr:uid="{00000000-0005-0000-0000-0000ED100000}"/>
    <cellStyle name="Comma 2 5 4 4 3" xfId="4375" xr:uid="{00000000-0005-0000-0000-0000EE100000}"/>
    <cellStyle name="Comma 2 5 4 4 3 2" xfId="4376" xr:uid="{00000000-0005-0000-0000-0000EF100000}"/>
    <cellStyle name="Comma 2 5 4 4 3 2 2" xfId="4377" xr:uid="{00000000-0005-0000-0000-0000F0100000}"/>
    <cellStyle name="Comma 2 5 4 4 3 3" xfId="4378" xr:uid="{00000000-0005-0000-0000-0000F1100000}"/>
    <cellStyle name="Comma 2 5 4 4 3 4" xfId="4379" xr:uid="{00000000-0005-0000-0000-0000F2100000}"/>
    <cellStyle name="Comma 2 5 4 4 4" xfId="4380" xr:uid="{00000000-0005-0000-0000-0000F3100000}"/>
    <cellStyle name="Comma 2 5 4 4 4 2" xfId="4381" xr:uid="{00000000-0005-0000-0000-0000F4100000}"/>
    <cellStyle name="Comma 2 5 4 4 4 2 2" xfId="4382" xr:uid="{00000000-0005-0000-0000-0000F5100000}"/>
    <cellStyle name="Comma 2 5 4 4 4 3" xfId="4383" xr:uid="{00000000-0005-0000-0000-0000F6100000}"/>
    <cellStyle name="Comma 2 5 4 4 4 4" xfId="4384" xr:uid="{00000000-0005-0000-0000-0000F7100000}"/>
    <cellStyle name="Comma 2 5 4 4 5" xfId="4385" xr:uid="{00000000-0005-0000-0000-0000F8100000}"/>
    <cellStyle name="Comma 2 5 4 4 5 2" xfId="4386" xr:uid="{00000000-0005-0000-0000-0000F9100000}"/>
    <cellStyle name="Comma 2 5 4 4 6" xfId="4387" xr:uid="{00000000-0005-0000-0000-0000FA100000}"/>
    <cellStyle name="Comma 2 5 4 4 7" xfId="4388" xr:uid="{00000000-0005-0000-0000-0000FB100000}"/>
    <cellStyle name="Comma 2 5 4 5" xfId="4389" xr:uid="{00000000-0005-0000-0000-0000FC100000}"/>
    <cellStyle name="Comma 2 5 4 5 2" xfId="4390" xr:uid="{00000000-0005-0000-0000-0000FD100000}"/>
    <cellStyle name="Comma 2 5 4 5 2 2" xfId="4391" xr:uid="{00000000-0005-0000-0000-0000FE100000}"/>
    <cellStyle name="Comma 2 5 4 5 2 2 2" xfId="4392" xr:uid="{00000000-0005-0000-0000-0000FF100000}"/>
    <cellStyle name="Comma 2 5 4 5 2 2 2 2" xfId="4393" xr:uid="{00000000-0005-0000-0000-000000110000}"/>
    <cellStyle name="Comma 2 5 4 5 2 2 3" xfId="4394" xr:uid="{00000000-0005-0000-0000-000001110000}"/>
    <cellStyle name="Comma 2 5 4 5 2 2 4" xfId="4395" xr:uid="{00000000-0005-0000-0000-000002110000}"/>
    <cellStyle name="Comma 2 5 4 5 2 3" xfId="4396" xr:uid="{00000000-0005-0000-0000-000003110000}"/>
    <cellStyle name="Comma 2 5 4 5 2 3 2" xfId="4397" xr:uid="{00000000-0005-0000-0000-000004110000}"/>
    <cellStyle name="Comma 2 5 4 5 2 4" xfId="4398" xr:uid="{00000000-0005-0000-0000-000005110000}"/>
    <cellStyle name="Comma 2 5 4 5 2 5" xfId="4399" xr:uid="{00000000-0005-0000-0000-000006110000}"/>
    <cellStyle name="Comma 2 5 4 5 3" xfId="4400" xr:uid="{00000000-0005-0000-0000-000007110000}"/>
    <cellStyle name="Comma 2 5 4 5 3 2" xfId="4401" xr:uid="{00000000-0005-0000-0000-000008110000}"/>
    <cellStyle name="Comma 2 5 4 5 3 2 2" xfId="4402" xr:uid="{00000000-0005-0000-0000-000009110000}"/>
    <cellStyle name="Comma 2 5 4 5 3 3" xfId="4403" xr:uid="{00000000-0005-0000-0000-00000A110000}"/>
    <cellStyle name="Comma 2 5 4 5 3 4" xfId="4404" xr:uid="{00000000-0005-0000-0000-00000B110000}"/>
    <cellStyle name="Comma 2 5 4 5 4" xfId="4405" xr:uid="{00000000-0005-0000-0000-00000C110000}"/>
    <cellStyle name="Comma 2 5 4 5 4 2" xfId="4406" xr:uid="{00000000-0005-0000-0000-00000D110000}"/>
    <cellStyle name="Comma 2 5 4 5 4 2 2" xfId="4407" xr:uid="{00000000-0005-0000-0000-00000E110000}"/>
    <cellStyle name="Comma 2 5 4 5 4 3" xfId="4408" xr:uid="{00000000-0005-0000-0000-00000F110000}"/>
    <cellStyle name="Comma 2 5 4 5 4 4" xfId="4409" xr:uid="{00000000-0005-0000-0000-000010110000}"/>
    <cellStyle name="Comma 2 5 4 5 5" xfId="4410" xr:uid="{00000000-0005-0000-0000-000011110000}"/>
    <cellStyle name="Comma 2 5 4 5 5 2" xfId="4411" xr:uid="{00000000-0005-0000-0000-000012110000}"/>
    <cellStyle name="Comma 2 5 4 5 6" xfId="4412" xr:uid="{00000000-0005-0000-0000-000013110000}"/>
    <cellStyle name="Comma 2 5 4 5 7" xfId="4413" xr:uid="{00000000-0005-0000-0000-000014110000}"/>
    <cellStyle name="Comma 2 5 4 6" xfId="4414" xr:uid="{00000000-0005-0000-0000-000015110000}"/>
    <cellStyle name="Comma 2 5 4 6 2" xfId="4415" xr:uid="{00000000-0005-0000-0000-000016110000}"/>
    <cellStyle name="Comma 2 5 4 6 2 2" xfId="4416" xr:uid="{00000000-0005-0000-0000-000017110000}"/>
    <cellStyle name="Comma 2 5 4 6 2 2 2" xfId="4417" xr:uid="{00000000-0005-0000-0000-000018110000}"/>
    <cellStyle name="Comma 2 5 4 6 2 2 2 2" xfId="4418" xr:uid="{00000000-0005-0000-0000-000019110000}"/>
    <cellStyle name="Comma 2 5 4 6 2 2 3" xfId="4419" xr:uid="{00000000-0005-0000-0000-00001A110000}"/>
    <cellStyle name="Comma 2 5 4 6 2 2 4" xfId="4420" xr:uid="{00000000-0005-0000-0000-00001B110000}"/>
    <cellStyle name="Comma 2 5 4 6 2 3" xfId="4421" xr:uid="{00000000-0005-0000-0000-00001C110000}"/>
    <cellStyle name="Comma 2 5 4 6 2 3 2" xfId="4422" xr:uid="{00000000-0005-0000-0000-00001D110000}"/>
    <cellStyle name="Comma 2 5 4 6 2 4" xfId="4423" xr:uid="{00000000-0005-0000-0000-00001E110000}"/>
    <cellStyle name="Comma 2 5 4 6 2 5" xfId="4424" xr:uid="{00000000-0005-0000-0000-00001F110000}"/>
    <cellStyle name="Comma 2 5 4 6 3" xfId="4425" xr:uid="{00000000-0005-0000-0000-000020110000}"/>
    <cellStyle name="Comma 2 5 4 6 3 2" xfId="4426" xr:uid="{00000000-0005-0000-0000-000021110000}"/>
    <cellStyle name="Comma 2 5 4 6 3 2 2" xfId="4427" xr:uid="{00000000-0005-0000-0000-000022110000}"/>
    <cellStyle name="Comma 2 5 4 6 3 3" xfId="4428" xr:uid="{00000000-0005-0000-0000-000023110000}"/>
    <cellStyle name="Comma 2 5 4 6 3 4" xfId="4429" xr:uid="{00000000-0005-0000-0000-000024110000}"/>
    <cellStyle name="Comma 2 5 4 6 4" xfId="4430" xr:uid="{00000000-0005-0000-0000-000025110000}"/>
    <cellStyle name="Comma 2 5 4 6 4 2" xfId="4431" xr:uid="{00000000-0005-0000-0000-000026110000}"/>
    <cellStyle name="Comma 2 5 4 6 4 2 2" xfId="4432" xr:uid="{00000000-0005-0000-0000-000027110000}"/>
    <cellStyle name="Comma 2 5 4 6 4 3" xfId="4433" xr:uid="{00000000-0005-0000-0000-000028110000}"/>
    <cellStyle name="Comma 2 5 4 6 4 4" xfId="4434" xr:uid="{00000000-0005-0000-0000-000029110000}"/>
    <cellStyle name="Comma 2 5 4 6 5" xfId="4435" xr:uid="{00000000-0005-0000-0000-00002A110000}"/>
    <cellStyle name="Comma 2 5 4 6 5 2" xfId="4436" xr:uid="{00000000-0005-0000-0000-00002B110000}"/>
    <cellStyle name="Comma 2 5 4 6 6" xfId="4437" xr:uid="{00000000-0005-0000-0000-00002C110000}"/>
    <cellStyle name="Comma 2 5 4 6 7" xfId="4438" xr:uid="{00000000-0005-0000-0000-00002D110000}"/>
    <cellStyle name="Comma 2 5 4 7" xfId="4439" xr:uid="{00000000-0005-0000-0000-00002E110000}"/>
    <cellStyle name="Comma 2 5 4 7 2" xfId="4440" xr:uid="{00000000-0005-0000-0000-00002F110000}"/>
    <cellStyle name="Comma 2 5 4 7 2 2" xfId="4441" xr:uid="{00000000-0005-0000-0000-000030110000}"/>
    <cellStyle name="Comma 2 5 4 7 2 2 2" xfId="4442" xr:uid="{00000000-0005-0000-0000-000031110000}"/>
    <cellStyle name="Comma 2 5 4 7 2 3" xfId="4443" xr:uid="{00000000-0005-0000-0000-000032110000}"/>
    <cellStyle name="Comma 2 5 4 7 2 4" xfId="4444" xr:uid="{00000000-0005-0000-0000-000033110000}"/>
    <cellStyle name="Comma 2 5 4 7 3" xfId="4445" xr:uid="{00000000-0005-0000-0000-000034110000}"/>
    <cellStyle name="Comma 2 5 4 7 3 2" xfId="4446" xr:uid="{00000000-0005-0000-0000-000035110000}"/>
    <cellStyle name="Comma 2 5 4 7 3 2 2" xfId="4447" xr:uid="{00000000-0005-0000-0000-000036110000}"/>
    <cellStyle name="Comma 2 5 4 7 3 3" xfId="4448" xr:uid="{00000000-0005-0000-0000-000037110000}"/>
    <cellStyle name="Comma 2 5 4 7 3 4" xfId="4449" xr:uid="{00000000-0005-0000-0000-000038110000}"/>
    <cellStyle name="Comma 2 5 4 7 4" xfId="4450" xr:uid="{00000000-0005-0000-0000-000039110000}"/>
    <cellStyle name="Comma 2 5 4 7 4 2" xfId="4451" xr:uid="{00000000-0005-0000-0000-00003A110000}"/>
    <cellStyle name="Comma 2 5 4 7 5" xfId="4452" xr:uid="{00000000-0005-0000-0000-00003B110000}"/>
    <cellStyle name="Comma 2 5 4 7 6" xfId="4453" xr:uid="{00000000-0005-0000-0000-00003C110000}"/>
    <cellStyle name="Comma 2 5 4 8" xfId="4454" xr:uid="{00000000-0005-0000-0000-00003D110000}"/>
    <cellStyle name="Comma 2 5 4 8 2" xfId="4455" xr:uid="{00000000-0005-0000-0000-00003E110000}"/>
    <cellStyle name="Comma 2 5 4 8 2 2" xfId="4456" xr:uid="{00000000-0005-0000-0000-00003F110000}"/>
    <cellStyle name="Comma 2 5 4 8 2 2 2" xfId="4457" xr:uid="{00000000-0005-0000-0000-000040110000}"/>
    <cellStyle name="Comma 2 5 4 8 2 3" xfId="4458" xr:uid="{00000000-0005-0000-0000-000041110000}"/>
    <cellStyle name="Comma 2 5 4 8 2 4" xfId="4459" xr:uid="{00000000-0005-0000-0000-000042110000}"/>
    <cellStyle name="Comma 2 5 4 8 3" xfId="4460" xr:uid="{00000000-0005-0000-0000-000043110000}"/>
    <cellStyle name="Comma 2 5 4 8 3 2" xfId="4461" xr:uid="{00000000-0005-0000-0000-000044110000}"/>
    <cellStyle name="Comma 2 5 4 8 4" xfId="4462" xr:uid="{00000000-0005-0000-0000-000045110000}"/>
    <cellStyle name="Comma 2 5 4 8 5" xfId="4463" xr:uid="{00000000-0005-0000-0000-000046110000}"/>
    <cellStyle name="Comma 2 5 4 9" xfId="4464" xr:uid="{00000000-0005-0000-0000-000047110000}"/>
    <cellStyle name="Comma 2 5 4 9 2" xfId="4465" xr:uid="{00000000-0005-0000-0000-000048110000}"/>
    <cellStyle name="Comma 2 5 4 9 2 2" xfId="4466" xr:uid="{00000000-0005-0000-0000-000049110000}"/>
    <cellStyle name="Comma 2 5 4 9 3" xfId="4467" xr:uid="{00000000-0005-0000-0000-00004A110000}"/>
    <cellStyle name="Comma 2 5 4 9 4" xfId="4468" xr:uid="{00000000-0005-0000-0000-00004B110000}"/>
    <cellStyle name="Comma 2 5 5" xfId="4469" xr:uid="{00000000-0005-0000-0000-00004C110000}"/>
    <cellStyle name="Comma 2 5 5 10" xfId="4470" xr:uid="{00000000-0005-0000-0000-00004D110000}"/>
    <cellStyle name="Comma 2 5 5 10 2" xfId="4471" xr:uid="{00000000-0005-0000-0000-00004E110000}"/>
    <cellStyle name="Comma 2 5 5 11" xfId="4472" xr:uid="{00000000-0005-0000-0000-00004F110000}"/>
    <cellStyle name="Comma 2 5 5 12" xfId="4473" xr:uid="{00000000-0005-0000-0000-000050110000}"/>
    <cellStyle name="Comma 2 5 5 2" xfId="4474" xr:uid="{00000000-0005-0000-0000-000051110000}"/>
    <cellStyle name="Comma 2 5 5 2 2" xfId="4475" xr:uid="{00000000-0005-0000-0000-000052110000}"/>
    <cellStyle name="Comma 2 5 5 2 2 2" xfId="4476" xr:uid="{00000000-0005-0000-0000-000053110000}"/>
    <cellStyle name="Comma 2 5 5 2 2 2 2" xfId="4477" xr:uid="{00000000-0005-0000-0000-000054110000}"/>
    <cellStyle name="Comma 2 5 5 2 2 2 2 2" xfId="4478" xr:uid="{00000000-0005-0000-0000-000055110000}"/>
    <cellStyle name="Comma 2 5 5 2 2 2 3" xfId="4479" xr:uid="{00000000-0005-0000-0000-000056110000}"/>
    <cellStyle name="Comma 2 5 5 2 2 2 4" xfId="4480" xr:uid="{00000000-0005-0000-0000-000057110000}"/>
    <cellStyle name="Comma 2 5 5 2 2 3" xfId="4481" xr:uid="{00000000-0005-0000-0000-000058110000}"/>
    <cellStyle name="Comma 2 5 5 2 2 3 2" xfId="4482" xr:uid="{00000000-0005-0000-0000-000059110000}"/>
    <cellStyle name="Comma 2 5 5 2 2 4" xfId="4483" xr:uid="{00000000-0005-0000-0000-00005A110000}"/>
    <cellStyle name="Comma 2 5 5 2 2 5" xfId="4484" xr:uid="{00000000-0005-0000-0000-00005B110000}"/>
    <cellStyle name="Comma 2 5 5 2 3" xfId="4485" xr:uid="{00000000-0005-0000-0000-00005C110000}"/>
    <cellStyle name="Comma 2 5 5 2 3 2" xfId="4486" xr:uid="{00000000-0005-0000-0000-00005D110000}"/>
    <cellStyle name="Comma 2 5 5 2 3 2 2" xfId="4487" xr:uid="{00000000-0005-0000-0000-00005E110000}"/>
    <cellStyle name="Comma 2 5 5 2 3 3" xfId="4488" xr:uid="{00000000-0005-0000-0000-00005F110000}"/>
    <cellStyle name="Comma 2 5 5 2 3 4" xfId="4489" xr:uid="{00000000-0005-0000-0000-000060110000}"/>
    <cellStyle name="Comma 2 5 5 2 4" xfId="4490" xr:uid="{00000000-0005-0000-0000-000061110000}"/>
    <cellStyle name="Comma 2 5 5 2 4 2" xfId="4491" xr:uid="{00000000-0005-0000-0000-000062110000}"/>
    <cellStyle name="Comma 2 5 5 2 4 2 2" xfId="4492" xr:uid="{00000000-0005-0000-0000-000063110000}"/>
    <cellStyle name="Comma 2 5 5 2 4 3" xfId="4493" xr:uid="{00000000-0005-0000-0000-000064110000}"/>
    <cellStyle name="Comma 2 5 5 2 4 4" xfId="4494" xr:uid="{00000000-0005-0000-0000-000065110000}"/>
    <cellStyle name="Comma 2 5 5 2 5" xfId="4495" xr:uid="{00000000-0005-0000-0000-000066110000}"/>
    <cellStyle name="Comma 2 5 5 2 5 2" xfId="4496" xr:uid="{00000000-0005-0000-0000-000067110000}"/>
    <cellStyle name="Comma 2 5 5 2 6" xfId="4497" xr:uid="{00000000-0005-0000-0000-000068110000}"/>
    <cellStyle name="Comma 2 5 5 2 7" xfId="4498" xr:uid="{00000000-0005-0000-0000-000069110000}"/>
    <cellStyle name="Comma 2 5 5 3" xfId="4499" xr:uid="{00000000-0005-0000-0000-00006A110000}"/>
    <cellStyle name="Comma 2 5 5 3 2" xfId="4500" xr:uid="{00000000-0005-0000-0000-00006B110000}"/>
    <cellStyle name="Comma 2 5 5 3 2 2" xfId="4501" xr:uid="{00000000-0005-0000-0000-00006C110000}"/>
    <cellStyle name="Comma 2 5 5 3 2 2 2" xfId="4502" xr:uid="{00000000-0005-0000-0000-00006D110000}"/>
    <cellStyle name="Comma 2 5 5 3 2 2 2 2" xfId="4503" xr:uid="{00000000-0005-0000-0000-00006E110000}"/>
    <cellStyle name="Comma 2 5 5 3 2 2 3" xfId="4504" xr:uid="{00000000-0005-0000-0000-00006F110000}"/>
    <cellStyle name="Comma 2 5 5 3 2 2 4" xfId="4505" xr:uid="{00000000-0005-0000-0000-000070110000}"/>
    <cellStyle name="Comma 2 5 5 3 2 3" xfId="4506" xr:uid="{00000000-0005-0000-0000-000071110000}"/>
    <cellStyle name="Comma 2 5 5 3 2 3 2" xfId="4507" xr:uid="{00000000-0005-0000-0000-000072110000}"/>
    <cellStyle name="Comma 2 5 5 3 2 4" xfId="4508" xr:uid="{00000000-0005-0000-0000-000073110000}"/>
    <cellStyle name="Comma 2 5 5 3 2 5" xfId="4509" xr:uid="{00000000-0005-0000-0000-000074110000}"/>
    <cellStyle name="Comma 2 5 5 3 3" xfId="4510" xr:uid="{00000000-0005-0000-0000-000075110000}"/>
    <cellStyle name="Comma 2 5 5 3 3 2" xfId="4511" xr:uid="{00000000-0005-0000-0000-000076110000}"/>
    <cellStyle name="Comma 2 5 5 3 3 2 2" xfId="4512" xr:uid="{00000000-0005-0000-0000-000077110000}"/>
    <cellStyle name="Comma 2 5 5 3 3 3" xfId="4513" xr:uid="{00000000-0005-0000-0000-000078110000}"/>
    <cellStyle name="Comma 2 5 5 3 3 4" xfId="4514" xr:uid="{00000000-0005-0000-0000-000079110000}"/>
    <cellStyle name="Comma 2 5 5 3 4" xfId="4515" xr:uid="{00000000-0005-0000-0000-00007A110000}"/>
    <cellStyle name="Comma 2 5 5 3 4 2" xfId="4516" xr:uid="{00000000-0005-0000-0000-00007B110000}"/>
    <cellStyle name="Comma 2 5 5 3 4 2 2" xfId="4517" xr:uid="{00000000-0005-0000-0000-00007C110000}"/>
    <cellStyle name="Comma 2 5 5 3 4 3" xfId="4518" xr:uid="{00000000-0005-0000-0000-00007D110000}"/>
    <cellStyle name="Comma 2 5 5 3 4 4" xfId="4519" xr:uid="{00000000-0005-0000-0000-00007E110000}"/>
    <cellStyle name="Comma 2 5 5 3 5" xfId="4520" xr:uid="{00000000-0005-0000-0000-00007F110000}"/>
    <cellStyle name="Comma 2 5 5 3 5 2" xfId="4521" xr:uid="{00000000-0005-0000-0000-000080110000}"/>
    <cellStyle name="Comma 2 5 5 3 6" xfId="4522" xr:uid="{00000000-0005-0000-0000-000081110000}"/>
    <cellStyle name="Comma 2 5 5 3 7" xfId="4523" xr:uid="{00000000-0005-0000-0000-000082110000}"/>
    <cellStyle name="Comma 2 5 5 4" xfId="4524" xr:uid="{00000000-0005-0000-0000-000083110000}"/>
    <cellStyle name="Comma 2 5 5 4 2" xfId="4525" xr:uid="{00000000-0005-0000-0000-000084110000}"/>
    <cellStyle name="Comma 2 5 5 4 2 2" xfId="4526" xr:uid="{00000000-0005-0000-0000-000085110000}"/>
    <cellStyle name="Comma 2 5 5 4 2 2 2" xfId="4527" xr:uid="{00000000-0005-0000-0000-000086110000}"/>
    <cellStyle name="Comma 2 5 5 4 2 2 2 2" xfId="4528" xr:uid="{00000000-0005-0000-0000-000087110000}"/>
    <cellStyle name="Comma 2 5 5 4 2 2 3" xfId="4529" xr:uid="{00000000-0005-0000-0000-000088110000}"/>
    <cellStyle name="Comma 2 5 5 4 2 2 4" xfId="4530" xr:uid="{00000000-0005-0000-0000-000089110000}"/>
    <cellStyle name="Comma 2 5 5 4 2 3" xfId="4531" xr:uid="{00000000-0005-0000-0000-00008A110000}"/>
    <cellStyle name="Comma 2 5 5 4 2 3 2" xfId="4532" xr:uid="{00000000-0005-0000-0000-00008B110000}"/>
    <cellStyle name="Comma 2 5 5 4 2 4" xfId="4533" xr:uid="{00000000-0005-0000-0000-00008C110000}"/>
    <cellStyle name="Comma 2 5 5 4 2 5" xfId="4534" xr:uid="{00000000-0005-0000-0000-00008D110000}"/>
    <cellStyle name="Comma 2 5 5 4 3" xfId="4535" xr:uid="{00000000-0005-0000-0000-00008E110000}"/>
    <cellStyle name="Comma 2 5 5 4 3 2" xfId="4536" xr:uid="{00000000-0005-0000-0000-00008F110000}"/>
    <cellStyle name="Comma 2 5 5 4 3 2 2" xfId="4537" xr:uid="{00000000-0005-0000-0000-000090110000}"/>
    <cellStyle name="Comma 2 5 5 4 3 3" xfId="4538" xr:uid="{00000000-0005-0000-0000-000091110000}"/>
    <cellStyle name="Comma 2 5 5 4 3 4" xfId="4539" xr:uid="{00000000-0005-0000-0000-000092110000}"/>
    <cellStyle name="Comma 2 5 5 4 4" xfId="4540" xr:uid="{00000000-0005-0000-0000-000093110000}"/>
    <cellStyle name="Comma 2 5 5 4 4 2" xfId="4541" xr:uid="{00000000-0005-0000-0000-000094110000}"/>
    <cellStyle name="Comma 2 5 5 4 4 2 2" xfId="4542" xr:uid="{00000000-0005-0000-0000-000095110000}"/>
    <cellStyle name="Comma 2 5 5 4 4 3" xfId="4543" xr:uid="{00000000-0005-0000-0000-000096110000}"/>
    <cellStyle name="Comma 2 5 5 4 4 4" xfId="4544" xr:uid="{00000000-0005-0000-0000-000097110000}"/>
    <cellStyle name="Comma 2 5 5 4 5" xfId="4545" xr:uid="{00000000-0005-0000-0000-000098110000}"/>
    <cellStyle name="Comma 2 5 5 4 5 2" xfId="4546" xr:uid="{00000000-0005-0000-0000-000099110000}"/>
    <cellStyle name="Comma 2 5 5 4 6" xfId="4547" xr:uid="{00000000-0005-0000-0000-00009A110000}"/>
    <cellStyle name="Comma 2 5 5 4 7" xfId="4548" xr:uid="{00000000-0005-0000-0000-00009B110000}"/>
    <cellStyle name="Comma 2 5 5 5" xfId="4549" xr:uid="{00000000-0005-0000-0000-00009C110000}"/>
    <cellStyle name="Comma 2 5 5 5 2" xfId="4550" xr:uid="{00000000-0005-0000-0000-00009D110000}"/>
    <cellStyle name="Comma 2 5 5 5 2 2" xfId="4551" xr:uid="{00000000-0005-0000-0000-00009E110000}"/>
    <cellStyle name="Comma 2 5 5 5 2 2 2" xfId="4552" xr:uid="{00000000-0005-0000-0000-00009F110000}"/>
    <cellStyle name="Comma 2 5 5 5 2 2 2 2" xfId="4553" xr:uid="{00000000-0005-0000-0000-0000A0110000}"/>
    <cellStyle name="Comma 2 5 5 5 2 2 3" xfId="4554" xr:uid="{00000000-0005-0000-0000-0000A1110000}"/>
    <cellStyle name="Comma 2 5 5 5 2 2 4" xfId="4555" xr:uid="{00000000-0005-0000-0000-0000A2110000}"/>
    <cellStyle name="Comma 2 5 5 5 2 3" xfId="4556" xr:uid="{00000000-0005-0000-0000-0000A3110000}"/>
    <cellStyle name="Comma 2 5 5 5 2 3 2" xfId="4557" xr:uid="{00000000-0005-0000-0000-0000A4110000}"/>
    <cellStyle name="Comma 2 5 5 5 2 4" xfId="4558" xr:uid="{00000000-0005-0000-0000-0000A5110000}"/>
    <cellStyle name="Comma 2 5 5 5 2 5" xfId="4559" xr:uid="{00000000-0005-0000-0000-0000A6110000}"/>
    <cellStyle name="Comma 2 5 5 5 3" xfId="4560" xr:uid="{00000000-0005-0000-0000-0000A7110000}"/>
    <cellStyle name="Comma 2 5 5 5 3 2" xfId="4561" xr:uid="{00000000-0005-0000-0000-0000A8110000}"/>
    <cellStyle name="Comma 2 5 5 5 3 2 2" xfId="4562" xr:uid="{00000000-0005-0000-0000-0000A9110000}"/>
    <cellStyle name="Comma 2 5 5 5 3 3" xfId="4563" xr:uid="{00000000-0005-0000-0000-0000AA110000}"/>
    <cellStyle name="Comma 2 5 5 5 3 4" xfId="4564" xr:uid="{00000000-0005-0000-0000-0000AB110000}"/>
    <cellStyle name="Comma 2 5 5 5 4" xfId="4565" xr:uid="{00000000-0005-0000-0000-0000AC110000}"/>
    <cellStyle name="Comma 2 5 5 5 4 2" xfId="4566" xr:uid="{00000000-0005-0000-0000-0000AD110000}"/>
    <cellStyle name="Comma 2 5 5 5 4 2 2" xfId="4567" xr:uid="{00000000-0005-0000-0000-0000AE110000}"/>
    <cellStyle name="Comma 2 5 5 5 4 3" xfId="4568" xr:uid="{00000000-0005-0000-0000-0000AF110000}"/>
    <cellStyle name="Comma 2 5 5 5 4 4" xfId="4569" xr:uid="{00000000-0005-0000-0000-0000B0110000}"/>
    <cellStyle name="Comma 2 5 5 5 5" xfId="4570" xr:uid="{00000000-0005-0000-0000-0000B1110000}"/>
    <cellStyle name="Comma 2 5 5 5 5 2" xfId="4571" xr:uid="{00000000-0005-0000-0000-0000B2110000}"/>
    <cellStyle name="Comma 2 5 5 5 6" xfId="4572" xr:uid="{00000000-0005-0000-0000-0000B3110000}"/>
    <cellStyle name="Comma 2 5 5 5 7" xfId="4573" xr:uid="{00000000-0005-0000-0000-0000B4110000}"/>
    <cellStyle name="Comma 2 5 5 6" xfId="4574" xr:uid="{00000000-0005-0000-0000-0000B5110000}"/>
    <cellStyle name="Comma 2 5 5 6 2" xfId="4575" xr:uid="{00000000-0005-0000-0000-0000B6110000}"/>
    <cellStyle name="Comma 2 5 5 6 2 2" xfId="4576" xr:uid="{00000000-0005-0000-0000-0000B7110000}"/>
    <cellStyle name="Comma 2 5 5 6 2 2 2" xfId="4577" xr:uid="{00000000-0005-0000-0000-0000B8110000}"/>
    <cellStyle name="Comma 2 5 5 6 2 3" xfId="4578" xr:uid="{00000000-0005-0000-0000-0000B9110000}"/>
    <cellStyle name="Comma 2 5 5 6 2 4" xfId="4579" xr:uid="{00000000-0005-0000-0000-0000BA110000}"/>
    <cellStyle name="Comma 2 5 5 6 3" xfId="4580" xr:uid="{00000000-0005-0000-0000-0000BB110000}"/>
    <cellStyle name="Comma 2 5 5 6 3 2" xfId="4581" xr:uid="{00000000-0005-0000-0000-0000BC110000}"/>
    <cellStyle name="Comma 2 5 5 6 3 2 2" xfId="4582" xr:uid="{00000000-0005-0000-0000-0000BD110000}"/>
    <cellStyle name="Comma 2 5 5 6 3 3" xfId="4583" xr:uid="{00000000-0005-0000-0000-0000BE110000}"/>
    <cellStyle name="Comma 2 5 5 6 3 4" xfId="4584" xr:uid="{00000000-0005-0000-0000-0000BF110000}"/>
    <cellStyle name="Comma 2 5 5 6 4" xfId="4585" xr:uid="{00000000-0005-0000-0000-0000C0110000}"/>
    <cellStyle name="Comma 2 5 5 6 4 2" xfId="4586" xr:uid="{00000000-0005-0000-0000-0000C1110000}"/>
    <cellStyle name="Comma 2 5 5 6 5" xfId="4587" xr:uid="{00000000-0005-0000-0000-0000C2110000}"/>
    <cellStyle name="Comma 2 5 5 6 6" xfId="4588" xr:uid="{00000000-0005-0000-0000-0000C3110000}"/>
    <cellStyle name="Comma 2 5 5 7" xfId="4589" xr:uid="{00000000-0005-0000-0000-0000C4110000}"/>
    <cellStyle name="Comma 2 5 5 7 2" xfId="4590" xr:uid="{00000000-0005-0000-0000-0000C5110000}"/>
    <cellStyle name="Comma 2 5 5 7 2 2" xfId="4591" xr:uid="{00000000-0005-0000-0000-0000C6110000}"/>
    <cellStyle name="Comma 2 5 5 7 2 2 2" xfId="4592" xr:uid="{00000000-0005-0000-0000-0000C7110000}"/>
    <cellStyle name="Comma 2 5 5 7 2 3" xfId="4593" xr:uid="{00000000-0005-0000-0000-0000C8110000}"/>
    <cellStyle name="Comma 2 5 5 7 2 4" xfId="4594" xr:uid="{00000000-0005-0000-0000-0000C9110000}"/>
    <cellStyle name="Comma 2 5 5 7 3" xfId="4595" xr:uid="{00000000-0005-0000-0000-0000CA110000}"/>
    <cellStyle name="Comma 2 5 5 7 3 2" xfId="4596" xr:uid="{00000000-0005-0000-0000-0000CB110000}"/>
    <cellStyle name="Comma 2 5 5 7 4" xfId="4597" xr:uid="{00000000-0005-0000-0000-0000CC110000}"/>
    <cellStyle name="Comma 2 5 5 7 5" xfId="4598" xr:uid="{00000000-0005-0000-0000-0000CD110000}"/>
    <cellStyle name="Comma 2 5 5 8" xfId="4599" xr:uid="{00000000-0005-0000-0000-0000CE110000}"/>
    <cellStyle name="Comma 2 5 5 8 2" xfId="4600" xr:uid="{00000000-0005-0000-0000-0000CF110000}"/>
    <cellStyle name="Comma 2 5 5 8 2 2" xfId="4601" xr:uid="{00000000-0005-0000-0000-0000D0110000}"/>
    <cellStyle name="Comma 2 5 5 8 3" xfId="4602" xr:uid="{00000000-0005-0000-0000-0000D1110000}"/>
    <cellStyle name="Comma 2 5 5 8 4" xfId="4603" xr:uid="{00000000-0005-0000-0000-0000D2110000}"/>
    <cellStyle name="Comma 2 5 5 9" xfId="4604" xr:uid="{00000000-0005-0000-0000-0000D3110000}"/>
    <cellStyle name="Comma 2 5 5 9 2" xfId="4605" xr:uid="{00000000-0005-0000-0000-0000D4110000}"/>
    <cellStyle name="Comma 2 5 5 9 2 2" xfId="4606" xr:uid="{00000000-0005-0000-0000-0000D5110000}"/>
    <cellStyle name="Comma 2 5 5 9 3" xfId="4607" xr:uid="{00000000-0005-0000-0000-0000D6110000}"/>
    <cellStyle name="Comma 2 5 5 9 4" xfId="4608" xr:uid="{00000000-0005-0000-0000-0000D7110000}"/>
    <cellStyle name="Comma 2 5 6" xfId="4609" xr:uid="{00000000-0005-0000-0000-0000D8110000}"/>
    <cellStyle name="Comma 2 5 6 2" xfId="4610" xr:uid="{00000000-0005-0000-0000-0000D9110000}"/>
    <cellStyle name="Comma 2 5 6 2 2" xfId="4611" xr:uid="{00000000-0005-0000-0000-0000DA110000}"/>
    <cellStyle name="Comma 2 5 6 2 2 2" xfId="4612" xr:uid="{00000000-0005-0000-0000-0000DB110000}"/>
    <cellStyle name="Comma 2 5 6 2 2 2 2" xfId="4613" xr:uid="{00000000-0005-0000-0000-0000DC110000}"/>
    <cellStyle name="Comma 2 5 6 2 2 3" xfId="4614" xr:uid="{00000000-0005-0000-0000-0000DD110000}"/>
    <cellStyle name="Comma 2 5 6 2 2 4" xfId="4615" xr:uid="{00000000-0005-0000-0000-0000DE110000}"/>
    <cellStyle name="Comma 2 5 6 2 3" xfId="4616" xr:uid="{00000000-0005-0000-0000-0000DF110000}"/>
    <cellStyle name="Comma 2 5 6 2 3 2" xfId="4617" xr:uid="{00000000-0005-0000-0000-0000E0110000}"/>
    <cellStyle name="Comma 2 5 6 2 4" xfId="4618" xr:uid="{00000000-0005-0000-0000-0000E1110000}"/>
    <cellStyle name="Comma 2 5 6 2 5" xfId="4619" xr:uid="{00000000-0005-0000-0000-0000E2110000}"/>
    <cellStyle name="Comma 2 5 6 3" xfId="4620" xr:uid="{00000000-0005-0000-0000-0000E3110000}"/>
    <cellStyle name="Comma 2 5 6 3 2" xfId="4621" xr:uid="{00000000-0005-0000-0000-0000E4110000}"/>
    <cellStyle name="Comma 2 5 6 3 2 2" xfId="4622" xr:uid="{00000000-0005-0000-0000-0000E5110000}"/>
    <cellStyle name="Comma 2 5 6 3 3" xfId="4623" xr:uid="{00000000-0005-0000-0000-0000E6110000}"/>
    <cellStyle name="Comma 2 5 6 3 4" xfId="4624" xr:uid="{00000000-0005-0000-0000-0000E7110000}"/>
    <cellStyle name="Comma 2 5 6 4" xfId="4625" xr:uid="{00000000-0005-0000-0000-0000E8110000}"/>
    <cellStyle name="Comma 2 5 6 4 2" xfId="4626" xr:uid="{00000000-0005-0000-0000-0000E9110000}"/>
    <cellStyle name="Comma 2 5 6 4 2 2" xfId="4627" xr:uid="{00000000-0005-0000-0000-0000EA110000}"/>
    <cellStyle name="Comma 2 5 6 4 3" xfId="4628" xr:uid="{00000000-0005-0000-0000-0000EB110000}"/>
    <cellStyle name="Comma 2 5 6 4 4" xfId="4629" xr:uid="{00000000-0005-0000-0000-0000EC110000}"/>
    <cellStyle name="Comma 2 5 6 5" xfId="4630" xr:uid="{00000000-0005-0000-0000-0000ED110000}"/>
    <cellStyle name="Comma 2 5 6 5 2" xfId="4631" xr:uid="{00000000-0005-0000-0000-0000EE110000}"/>
    <cellStyle name="Comma 2 5 6 6" xfId="4632" xr:uid="{00000000-0005-0000-0000-0000EF110000}"/>
    <cellStyle name="Comma 2 5 6 7" xfId="4633" xr:uid="{00000000-0005-0000-0000-0000F0110000}"/>
    <cellStyle name="Comma 2 5 7" xfId="4634" xr:uid="{00000000-0005-0000-0000-0000F1110000}"/>
    <cellStyle name="Comma 2 5 7 2" xfId="4635" xr:uid="{00000000-0005-0000-0000-0000F2110000}"/>
    <cellStyle name="Comma 2 5 7 2 2" xfId="4636" xr:uid="{00000000-0005-0000-0000-0000F3110000}"/>
    <cellStyle name="Comma 2 5 7 2 2 2" xfId="4637" xr:uid="{00000000-0005-0000-0000-0000F4110000}"/>
    <cellStyle name="Comma 2 5 7 2 2 2 2" xfId="4638" xr:uid="{00000000-0005-0000-0000-0000F5110000}"/>
    <cellStyle name="Comma 2 5 7 2 2 3" xfId="4639" xr:uid="{00000000-0005-0000-0000-0000F6110000}"/>
    <cellStyle name="Comma 2 5 7 2 2 4" xfId="4640" xr:uid="{00000000-0005-0000-0000-0000F7110000}"/>
    <cellStyle name="Comma 2 5 7 2 3" xfId="4641" xr:uid="{00000000-0005-0000-0000-0000F8110000}"/>
    <cellStyle name="Comma 2 5 7 2 3 2" xfId="4642" xr:uid="{00000000-0005-0000-0000-0000F9110000}"/>
    <cellStyle name="Comma 2 5 7 2 4" xfId="4643" xr:uid="{00000000-0005-0000-0000-0000FA110000}"/>
    <cellStyle name="Comma 2 5 7 2 5" xfId="4644" xr:uid="{00000000-0005-0000-0000-0000FB110000}"/>
    <cellStyle name="Comma 2 5 7 3" xfId="4645" xr:uid="{00000000-0005-0000-0000-0000FC110000}"/>
    <cellStyle name="Comma 2 5 7 3 2" xfId="4646" xr:uid="{00000000-0005-0000-0000-0000FD110000}"/>
    <cellStyle name="Comma 2 5 7 3 2 2" xfId="4647" xr:uid="{00000000-0005-0000-0000-0000FE110000}"/>
    <cellStyle name="Comma 2 5 7 3 3" xfId="4648" xr:uid="{00000000-0005-0000-0000-0000FF110000}"/>
    <cellStyle name="Comma 2 5 7 3 4" xfId="4649" xr:uid="{00000000-0005-0000-0000-000000120000}"/>
    <cellStyle name="Comma 2 5 7 4" xfId="4650" xr:uid="{00000000-0005-0000-0000-000001120000}"/>
    <cellStyle name="Comma 2 5 7 4 2" xfId="4651" xr:uid="{00000000-0005-0000-0000-000002120000}"/>
    <cellStyle name="Comma 2 5 7 4 2 2" xfId="4652" xr:uid="{00000000-0005-0000-0000-000003120000}"/>
    <cellStyle name="Comma 2 5 7 4 3" xfId="4653" xr:uid="{00000000-0005-0000-0000-000004120000}"/>
    <cellStyle name="Comma 2 5 7 4 4" xfId="4654" xr:uid="{00000000-0005-0000-0000-000005120000}"/>
    <cellStyle name="Comma 2 5 7 5" xfId="4655" xr:uid="{00000000-0005-0000-0000-000006120000}"/>
    <cellStyle name="Comma 2 5 7 5 2" xfId="4656" xr:uid="{00000000-0005-0000-0000-000007120000}"/>
    <cellStyle name="Comma 2 5 7 6" xfId="4657" xr:uid="{00000000-0005-0000-0000-000008120000}"/>
    <cellStyle name="Comma 2 5 7 7" xfId="4658" xr:uid="{00000000-0005-0000-0000-000009120000}"/>
    <cellStyle name="Comma 2 5 8" xfId="4659" xr:uid="{00000000-0005-0000-0000-00000A120000}"/>
    <cellStyle name="Comma 2 5 8 2" xfId="4660" xr:uid="{00000000-0005-0000-0000-00000B120000}"/>
    <cellStyle name="Comma 2 5 8 2 2" xfId="4661" xr:uid="{00000000-0005-0000-0000-00000C120000}"/>
    <cellStyle name="Comma 2 5 8 2 2 2" xfId="4662" xr:uid="{00000000-0005-0000-0000-00000D120000}"/>
    <cellStyle name="Comma 2 5 8 2 2 2 2" xfId="4663" xr:uid="{00000000-0005-0000-0000-00000E120000}"/>
    <cellStyle name="Comma 2 5 8 2 2 3" xfId="4664" xr:uid="{00000000-0005-0000-0000-00000F120000}"/>
    <cellStyle name="Comma 2 5 8 2 2 4" xfId="4665" xr:uid="{00000000-0005-0000-0000-000010120000}"/>
    <cellStyle name="Comma 2 5 8 2 3" xfId="4666" xr:uid="{00000000-0005-0000-0000-000011120000}"/>
    <cellStyle name="Comma 2 5 8 2 3 2" xfId="4667" xr:uid="{00000000-0005-0000-0000-000012120000}"/>
    <cellStyle name="Comma 2 5 8 2 4" xfId="4668" xr:uid="{00000000-0005-0000-0000-000013120000}"/>
    <cellStyle name="Comma 2 5 8 2 5" xfId="4669" xr:uid="{00000000-0005-0000-0000-000014120000}"/>
    <cellStyle name="Comma 2 5 8 3" xfId="4670" xr:uid="{00000000-0005-0000-0000-000015120000}"/>
    <cellStyle name="Comma 2 5 8 3 2" xfId="4671" xr:uid="{00000000-0005-0000-0000-000016120000}"/>
    <cellStyle name="Comma 2 5 8 3 2 2" xfId="4672" xr:uid="{00000000-0005-0000-0000-000017120000}"/>
    <cellStyle name="Comma 2 5 8 3 3" xfId="4673" xr:uid="{00000000-0005-0000-0000-000018120000}"/>
    <cellStyle name="Comma 2 5 8 3 4" xfId="4674" xr:uid="{00000000-0005-0000-0000-000019120000}"/>
    <cellStyle name="Comma 2 5 8 4" xfId="4675" xr:uid="{00000000-0005-0000-0000-00001A120000}"/>
    <cellStyle name="Comma 2 5 8 4 2" xfId="4676" xr:uid="{00000000-0005-0000-0000-00001B120000}"/>
    <cellStyle name="Comma 2 5 8 4 2 2" xfId="4677" xr:uid="{00000000-0005-0000-0000-00001C120000}"/>
    <cellStyle name="Comma 2 5 8 4 3" xfId="4678" xr:uid="{00000000-0005-0000-0000-00001D120000}"/>
    <cellStyle name="Comma 2 5 8 4 4" xfId="4679" xr:uid="{00000000-0005-0000-0000-00001E120000}"/>
    <cellStyle name="Comma 2 5 8 5" xfId="4680" xr:uid="{00000000-0005-0000-0000-00001F120000}"/>
    <cellStyle name="Comma 2 5 8 5 2" xfId="4681" xr:uid="{00000000-0005-0000-0000-000020120000}"/>
    <cellStyle name="Comma 2 5 8 6" xfId="4682" xr:uid="{00000000-0005-0000-0000-000021120000}"/>
    <cellStyle name="Comma 2 5 8 7" xfId="4683" xr:uid="{00000000-0005-0000-0000-000022120000}"/>
    <cellStyle name="Comma 2 5 9" xfId="4684" xr:uid="{00000000-0005-0000-0000-000023120000}"/>
    <cellStyle name="Comma 2 5 9 2" xfId="4685" xr:uid="{00000000-0005-0000-0000-000024120000}"/>
    <cellStyle name="Comma 2 5 9 2 2" xfId="4686" xr:uid="{00000000-0005-0000-0000-000025120000}"/>
    <cellStyle name="Comma 2 5 9 2 2 2" xfId="4687" xr:uid="{00000000-0005-0000-0000-000026120000}"/>
    <cellStyle name="Comma 2 5 9 2 2 2 2" xfId="4688" xr:uid="{00000000-0005-0000-0000-000027120000}"/>
    <cellStyle name="Comma 2 5 9 2 2 3" xfId="4689" xr:uid="{00000000-0005-0000-0000-000028120000}"/>
    <cellStyle name="Comma 2 5 9 2 2 4" xfId="4690" xr:uid="{00000000-0005-0000-0000-000029120000}"/>
    <cellStyle name="Comma 2 5 9 2 3" xfId="4691" xr:uid="{00000000-0005-0000-0000-00002A120000}"/>
    <cellStyle name="Comma 2 5 9 2 3 2" xfId="4692" xr:uid="{00000000-0005-0000-0000-00002B120000}"/>
    <cellStyle name="Comma 2 5 9 2 4" xfId="4693" xr:uid="{00000000-0005-0000-0000-00002C120000}"/>
    <cellStyle name="Comma 2 5 9 2 5" xfId="4694" xr:uid="{00000000-0005-0000-0000-00002D120000}"/>
    <cellStyle name="Comma 2 5 9 3" xfId="4695" xr:uid="{00000000-0005-0000-0000-00002E120000}"/>
    <cellStyle name="Comma 2 5 9 3 2" xfId="4696" xr:uid="{00000000-0005-0000-0000-00002F120000}"/>
    <cellStyle name="Comma 2 5 9 3 2 2" xfId="4697" xr:uid="{00000000-0005-0000-0000-000030120000}"/>
    <cellStyle name="Comma 2 5 9 3 3" xfId="4698" xr:uid="{00000000-0005-0000-0000-000031120000}"/>
    <cellStyle name="Comma 2 5 9 3 4" xfId="4699" xr:uid="{00000000-0005-0000-0000-000032120000}"/>
    <cellStyle name="Comma 2 5 9 4" xfId="4700" xr:uid="{00000000-0005-0000-0000-000033120000}"/>
    <cellStyle name="Comma 2 5 9 4 2" xfId="4701" xr:uid="{00000000-0005-0000-0000-000034120000}"/>
    <cellStyle name="Comma 2 5 9 4 2 2" xfId="4702" xr:uid="{00000000-0005-0000-0000-000035120000}"/>
    <cellStyle name="Comma 2 5 9 4 3" xfId="4703" xr:uid="{00000000-0005-0000-0000-000036120000}"/>
    <cellStyle name="Comma 2 5 9 4 4" xfId="4704" xr:uid="{00000000-0005-0000-0000-000037120000}"/>
    <cellStyle name="Comma 2 5 9 5" xfId="4705" xr:uid="{00000000-0005-0000-0000-000038120000}"/>
    <cellStyle name="Comma 2 5 9 5 2" xfId="4706" xr:uid="{00000000-0005-0000-0000-000039120000}"/>
    <cellStyle name="Comma 2 5 9 6" xfId="4707" xr:uid="{00000000-0005-0000-0000-00003A120000}"/>
    <cellStyle name="Comma 2 5 9 7" xfId="4708" xr:uid="{00000000-0005-0000-0000-00003B120000}"/>
    <cellStyle name="Comma 2 6" xfId="4709" xr:uid="{00000000-0005-0000-0000-00003C120000}"/>
    <cellStyle name="Comma 2 6 10" xfId="4710" xr:uid="{00000000-0005-0000-0000-00003D120000}"/>
    <cellStyle name="Comma 2 6 10 2" xfId="4711" xr:uid="{00000000-0005-0000-0000-00003E120000}"/>
    <cellStyle name="Comma 2 6 10 2 2" xfId="4712" xr:uid="{00000000-0005-0000-0000-00003F120000}"/>
    <cellStyle name="Comma 2 6 10 3" xfId="4713" xr:uid="{00000000-0005-0000-0000-000040120000}"/>
    <cellStyle name="Comma 2 6 10 4" xfId="4714" xr:uid="{00000000-0005-0000-0000-000041120000}"/>
    <cellStyle name="Comma 2 6 11" xfId="4715" xr:uid="{00000000-0005-0000-0000-000042120000}"/>
    <cellStyle name="Comma 2 6 11 2" xfId="4716" xr:uid="{00000000-0005-0000-0000-000043120000}"/>
    <cellStyle name="Comma 2 6 12" xfId="4717" xr:uid="{00000000-0005-0000-0000-000044120000}"/>
    <cellStyle name="Comma 2 6 13" xfId="4718" xr:uid="{00000000-0005-0000-0000-000045120000}"/>
    <cellStyle name="Comma 2 6 2" xfId="4719" xr:uid="{00000000-0005-0000-0000-000046120000}"/>
    <cellStyle name="Comma 2 6 2 10" xfId="4720" xr:uid="{00000000-0005-0000-0000-000047120000}"/>
    <cellStyle name="Comma 2 6 2 10 2" xfId="4721" xr:uid="{00000000-0005-0000-0000-000048120000}"/>
    <cellStyle name="Comma 2 6 2 11" xfId="4722" xr:uid="{00000000-0005-0000-0000-000049120000}"/>
    <cellStyle name="Comma 2 6 2 12" xfId="4723" xr:uid="{00000000-0005-0000-0000-00004A120000}"/>
    <cellStyle name="Comma 2 6 2 2" xfId="4724" xr:uid="{00000000-0005-0000-0000-00004B120000}"/>
    <cellStyle name="Comma 2 6 2 2 2" xfId="4725" xr:uid="{00000000-0005-0000-0000-00004C120000}"/>
    <cellStyle name="Comma 2 6 2 2 2 2" xfId="4726" xr:uid="{00000000-0005-0000-0000-00004D120000}"/>
    <cellStyle name="Comma 2 6 2 2 2 2 2" xfId="4727" xr:uid="{00000000-0005-0000-0000-00004E120000}"/>
    <cellStyle name="Comma 2 6 2 2 2 2 2 2" xfId="4728" xr:uid="{00000000-0005-0000-0000-00004F120000}"/>
    <cellStyle name="Comma 2 6 2 2 2 2 3" xfId="4729" xr:uid="{00000000-0005-0000-0000-000050120000}"/>
    <cellStyle name="Comma 2 6 2 2 2 2 4" xfId="4730" xr:uid="{00000000-0005-0000-0000-000051120000}"/>
    <cellStyle name="Comma 2 6 2 2 2 3" xfId="4731" xr:uid="{00000000-0005-0000-0000-000052120000}"/>
    <cellStyle name="Comma 2 6 2 2 2 3 2" xfId="4732" xr:uid="{00000000-0005-0000-0000-000053120000}"/>
    <cellStyle name="Comma 2 6 2 2 2 4" xfId="4733" xr:uid="{00000000-0005-0000-0000-000054120000}"/>
    <cellStyle name="Comma 2 6 2 2 2 5" xfId="4734" xr:uid="{00000000-0005-0000-0000-000055120000}"/>
    <cellStyle name="Comma 2 6 2 2 3" xfId="4735" xr:uid="{00000000-0005-0000-0000-000056120000}"/>
    <cellStyle name="Comma 2 6 2 2 3 2" xfId="4736" xr:uid="{00000000-0005-0000-0000-000057120000}"/>
    <cellStyle name="Comma 2 6 2 2 3 2 2" xfId="4737" xr:uid="{00000000-0005-0000-0000-000058120000}"/>
    <cellStyle name="Comma 2 6 2 2 3 3" xfId="4738" xr:uid="{00000000-0005-0000-0000-000059120000}"/>
    <cellStyle name="Comma 2 6 2 2 3 4" xfId="4739" xr:uid="{00000000-0005-0000-0000-00005A120000}"/>
    <cellStyle name="Comma 2 6 2 2 4" xfId="4740" xr:uid="{00000000-0005-0000-0000-00005B120000}"/>
    <cellStyle name="Comma 2 6 2 2 4 2" xfId="4741" xr:uid="{00000000-0005-0000-0000-00005C120000}"/>
    <cellStyle name="Comma 2 6 2 2 4 2 2" xfId="4742" xr:uid="{00000000-0005-0000-0000-00005D120000}"/>
    <cellStyle name="Comma 2 6 2 2 4 3" xfId="4743" xr:uid="{00000000-0005-0000-0000-00005E120000}"/>
    <cellStyle name="Comma 2 6 2 2 4 4" xfId="4744" xr:uid="{00000000-0005-0000-0000-00005F120000}"/>
    <cellStyle name="Comma 2 6 2 2 5" xfId="4745" xr:uid="{00000000-0005-0000-0000-000060120000}"/>
    <cellStyle name="Comma 2 6 2 2 5 2" xfId="4746" xr:uid="{00000000-0005-0000-0000-000061120000}"/>
    <cellStyle name="Comma 2 6 2 2 6" xfId="4747" xr:uid="{00000000-0005-0000-0000-000062120000}"/>
    <cellStyle name="Comma 2 6 2 2 7" xfId="4748" xr:uid="{00000000-0005-0000-0000-000063120000}"/>
    <cellStyle name="Comma 2 6 2 3" xfId="4749" xr:uid="{00000000-0005-0000-0000-000064120000}"/>
    <cellStyle name="Comma 2 6 2 3 2" xfId="4750" xr:uid="{00000000-0005-0000-0000-000065120000}"/>
    <cellStyle name="Comma 2 6 2 3 2 2" xfId="4751" xr:uid="{00000000-0005-0000-0000-000066120000}"/>
    <cellStyle name="Comma 2 6 2 3 2 2 2" xfId="4752" xr:uid="{00000000-0005-0000-0000-000067120000}"/>
    <cellStyle name="Comma 2 6 2 3 2 2 2 2" xfId="4753" xr:uid="{00000000-0005-0000-0000-000068120000}"/>
    <cellStyle name="Comma 2 6 2 3 2 2 3" xfId="4754" xr:uid="{00000000-0005-0000-0000-000069120000}"/>
    <cellStyle name="Comma 2 6 2 3 2 2 4" xfId="4755" xr:uid="{00000000-0005-0000-0000-00006A120000}"/>
    <cellStyle name="Comma 2 6 2 3 2 3" xfId="4756" xr:uid="{00000000-0005-0000-0000-00006B120000}"/>
    <cellStyle name="Comma 2 6 2 3 2 3 2" xfId="4757" xr:uid="{00000000-0005-0000-0000-00006C120000}"/>
    <cellStyle name="Comma 2 6 2 3 2 4" xfId="4758" xr:uid="{00000000-0005-0000-0000-00006D120000}"/>
    <cellStyle name="Comma 2 6 2 3 2 5" xfId="4759" xr:uid="{00000000-0005-0000-0000-00006E120000}"/>
    <cellStyle name="Comma 2 6 2 3 3" xfId="4760" xr:uid="{00000000-0005-0000-0000-00006F120000}"/>
    <cellStyle name="Comma 2 6 2 3 3 2" xfId="4761" xr:uid="{00000000-0005-0000-0000-000070120000}"/>
    <cellStyle name="Comma 2 6 2 3 3 2 2" xfId="4762" xr:uid="{00000000-0005-0000-0000-000071120000}"/>
    <cellStyle name="Comma 2 6 2 3 3 3" xfId="4763" xr:uid="{00000000-0005-0000-0000-000072120000}"/>
    <cellStyle name="Comma 2 6 2 3 3 4" xfId="4764" xr:uid="{00000000-0005-0000-0000-000073120000}"/>
    <cellStyle name="Comma 2 6 2 3 4" xfId="4765" xr:uid="{00000000-0005-0000-0000-000074120000}"/>
    <cellStyle name="Comma 2 6 2 3 4 2" xfId="4766" xr:uid="{00000000-0005-0000-0000-000075120000}"/>
    <cellStyle name="Comma 2 6 2 3 4 2 2" xfId="4767" xr:uid="{00000000-0005-0000-0000-000076120000}"/>
    <cellStyle name="Comma 2 6 2 3 4 3" xfId="4768" xr:uid="{00000000-0005-0000-0000-000077120000}"/>
    <cellStyle name="Comma 2 6 2 3 4 4" xfId="4769" xr:uid="{00000000-0005-0000-0000-000078120000}"/>
    <cellStyle name="Comma 2 6 2 3 5" xfId="4770" xr:uid="{00000000-0005-0000-0000-000079120000}"/>
    <cellStyle name="Comma 2 6 2 3 5 2" xfId="4771" xr:uid="{00000000-0005-0000-0000-00007A120000}"/>
    <cellStyle name="Comma 2 6 2 3 6" xfId="4772" xr:uid="{00000000-0005-0000-0000-00007B120000}"/>
    <cellStyle name="Comma 2 6 2 3 7" xfId="4773" xr:uid="{00000000-0005-0000-0000-00007C120000}"/>
    <cellStyle name="Comma 2 6 2 4" xfId="4774" xr:uid="{00000000-0005-0000-0000-00007D120000}"/>
    <cellStyle name="Comma 2 6 2 4 2" xfId="4775" xr:uid="{00000000-0005-0000-0000-00007E120000}"/>
    <cellStyle name="Comma 2 6 2 4 2 2" xfId="4776" xr:uid="{00000000-0005-0000-0000-00007F120000}"/>
    <cellStyle name="Comma 2 6 2 4 2 2 2" xfId="4777" xr:uid="{00000000-0005-0000-0000-000080120000}"/>
    <cellStyle name="Comma 2 6 2 4 2 2 2 2" xfId="4778" xr:uid="{00000000-0005-0000-0000-000081120000}"/>
    <cellStyle name="Comma 2 6 2 4 2 2 3" xfId="4779" xr:uid="{00000000-0005-0000-0000-000082120000}"/>
    <cellStyle name="Comma 2 6 2 4 2 2 4" xfId="4780" xr:uid="{00000000-0005-0000-0000-000083120000}"/>
    <cellStyle name="Comma 2 6 2 4 2 3" xfId="4781" xr:uid="{00000000-0005-0000-0000-000084120000}"/>
    <cellStyle name="Comma 2 6 2 4 2 3 2" xfId="4782" xr:uid="{00000000-0005-0000-0000-000085120000}"/>
    <cellStyle name="Comma 2 6 2 4 2 4" xfId="4783" xr:uid="{00000000-0005-0000-0000-000086120000}"/>
    <cellStyle name="Comma 2 6 2 4 2 5" xfId="4784" xr:uid="{00000000-0005-0000-0000-000087120000}"/>
    <cellStyle name="Comma 2 6 2 4 3" xfId="4785" xr:uid="{00000000-0005-0000-0000-000088120000}"/>
    <cellStyle name="Comma 2 6 2 4 3 2" xfId="4786" xr:uid="{00000000-0005-0000-0000-000089120000}"/>
    <cellStyle name="Comma 2 6 2 4 3 2 2" xfId="4787" xr:uid="{00000000-0005-0000-0000-00008A120000}"/>
    <cellStyle name="Comma 2 6 2 4 3 3" xfId="4788" xr:uid="{00000000-0005-0000-0000-00008B120000}"/>
    <cellStyle name="Comma 2 6 2 4 3 4" xfId="4789" xr:uid="{00000000-0005-0000-0000-00008C120000}"/>
    <cellStyle name="Comma 2 6 2 4 4" xfId="4790" xr:uid="{00000000-0005-0000-0000-00008D120000}"/>
    <cellStyle name="Comma 2 6 2 4 4 2" xfId="4791" xr:uid="{00000000-0005-0000-0000-00008E120000}"/>
    <cellStyle name="Comma 2 6 2 4 4 2 2" xfId="4792" xr:uid="{00000000-0005-0000-0000-00008F120000}"/>
    <cellStyle name="Comma 2 6 2 4 4 3" xfId="4793" xr:uid="{00000000-0005-0000-0000-000090120000}"/>
    <cellStyle name="Comma 2 6 2 4 4 4" xfId="4794" xr:uid="{00000000-0005-0000-0000-000091120000}"/>
    <cellStyle name="Comma 2 6 2 4 5" xfId="4795" xr:uid="{00000000-0005-0000-0000-000092120000}"/>
    <cellStyle name="Comma 2 6 2 4 5 2" xfId="4796" xr:uid="{00000000-0005-0000-0000-000093120000}"/>
    <cellStyle name="Comma 2 6 2 4 6" xfId="4797" xr:uid="{00000000-0005-0000-0000-000094120000}"/>
    <cellStyle name="Comma 2 6 2 4 7" xfId="4798" xr:uid="{00000000-0005-0000-0000-000095120000}"/>
    <cellStyle name="Comma 2 6 2 5" xfId="4799" xr:uid="{00000000-0005-0000-0000-000096120000}"/>
    <cellStyle name="Comma 2 6 2 5 2" xfId="4800" xr:uid="{00000000-0005-0000-0000-000097120000}"/>
    <cellStyle name="Comma 2 6 2 5 2 2" xfId="4801" xr:uid="{00000000-0005-0000-0000-000098120000}"/>
    <cellStyle name="Comma 2 6 2 5 2 2 2" xfId="4802" xr:uid="{00000000-0005-0000-0000-000099120000}"/>
    <cellStyle name="Comma 2 6 2 5 2 2 2 2" xfId="4803" xr:uid="{00000000-0005-0000-0000-00009A120000}"/>
    <cellStyle name="Comma 2 6 2 5 2 2 3" xfId="4804" xr:uid="{00000000-0005-0000-0000-00009B120000}"/>
    <cellStyle name="Comma 2 6 2 5 2 2 4" xfId="4805" xr:uid="{00000000-0005-0000-0000-00009C120000}"/>
    <cellStyle name="Comma 2 6 2 5 2 3" xfId="4806" xr:uid="{00000000-0005-0000-0000-00009D120000}"/>
    <cellStyle name="Comma 2 6 2 5 2 3 2" xfId="4807" xr:uid="{00000000-0005-0000-0000-00009E120000}"/>
    <cellStyle name="Comma 2 6 2 5 2 4" xfId="4808" xr:uid="{00000000-0005-0000-0000-00009F120000}"/>
    <cellStyle name="Comma 2 6 2 5 2 5" xfId="4809" xr:uid="{00000000-0005-0000-0000-0000A0120000}"/>
    <cellStyle name="Comma 2 6 2 5 3" xfId="4810" xr:uid="{00000000-0005-0000-0000-0000A1120000}"/>
    <cellStyle name="Comma 2 6 2 5 3 2" xfId="4811" xr:uid="{00000000-0005-0000-0000-0000A2120000}"/>
    <cellStyle name="Comma 2 6 2 5 3 2 2" xfId="4812" xr:uid="{00000000-0005-0000-0000-0000A3120000}"/>
    <cellStyle name="Comma 2 6 2 5 3 3" xfId="4813" xr:uid="{00000000-0005-0000-0000-0000A4120000}"/>
    <cellStyle name="Comma 2 6 2 5 3 4" xfId="4814" xr:uid="{00000000-0005-0000-0000-0000A5120000}"/>
    <cellStyle name="Comma 2 6 2 5 4" xfId="4815" xr:uid="{00000000-0005-0000-0000-0000A6120000}"/>
    <cellStyle name="Comma 2 6 2 5 4 2" xfId="4816" xr:uid="{00000000-0005-0000-0000-0000A7120000}"/>
    <cellStyle name="Comma 2 6 2 5 4 2 2" xfId="4817" xr:uid="{00000000-0005-0000-0000-0000A8120000}"/>
    <cellStyle name="Comma 2 6 2 5 4 3" xfId="4818" xr:uid="{00000000-0005-0000-0000-0000A9120000}"/>
    <cellStyle name="Comma 2 6 2 5 4 4" xfId="4819" xr:uid="{00000000-0005-0000-0000-0000AA120000}"/>
    <cellStyle name="Comma 2 6 2 5 5" xfId="4820" xr:uid="{00000000-0005-0000-0000-0000AB120000}"/>
    <cellStyle name="Comma 2 6 2 5 5 2" xfId="4821" xr:uid="{00000000-0005-0000-0000-0000AC120000}"/>
    <cellStyle name="Comma 2 6 2 5 6" xfId="4822" xr:uid="{00000000-0005-0000-0000-0000AD120000}"/>
    <cellStyle name="Comma 2 6 2 5 7" xfId="4823" xr:uid="{00000000-0005-0000-0000-0000AE120000}"/>
    <cellStyle name="Comma 2 6 2 6" xfId="4824" xr:uid="{00000000-0005-0000-0000-0000AF120000}"/>
    <cellStyle name="Comma 2 6 2 6 2" xfId="4825" xr:uid="{00000000-0005-0000-0000-0000B0120000}"/>
    <cellStyle name="Comma 2 6 2 6 2 2" xfId="4826" xr:uid="{00000000-0005-0000-0000-0000B1120000}"/>
    <cellStyle name="Comma 2 6 2 6 2 2 2" xfId="4827" xr:uid="{00000000-0005-0000-0000-0000B2120000}"/>
    <cellStyle name="Comma 2 6 2 6 2 3" xfId="4828" xr:uid="{00000000-0005-0000-0000-0000B3120000}"/>
    <cellStyle name="Comma 2 6 2 6 2 4" xfId="4829" xr:uid="{00000000-0005-0000-0000-0000B4120000}"/>
    <cellStyle name="Comma 2 6 2 6 3" xfId="4830" xr:uid="{00000000-0005-0000-0000-0000B5120000}"/>
    <cellStyle name="Comma 2 6 2 6 3 2" xfId="4831" xr:uid="{00000000-0005-0000-0000-0000B6120000}"/>
    <cellStyle name="Comma 2 6 2 6 3 2 2" xfId="4832" xr:uid="{00000000-0005-0000-0000-0000B7120000}"/>
    <cellStyle name="Comma 2 6 2 6 3 3" xfId="4833" xr:uid="{00000000-0005-0000-0000-0000B8120000}"/>
    <cellStyle name="Comma 2 6 2 6 3 4" xfId="4834" xr:uid="{00000000-0005-0000-0000-0000B9120000}"/>
    <cellStyle name="Comma 2 6 2 6 4" xfId="4835" xr:uid="{00000000-0005-0000-0000-0000BA120000}"/>
    <cellStyle name="Comma 2 6 2 6 4 2" xfId="4836" xr:uid="{00000000-0005-0000-0000-0000BB120000}"/>
    <cellStyle name="Comma 2 6 2 6 5" xfId="4837" xr:uid="{00000000-0005-0000-0000-0000BC120000}"/>
    <cellStyle name="Comma 2 6 2 6 6" xfId="4838" xr:uid="{00000000-0005-0000-0000-0000BD120000}"/>
    <cellStyle name="Comma 2 6 2 7" xfId="4839" xr:uid="{00000000-0005-0000-0000-0000BE120000}"/>
    <cellStyle name="Comma 2 6 2 7 2" xfId="4840" xr:uid="{00000000-0005-0000-0000-0000BF120000}"/>
    <cellStyle name="Comma 2 6 2 7 2 2" xfId="4841" xr:uid="{00000000-0005-0000-0000-0000C0120000}"/>
    <cellStyle name="Comma 2 6 2 7 2 2 2" xfId="4842" xr:uid="{00000000-0005-0000-0000-0000C1120000}"/>
    <cellStyle name="Comma 2 6 2 7 2 3" xfId="4843" xr:uid="{00000000-0005-0000-0000-0000C2120000}"/>
    <cellStyle name="Comma 2 6 2 7 2 4" xfId="4844" xr:uid="{00000000-0005-0000-0000-0000C3120000}"/>
    <cellStyle name="Comma 2 6 2 7 3" xfId="4845" xr:uid="{00000000-0005-0000-0000-0000C4120000}"/>
    <cellStyle name="Comma 2 6 2 7 3 2" xfId="4846" xr:uid="{00000000-0005-0000-0000-0000C5120000}"/>
    <cellStyle name="Comma 2 6 2 7 4" xfId="4847" xr:uid="{00000000-0005-0000-0000-0000C6120000}"/>
    <cellStyle name="Comma 2 6 2 7 5" xfId="4848" xr:uid="{00000000-0005-0000-0000-0000C7120000}"/>
    <cellStyle name="Comma 2 6 2 8" xfId="4849" xr:uid="{00000000-0005-0000-0000-0000C8120000}"/>
    <cellStyle name="Comma 2 6 2 8 2" xfId="4850" xr:uid="{00000000-0005-0000-0000-0000C9120000}"/>
    <cellStyle name="Comma 2 6 2 8 2 2" xfId="4851" xr:uid="{00000000-0005-0000-0000-0000CA120000}"/>
    <cellStyle name="Comma 2 6 2 8 3" xfId="4852" xr:uid="{00000000-0005-0000-0000-0000CB120000}"/>
    <cellStyle name="Comma 2 6 2 8 4" xfId="4853" xr:uid="{00000000-0005-0000-0000-0000CC120000}"/>
    <cellStyle name="Comma 2 6 2 9" xfId="4854" xr:uid="{00000000-0005-0000-0000-0000CD120000}"/>
    <cellStyle name="Comma 2 6 2 9 2" xfId="4855" xr:uid="{00000000-0005-0000-0000-0000CE120000}"/>
    <cellStyle name="Comma 2 6 2 9 2 2" xfId="4856" xr:uid="{00000000-0005-0000-0000-0000CF120000}"/>
    <cellStyle name="Comma 2 6 2 9 3" xfId="4857" xr:uid="{00000000-0005-0000-0000-0000D0120000}"/>
    <cellStyle name="Comma 2 6 2 9 4" xfId="4858" xr:uid="{00000000-0005-0000-0000-0000D1120000}"/>
    <cellStyle name="Comma 2 6 3" xfId="4859" xr:uid="{00000000-0005-0000-0000-0000D2120000}"/>
    <cellStyle name="Comma 2 6 3 2" xfId="4860" xr:uid="{00000000-0005-0000-0000-0000D3120000}"/>
    <cellStyle name="Comma 2 6 3 2 2" xfId="4861" xr:uid="{00000000-0005-0000-0000-0000D4120000}"/>
    <cellStyle name="Comma 2 6 3 2 2 2" xfId="4862" xr:uid="{00000000-0005-0000-0000-0000D5120000}"/>
    <cellStyle name="Comma 2 6 3 2 2 2 2" xfId="4863" xr:uid="{00000000-0005-0000-0000-0000D6120000}"/>
    <cellStyle name="Comma 2 6 3 2 2 3" xfId="4864" xr:uid="{00000000-0005-0000-0000-0000D7120000}"/>
    <cellStyle name="Comma 2 6 3 2 2 4" xfId="4865" xr:uid="{00000000-0005-0000-0000-0000D8120000}"/>
    <cellStyle name="Comma 2 6 3 2 3" xfId="4866" xr:uid="{00000000-0005-0000-0000-0000D9120000}"/>
    <cellStyle name="Comma 2 6 3 2 3 2" xfId="4867" xr:uid="{00000000-0005-0000-0000-0000DA120000}"/>
    <cellStyle name="Comma 2 6 3 2 4" xfId="4868" xr:uid="{00000000-0005-0000-0000-0000DB120000}"/>
    <cellStyle name="Comma 2 6 3 2 5" xfId="4869" xr:uid="{00000000-0005-0000-0000-0000DC120000}"/>
    <cellStyle name="Comma 2 6 3 3" xfId="4870" xr:uid="{00000000-0005-0000-0000-0000DD120000}"/>
    <cellStyle name="Comma 2 6 3 3 2" xfId="4871" xr:uid="{00000000-0005-0000-0000-0000DE120000}"/>
    <cellStyle name="Comma 2 6 3 3 2 2" xfId="4872" xr:uid="{00000000-0005-0000-0000-0000DF120000}"/>
    <cellStyle name="Comma 2 6 3 3 3" xfId="4873" xr:uid="{00000000-0005-0000-0000-0000E0120000}"/>
    <cellStyle name="Comma 2 6 3 3 4" xfId="4874" xr:uid="{00000000-0005-0000-0000-0000E1120000}"/>
    <cellStyle name="Comma 2 6 3 4" xfId="4875" xr:uid="{00000000-0005-0000-0000-0000E2120000}"/>
    <cellStyle name="Comma 2 6 3 4 2" xfId="4876" xr:uid="{00000000-0005-0000-0000-0000E3120000}"/>
    <cellStyle name="Comma 2 6 3 4 2 2" xfId="4877" xr:uid="{00000000-0005-0000-0000-0000E4120000}"/>
    <cellStyle name="Comma 2 6 3 4 3" xfId="4878" xr:uid="{00000000-0005-0000-0000-0000E5120000}"/>
    <cellStyle name="Comma 2 6 3 4 4" xfId="4879" xr:uid="{00000000-0005-0000-0000-0000E6120000}"/>
    <cellStyle name="Comma 2 6 3 5" xfId="4880" xr:uid="{00000000-0005-0000-0000-0000E7120000}"/>
    <cellStyle name="Comma 2 6 3 5 2" xfId="4881" xr:uid="{00000000-0005-0000-0000-0000E8120000}"/>
    <cellStyle name="Comma 2 6 3 6" xfId="4882" xr:uid="{00000000-0005-0000-0000-0000E9120000}"/>
    <cellStyle name="Comma 2 6 3 7" xfId="4883" xr:uid="{00000000-0005-0000-0000-0000EA120000}"/>
    <cellStyle name="Comma 2 6 4" xfId="4884" xr:uid="{00000000-0005-0000-0000-0000EB120000}"/>
    <cellStyle name="Comma 2 6 4 2" xfId="4885" xr:uid="{00000000-0005-0000-0000-0000EC120000}"/>
    <cellStyle name="Comma 2 6 4 2 2" xfId="4886" xr:uid="{00000000-0005-0000-0000-0000ED120000}"/>
    <cellStyle name="Comma 2 6 4 2 2 2" xfId="4887" xr:uid="{00000000-0005-0000-0000-0000EE120000}"/>
    <cellStyle name="Comma 2 6 4 2 2 2 2" xfId="4888" xr:uid="{00000000-0005-0000-0000-0000EF120000}"/>
    <cellStyle name="Comma 2 6 4 2 2 3" xfId="4889" xr:uid="{00000000-0005-0000-0000-0000F0120000}"/>
    <cellStyle name="Comma 2 6 4 2 2 4" xfId="4890" xr:uid="{00000000-0005-0000-0000-0000F1120000}"/>
    <cellStyle name="Comma 2 6 4 2 3" xfId="4891" xr:uid="{00000000-0005-0000-0000-0000F2120000}"/>
    <cellStyle name="Comma 2 6 4 2 3 2" xfId="4892" xr:uid="{00000000-0005-0000-0000-0000F3120000}"/>
    <cellStyle name="Comma 2 6 4 2 4" xfId="4893" xr:uid="{00000000-0005-0000-0000-0000F4120000}"/>
    <cellStyle name="Comma 2 6 4 2 5" xfId="4894" xr:uid="{00000000-0005-0000-0000-0000F5120000}"/>
    <cellStyle name="Comma 2 6 4 3" xfId="4895" xr:uid="{00000000-0005-0000-0000-0000F6120000}"/>
    <cellStyle name="Comma 2 6 4 3 2" xfId="4896" xr:uid="{00000000-0005-0000-0000-0000F7120000}"/>
    <cellStyle name="Comma 2 6 4 3 2 2" xfId="4897" xr:uid="{00000000-0005-0000-0000-0000F8120000}"/>
    <cellStyle name="Comma 2 6 4 3 3" xfId="4898" xr:uid="{00000000-0005-0000-0000-0000F9120000}"/>
    <cellStyle name="Comma 2 6 4 3 4" xfId="4899" xr:uid="{00000000-0005-0000-0000-0000FA120000}"/>
    <cellStyle name="Comma 2 6 4 4" xfId="4900" xr:uid="{00000000-0005-0000-0000-0000FB120000}"/>
    <cellStyle name="Comma 2 6 4 4 2" xfId="4901" xr:uid="{00000000-0005-0000-0000-0000FC120000}"/>
    <cellStyle name="Comma 2 6 4 4 2 2" xfId="4902" xr:uid="{00000000-0005-0000-0000-0000FD120000}"/>
    <cellStyle name="Comma 2 6 4 4 3" xfId="4903" xr:uid="{00000000-0005-0000-0000-0000FE120000}"/>
    <cellStyle name="Comma 2 6 4 4 4" xfId="4904" xr:uid="{00000000-0005-0000-0000-0000FF120000}"/>
    <cellStyle name="Comma 2 6 4 5" xfId="4905" xr:uid="{00000000-0005-0000-0000-000000130000}"/>
    <cellStyle name="Comma 2 6 4 5 2" xfId="4906" xr:uid="{00000000-0005-0000-0000-000001130000}"/>
    <cellStyle name="Comma 2 6 4 6" xfId="4907" xr:uid="{00000000-0005-0000-0000-000002130000}"/>
    <cellStyle name="Comma 2 6 4 7" xfId="4908" xr:uid="{00000000-0005-0000-0000-000003130000}"/>
    <cellStyle name="Comma 2 6 5" xfId="4909" xr:uid="{00000000-0005-0000-0000-000004130000}"/>
    <cellStyle name="Comma 2 6 5 2" xfId="4910" xr:uid="{00000000-0005-0000-0000-000005130000}"/>
    <cellStyle name="Comma 2 6 5 2 2" xfId="4911" xr:uid="{00000000-0005-0000-0000-000006130000}"/>
    <cellStyle name="Comma 2 6 5 2 2 2" xfId="4912" xr:uid="{00000000-0005-0000-0000-000007130000}"/>
    <cellStyle name="Comma 2 6 5 2 2 2 2" xfId="4913" xr:uid="{00000000-0005-0000-0000-000008130000}"/>
    <cellStyle name="Comma 2 6 5 2 2 3" xfId="4914" xr:uid="{00000000-0005-0000-0000-000009130000}"/>
    <cellStyle name="Comma 2 6 5 2 2 4" xfId="4915" xr:uid="{00000000-0005-0000-0000-00000A130000}"/>
    <cellStyle name="Comma 2 6 5 2 3" xfId="4916" xr:uid="{00000000-0005-0000-0000-00000B130000}"/>
    <cellStyle name="Comma 2 6 5 2 3 2" xfId="4917" xr:uid="{00000000-0005-0000-0000-00000C130000}"/>
    <cellStyle name="Comma 2 6 5 2 4" xfId="4918" xr:uid="{00000000-0005-0000-0000-00000D130000}"/>
    <cellStyle name="Comma 2 6 5 2 5" xfId="4919" xr:uid="{00000000-0005-0000-0000-00000E130000}"/>
    <cellStyle name="Comma 2 6 5 3" xfId="4920" xr:uid="{00000000-0005-0000-0000-00000F130000}"/>
    <cellStyle name="Comma 2 6 5 3 2" xfId="4921" xr:uid="{00000000-0005-0000-0000-000010130000}"/>
    <cellStyle name="Comma 2 6 5 3 2 2" xfId="4922" xr:uid="{00000000-0005-0000-0000-000011130000}"/>
    <cellStyle name="Comma 2 6 5 3 3" xfId="4923" xr:uid="{00000000-0005-0000-0000-000012130000}"/>
    <cellStyle name="Comma 2 6 5 3 4" xfId="4924" xr:uid="{00000000-0005-0000-0000-000013130000}"/>
    <cellStyle name="Comma 2 6 5 4" xfId="4925" xr:uid="{00000000-0005-0000-0000-000014130000}"/>
    <cellStyle name="Comma 2 6 5 4 2" xfId="4926" xr:uid="{00000000-0005-0000-0000-000015130000}"/>
    <cellStyle name="Comma 2 6 5 4 2 2" xfId="4927" xr:uid="{00000000-0005-0000-0000-000016130000}"/>
    <cellStyle name="Comma 2 6 5 4 3" xfId="4928" xr:uid="{00000000-0005-0000-0000-000017130000}"/>
    <cellStyle name="Comma 2 6 5 4 4" xfId="4929" xr:uid="{00000000-0005-0000-0000-000018130000}"/>
    <cellStyle name="Comma 2 6 5 5" xfId="4930" xr:uid="{00000000-0005-0000-0000-000019130000}"/>
    <cellStyle name="Comma 2 6 5 5 2" xfId="4931" xr:uid="{00000000-0005-0000-0000-00001A130000}"/>
    <cellStyle name="Comma 2 6 5 6" xfId="4932" xr:uid="{00000000-0005-0000-0000-00001B130000}"/>
    <cellStyle name="Comma 2 6 5 7" xfId="4933" xr:uid="{00000000-0005-0000-0000-00001C130000}"/>
    <cellStyle name="Comma 2 6 6" xfId="4934" xr:uid="{00000000-0005-0000-0000-00001D130000}"/>
    <cellStyle name="Comma 2 6 6 2" xfId="4935" xr:uid="{00000000-0005-0000-0000-00001E130000}"/>
    <cellStyle name="Comma 2 6 6 2 2" xfId="4936" xr:uid="{00000000-0005-0000-0000-00001F130000}"/>
    <cellStyle name="Comma 2 6 6 2 2 2" xfId="4937" xr:uid="{00000000-0005-0000-0000-000020130000}"/>
    <cellStyle name="Comma 2 6 6 2 2 2 2" xfId="4938" xr:uid="{00000000-0005-0000-0000-000021130000}"/>
    <cellStyle name="Comma 2 6 6 2 2 3" xfId="4939" xr:uid="{00000000-0005-0000-0000-000022130000}"/>
    <cellStyle name="Comma 2 6 6 2 2 4" xfId="4940" xr:uid="{00000000-0005-0000-0000-000023130000}"/>
    <cellStyle name="Comma 2 6 6 2 3" xfId="4941" xr:uid="{00000000-0005-0000-0000-000024130000}"/>
    <cellStyle name="Comma 2 6 6 2 3 2" xfId="4942" xr:uid="{00000000-0005-0000-0000-000025130000}"/>
    <cellStyle name="Comma 2 6 6 2 4" xfId="4943" xr:uid="{00000000-0005-0000-0000-000026130000}"/>
    <cellStyle name="Comma 2 6 6 2 5" xfId="4944" xr:uid="{00000000-0005-0000-0000-000027130000}"/>
    <cellStyle name="Comma 2 6 6 3" xfId="4945" xr:uid="{00000000-0005-0000-0000-000028130000}"/>
    <cellStyle name="Comma 2 6 6 3 2" xfId="4946" xr:uid="{00000000-0005-0000-0000-000029130000}"/>
    <cellStyle name="Comma 2 6 6 3 2 2" xfId="4947" xr:uid="{00000000-0005-0000-0000-00002A130000}"/>
    <cellStyle name="Comma 2 6 6 3 3" xfId="4948" xr:uid="{00000000-0005-0000-0000-00002B130000}"/>
    <cellStyle name="Comma 2 6 6 3 4" xfId="4949" xr:uid="{00000000-0005-0000-0000-00002C130000}"/>
    <cellStyle name="Comma 2 6 6 4" xfId="4950" xr:uid="{00000000-0005-0000-0000-00002D130000}"/>
    <cellStyle name="Comma 2 6 6 4 2" xfId="4951" xr:uid="{00000000-0005-0000-0000-00002E130000}"/>
    <cellStyle name="Comma 2 6 6 4 2 2" xfId="4952" xr:uid="{00000000-0005-0000-0000-00002F130000}"/>
    <cellStyle name="Comma 2 6 6 4 3" xfId="4953" xr:uid="{00000000-0005-0000-0000-000030130000}"/>
    <cellStyle name="Comma 2 6 6 4 4" xfId="4954" xr:uid="{00000000-0005-0000-0000-000031130000}"/>
    <cellStyle name="Comma 2 6 6 5" xfId="4955" xr:uid="{00000000-0005-0000-0000-000032130000}"/>
    <cellStyle name="Comma 2 6 6 5 2" xfId="4956" xr:uid="{00000000-0005-0000-0000-000033130000}"/>
    <cellStyle name="Comma 2 6 6 6" xfId="4957" xr:uid="{00000000-0005-0000-0000-000034130000}"/>
    <cellStyle name="Comma 2 6 6 7" xfId="4958" xr:uid="{00000000-0005-0000-0000-000035130000}"/>
    <cellStyle name="Comma 2 6 7" xfId="4959" xr:uid="{00000000-0005-0000-0000-000036130000}"/>
    <cellStyle name="Comma 2 6 7 2" xfId="4960" xr:uid="{00000000-0005-0000-0000-000037130000}"/>
    <cellStyle name="Comma 2 6 7 2 2" xfId="4961" xr:uid="{00000000-0005-0000-0000-000038130000}"/>
    <cellStyle name="Comma 2 6 7 2 2 2" xfId="4962" xr:uid="{00000000-0005-0000-0000-000039130000}"/>
    <cellStyle name="Comma 2 6 7 2 3" xfId="4963" xr:uid="{00000000-0005-0000-0000-00003A130000}"/>
    <cellStyle name="Comma 2 6 7 2 4" xfId="4964" xr:uid="{00000000-0005-0000-0000-00003B130000}"/>
    <cellStyle name="Comma 2 6 7 3" xfId="4965" xr:uid="{00000000-0005-0000-0000-00003C130000}"/>
    <cellStyle name="Comma 2 6 7 3 2" xfId="4966" xr:uid="{00000000-0005-0000-0000-00003D130000}"/>
    <cellStyle name="Comma 2 6 7 3 2 2" xfId="4967" xr:uid="{00000000-0005-0000-0000-00003E130000}"/>
    <cellStyle name="Comma 2 6 7 3 3" xfId="4968" xr:uid="{00000000-0005-0000-0000-00003F130000}"/>
    <cellStyle name="Comma 2 6 7 3 4" xfId="4969" xr:uid="{00000000-0005-0000-0000-000040130000}"/>
    <cellStyle name="Comma 2 6 7 4" xfId="4970" xr:uid="{00000000-0005-0000-0000-000041130000}"/>
    <cellStyle name="Comma 2 6 7 4 2" xfId="4971" xr:uid="{00000000-0005-0000-0000-000042130000}"/>
    <cellStyle name="Comma 2 6 7 5" xfId="4972" xr:uid="{00000000-0005-0000-0000-000043130000}"/>
    <cellStyle name="Comma 2 6 7 6" xfId="4973" xr:uid="{00000000-0005-0000-0000-000044130000}"/>
    <cellStyle name="Comma 2 6 8" xfId="4974" xr:uid="{00000000-0005-0000-0000-000045130000}"/>
    <cellStyle name="Comma 2 6 8 2" xfId="4975" xr:uid="{00000000-0005-0000-0000-000046130000}"/>
    <cellStyle name="Comma 2 6 8 2 2" xfId="4976" xr:uid="{00000000-0005-0000-0000-000047130000}"/>
    <cellStyle name="Comma 2 6 8 2 2 2" xfId="4977" xr:uid="{00000000-0005-0000-0000-000048130000}"/>
    <cellStyle name="Comma 2 6 8 2 3" xfId="4978" xr:uid="{00000000-0005-0000-0000-000049130000}"/>
    <cellStyle name="Comma 2 6 8 2 4" xfId="4979" xr:uid="{00000000-0005-0000-0000-00004A130000}"/>
    <cellStyle name="Comma 2 6 8 3" xfId="4980" xr:uid="{00000000-0005-0000-0000-00004B130000}"/>
    <cellStyle name="Comma 2 6 8 3 2" xfId="4981" xr:uid="{00000000-0005-0000-0000-00004C130000}"/>
    <cellStyle name="Comma 2 6 8 4" xfId="4982" xr:uid="{00000000-0005-0000-0000-00004D130000}"/>
    <cellStyle name="Comma 2 6 8 5" xfId="4983" xr:uid="{00000000-0005-0000-0000-00004E130000}"/>
    <cellStyle name="Comma 2 6 9" xfId="4984" xr:uid="{00000000-0005-0000-0000-00004F130000}"/>
    <cellStyle name="Comma 2 6 9 2" xfId="4985" xr:uid="{00000000-0005-0000-0000-000050130000}"/>
    <cellStyle name="Comma 2 6 9 2 2" xfId="4986" xr:uid="{00000000-0005-0000-0000-000051130000}"/>
    <cellStyle name="Comma 2 6 9 3" xfId="4987" xr:uid="{00000000-0005-0000-0000-000052130000}"/>
    <cellStyle name="Comma 2 6 9 4" xfId="4988" xr:uid="{00000000-0005-0000-0000-000053130000}"/>
    <cellStyle name="Comma 2 7" xfId="4989" xr:uid="{00000000-0005-0000-0000-000054130000}"/>
    <cellStyle name="Comma 2 7 10" xfId="4990" xr:uid="{00000000-0005-0000-0000-000055130000}"/>
    <cellStyle name="Comma 2 7 10 2" xfId="4991" xr:uid="{00000000-0005-0000-0000-000056130000}"/>
    <cellStyle name="Comma 2 7 10 2 2" xfId="4992" xr:uid="{00000000-0005-0000-0000-000057130000}"/>
    <cellStyle name="Comma 2 7 10 3" xfId="4993" xr:uid="{00000000-0005-0000-0000-000058130000}"/>
    <cellStyle name="Comma 2 7 10 4" xfId="4994" xr:uid="{00000000-0005-0000-0000-000059130000}"/>
    <cellStyle name="Comma 2 7 11" xfId="4995" xr:uid="{00000000-0005-0000-0000-00005A130000}"/>
    <cellStyle name="Comma 2 7 11 2" xfId="4996" xr:uid="{00000000-0005-0000-0000-00005B130000}"/>
    <cellStyle name="Comma 2 7 12" xfId="4997" xr:uid="{00000000-0005-0000-0000-00005C130000}"/>
    <cellStyle name="Comma 2 7 13" xfId="4998" xr:uid="{00000000-0005-0000-0000-00005D130000}"/>
    <cellStyle name="Comma 2 7 2" xfId="4999" xr:uid="{00000000-0005-0000-0000-00005E130000}"/>
    <cellStyle name="Comma 2 7 2 10" xfId="5000" xr:uid="{00000000-0005-0000-0000-00005F130000}"/>
    <cellStyle name="Comma 2 7 2 10 2" xfId="5001" xr:uid="{00000000-0005-0000-0000-000060130000}"/>
    <cellStyle name="Comma 2 7 2 11" xfId="5002" xr:uid="{00000000-0005-0000-0000-000061130000}"/>
    <cellStyle name="Comma 2 7 2 12" xfId="5003" xr:uid="{00000000-0005-0000-0000-000062130000}"/>
    <cellStyle name="Comma 2 7 2 2" xfId="5004" xr:uid="{00000000-0005-0000-0000-000063130000}"/>
    <cellStyle name="Comma 2 7 2 2 2" xfId="5005" xr:uid="{00000000-0005-0000-0000-000064130000}"/>
    <cellStyle name="Comma 2 7 2 2 2 2" xfId="5006" xr:uid="{00000000-0005-0000-0000-000065130000}"/>
    <cellStyle name="Comma 2 7 2 2 2 2 2" xfId="5007" xr:uid="{00000000-0005-0000-0000-000066130000}"/>
    <cellStyle name="Comma 2 7 2 2 2 2 2 2" xfId="5008" xr:uid="{00000000-0005-0000-0000-000067130000}"/>
    <cellStyle name="Comma 2 7 2 2 2 2 3" xfId="5009" xr:uid="{00000000-0005-0000-0000-000068130000}"/>
    <cellStyle name="Comma 2 7 2 2 2 2 4" xfId="5010" xr:uid="{00000000-0005-0000-0000-000069130000}"/>
    <cellStyle name="Comma 2 7 2 2 2 3" xfId="5011" xr:uid="{00000000-0005-0000-0000-00006A130000}"/>
    <cellStyle name="Comma 2 7 2 2 2 3 2" xfId="5012" xr:uid="{00000000-0005-0000-0000-00006B130000}"/>
    <cellStyle name="Comma 2 7 2 2 2 4" xfId="5013" xr:uid="{00000000-0005-0000-0000-00006C130000}"/>
    <cellStyle name="Comma 2 7 2 2 2 5" xfId="5014" xr:uid="{00000000-0005-0000-0000-00006D130000}"/>
    <cellStyle name="Comma 2 7 2 2 3" xfId="5015" xr:uid="{00000000-0005-0000-0000-00006E130000}"/>
    <cellStyle name="Comma 2 7 2 2 3 2" xfId="5016" xr:uid="{00000000-0005-0000-0000-00006F130000}"/>
    <cellStyle name="Comma 2 7 2 2 3 2 2" xfId="5017" xr:uid="{00000000-0005-0000-0000-000070130000}"/>
    <cellStyle name="Comma 2 7 2 2 3 3" xfId="5018" xr:uid="{00000000-0005-0000-0000-000071130000}"/>
    <cellStyle name="Comma 2 7 2 2 3 4" xfId="5019" xr:uid="{00000000-0005-0000-0000-000072130000}"/>
    <cellStyle name="Comma 2 7 2 2 4" xfId="5020" xr:uid="{00000000-0005-0000-0000-000073130000}"/>
    <cellStyle name="Comma 2 7 2 2 4 2" xfId="5021" xr:uid="{00000000-0005-0000-0000-000074130000}"/>
    <cellStyle name="Comma 2 7 2 2 4 2 2" xfId="5022" xr:uid="{00000000-0005-0000-0000-000075130000}"/>
    <cellStyle name="Comma 2 7 2 2 4 3" xfId="5023" xr:uid="{00000000-0005-0000-0000-000076130000}"/>
    <cellStyle name="Comma 2 7 2 2 4 4" xfId="5024" xr:uid="{00000000-0005-0000-0000-000077130000}"/>
    <cellStyle name="Comma 2 7 2 2 5" xfId="5025" xr:uid="{00000000-0005-0000-0000-000078130000}"/>
    <cellStyle name="Comma 2 7 2 2 5 2" xfId="5026" xr:uid="{00000000-0005-0000-0000-000079130000}"/>
    <cellStyle name="Comma 2 7 2 2 6" xfId="5027" xr:uid="{00000000-0005-0000-0000-00007A130000}"/>
    <cellStyle name="Comma 2 7 2 2 7" xfId="5028" xr:uid="{00000000-0005-0000-0000-00007B130000}"/>
    <cellStyle name="Comma 2 7 2 3" xfId="5029" xr:uid="{00000000-0005-0000-0000-00007C130000}"/>
    <cellStyle name="Comma 2 7 2 3 2" xfId="5030" xr:uid="{00000000-0005-0000-0000-00007D130000}"/>
    <cellStyle name="Comma 2 7 2 3 2 2" xfId="5031" xr:uid="{00000000-0005-0000-0000-00007E130000}"/>
    <cellStyle name="Comma 2 7 2 3 2 2 2" xfId="5032" xr:uid="{00000000-0005-0000-0000-00007F130000}"/>
    <cellStyle name="Comma 2 7 2 3 2 2 2 2" xfId="5033" xr:uid="{00000000-0005-0000-0000-000080130000}"/>
    <cellStyle name="Comma 2 7 2 3 2 2 3" xfId="5034" xr:uid="{00000000-0005-0000-0000-000081130000}"/>
    <cellStyle name="Comma 2 7 2 3 2 2 4" xfId="5035" xr:uid="{00000000-0005-0000-0000-000082130000}"/>
    <cellStyle name="Comma 2 7 2 3 2 3" xfId="5036" xr:uid="{00000000-0005-0000-0000-000083130000}"/>
    <cellStyle name="Comma 2 7 2 3 2 3 2" xfId="5037" xr:uid="{00000000-0005-0000-0000-000084130000}"/>
    <cellStyle name="Comma 2 7 2 3 2 4" xfId="5038" xr:uid="{00000000-0005-0000-0000-000085130000}"/>
    <cellStyle name="Comma 2 7 2 3 2 5" xfId="5039" xr:uid="{00000000-0005-0000-0000-000086130000}"/>
    <cellStyle name="Comma 2 7 2 3 3" xfId="5040" xr:uid="{00000000-0005-0000-0000-000087130000}"/>
    <cellStyle name="Comma 2 7 2 3 3 2" xfId="5041" xr:uid="{00000000-0005-0000-0000-000088130000}"/>
    <cellStyle name="Comma 2 7 2 3 3 2 2" xfId="5042" xr:uid="{00000000-0005-0000-0000-000089130000}"/>
    <cellStyle name="Comma 2 7 2 3 3 3" xfId="5043" xr:uid="{00000000-0005-0000-0000-00008A130000}"/>
    <cellStyle name="Comma 2 7 2 3 3 4" xfId="5044" xr:uid="{00000000-0005-0000-0000-00008B130000}"/>
    <cellStyle name="Comma 2 7 2 3 4" xfId="5045" xr:uid="{00000000-0005-0000-0000-00008C130000}"/>
    <cellStyle name="Comma 2 7 2 3 4 2" xfId="5046" xr:uid="{00000000-0005-0000-0000-00008D130000}"/>
    <cellStyle name="Comma 2 7 2 3 4 2 2" xfId="5047" xr:uid="{00000000-0005-0000-0000-00008E130000}"/>
    <cellStyle name="Comma 2 7 2 3 4 3" xfId="5048" xr:uid="{00000000-0005-0000-0000-00008F130000}"/>
    <cellStyle name="Comma 2 7 2 3 4 4" xfId="5049" xr:uid="{00000000-0005-0000-0000-000090130000}"/>
    <cellStyle name="Comma 2 7 2 3 5" xfId="5050" xr:uid="{00000000-0005-0000-0000-000091130000}"/>
    <cellStyle name="Comma 2 7 2 3 5 2" xfId="5051" xr:uid="{00000000-0005-0000-0000-000092130000}"/>
    <cellStyle name="Comma 2 7 2 3 6" xfId="5052" xr:uid="{00000000-0005-0000-0000-000093130000}"/>
    <cellStyle name="Comma 2 7 2 3 7" xfId="5053" xr:uid="{00000000-0005-0000-0000-000094130000}"/>
    <cellStyle name="Comma 2 7 2 4" xfId="5054" xr:uid="{00000000-0005-0000-0000-000095130000}"/>
    <cellStyle name="Comma 2 7 2 4 2" xfId="5055" xr:uid="{00000000-0005-0000-0000-000096130000}"/>
    <cellStyle name="Comma 2 7 2 4 2 2" xfId="5056" xr:uid="{00000000-0005-0000-0000-000097130000}"/>
    <cellStyle name="Comma 2 7 2 4 2 2 2" xfId="5057" xr:uid="{00000000-0005-0000-0000-000098130000}"/>
    <cellStyle name="Comma 2 7 2 4 2 2 2 2" xfId="5058" xr:uid="{00000000-0005-0000-0000-000099130000}"/>
    <cellStyle name="Comma 2 7 2 4 2 2 3" xfId="5059" xr:uid="{00000000-0005-0000-0000-00009A130000}"/>
    <cellStyle name="Comma 2 7 2 4 2 2 4" xfId="5060" xr:uid="{00000000-0005-0000-0000-00009B130000}"/>
    <cellStyle name="Comma 2 7 2 4 2 3" xfId="5061" xr:uid="{00000000-0005-0000-0000-00009C130000}"/>
    <cellStyle name="Comma 2 7 2 4 2 3 2" xfId="5062" xr:uid="{00000000-0005-0000-0000-00009D130000}"/>
    <cellStyle name="Comma 2 7 2 4 2 4" xfId="5063" xr:uid="{00000000-0005-0000-0000-00009E130000}"/>
    <cellStyle name="Comma 2 7 2 4 2 5" xfId="5064" xr:uid="{00000000-0005-0000-0000-00009F130000}"/>
    <cellStyle name="Comma 2 7 2 4 3" xfId="5065" xr:uid="{00000000-0005-0000-0000-0000A0130000}"/>
    <cellStyle name="Comma 2 7 2 4 3 2" xfId="5066" xr:uid="{00000000-0005-0000-0000-0000A1130000}"/>
    <cellStyle name="Comma 2 7 2 4 3 2 2" xfId="5067" xr:uid="{00000000-0005-0000-0000-0000A2130000}"/>
    <cellStyle name="Comma 2 7 2 4 3 3" xfId="5068" xr:uid="{00000000-0005-0000-0000-0000A3130000}"/>
    <cellStyle name="Comma 2 7 2 4 3 4" xfId="5069" xr:uid="{00000000-0005-0000-0000-0000A4130000}"/>
    <cellStyle name="Comma 2 7 2 4 4" xfId="5070" xr:uid="{00000000-0005-0000-0000-0000A5130000}"/>
    <cellStyle name="Comma 2 7 2 4 4 2" xfId="5071" xr:uid="{00000000-0005-0000-0000-0000A6130000}"/>
    <cellStyle name="Comma 2 7 2 4 4 2 2" xfId="5072" xr:uid="{00000000-0005-0000-0000-0000A7130000}"/>
    <cellStyle name="Comma 2 7 2 4 4 3" xfId="5073" xr:uid="{00000000-0005-0000-0000-0000A8130000}"/>
    <cellStyle name="Comma 2 7 2 4 4 4" xfId="5074" xr:uid="{00000000-0005-0000-0000-0000A9130000}"/>
    <cellStyle name="Comma 2 7 2 4 5" xfId="5075" xr:uid="{00000000-0005-0000-0000-0000AA130000}"/>
    <cellStyle name="Comma 2 7 2 4 5 2" xfId="5076" xr:uid="{00000000-0005-0000-0000-0000AB130000}"/>
    <cellStyle name="Comma 2 7 2 4 6" xfId="5077" xr:uid="{00000000-0005-0000-0000-0000AC130000}"/>
    <cellStyle name="Comma 2 7 2 4 7" xfId="5078" xr:uid="{00000000-0005-0000-0000-0000AD130000}"/>
    <cellStyle name="Comma 2 7 2 5" xfId="5079" xr:uid="{00000000-0005-0000-0000-0000AE130000}"/>
    <cellStyle name="Comma 2 7 2 5 2" xfId="5080" xr:uid="{00000000-0005-0000-0000-0000AF130000}"/>
    <cellStyle name="Comma 2 7 2 5 2 2" xfId="5081" xr:uid="{00000000-0005-0000-0000-0000B0130000}"/>
    <cellStyle name="Comma 2 7 2 5 2 2 2" xfId="5082" xr:uid="{00000000-0005-0000-0000-0000B1130000}"/>
    <cellStyle name="Comma 2 7 2 5 2 2 2 2" xfId="5083" xr:uid="{00000000-0005-0000-0000-0000B2130000}"/>
    <cellStyle name="Comma 2 7 2 5 2 2 3" xfId="5084" xr:uid="{00000000-0005-0000-0000-0000B3130000}"/>
    <cellStyle name="Comma 2 7 2 5 2 2 4" xfId="5085" xr:uid="{00000000-0005-0000-0000-0000B4130000}"/>
    <cellStyle name="Comma 2 7 2 5 2 3" xfId="5086" xr:uid="{00000000-0005-0000-0000-0000B5130000}"/>
    <cellStyle name="Comma 2 7 2 5 2 3 2" xfId="5087" xr:uid="{00000000-0005-0000-0000-0000B6130000}"/>
    <cellStyle name="Comma 2 7 2 5 2 4" xfId="5088" xr:uid="{00000000-0005-0000-0000-0000B7130000}"/>
    <cellStyle name="Comma 2 7 2 5 2 5" xfId="5089" xr:uid="{00000000-0005-0000-0000-0000B8130000}"/>
    <cellStyle name="Comma 2 7 2 5 3" xfId="5090" xr:uid="{00000000-0005-0000-0000-0000B9130000}"/>
    <cellStyle name="Comma 2 7 2 5 3 2" xfId="5091" xr:uid="{00000000-0005-0000-0000-0000BA130000}"/>
    <cellStyle name="Comma 2 7 2 5 3 2 2" xfId="5092" xr:uid="{00000000-0005-0000-0000-0000BB130000}"/>
    <cellStyle name="Comma 2 7 2 5 3 3" xfId="5093" xr:uid="{00000000-0005-0000-0000-0000BC130000}"/>
    <cellStyle name="Comma 2 7 2 5 3 4" xfId="5094" xr:uid="{00000000-0005-0000-0000-0000BD130000}"/>
    <cellStyle name="Comma 2 7 2 5 4" xfId="5095" xr:uid="{00000000-0005-0000-0000-0000BE130000}"/>
    <cellStyle name="Comma 2 7 2 5 4 2" xfId="5096" xr:uid="{00000000-0005-0000-0000-0000BF130000}"/>
    <cellStyle name="Comma 2 7 2 5 4 2 2" xfId="5097" xr:uid="{00000000-0005-0000-0000-0000C0130000}"/>
    <cellStyle name="Comma 2 7 2 5 4 3" xfId="5098" xr:uid="{00000000-0005-0000-0000-0000C1130000}"/>
    <cellStyle name="Comma 2 7 2 5 4 4" xfId="5099" xr:uid="{00000000-0005-0000-0000-0000C2130000}"/>
    <cellStyle name="Comma 2 7 2 5 5" xfId="5100" xr:uid="{00000000-0005-0000-0000-0000C3130000}"/>
    <cellStyle name="Comma 2 7 2 5 5 2" xfId="5101" xr:uid="{00000000-0005-0000-0000-0000C4130000}"/>
    <cellStyle name="Comma 2 7 2 5 6" xfId="5102" xr:uid="{00000000-0005-0000-0000-0000C5130000}"/>
    <cellStyle name="Comma 2 7 2 5 7" xfId="5103" xr:uid="{00000000-0005-0000-0000-0000C6130000}"/>
    <cellStyle name="Comma 2 7 2 6" xfId="5104" xr:uid="{00000000-0005-0000-0000-0000C7130000}"/>
    <cellStyle name="Comma 2 7 2 6 2" xfId="5105" xr:uid="{00000000-0005-0000-0000-0000C8130000}"/>
    <cellStyle name="Comma 2 7 2 6 2 2" xfId="5106" xr:uid="{00000000-0005-0000-0000-0000C9130000}"/>
    <cellStyle name="Comma 2 7 2 6 2 2 2" xfId="5107" xr:uid="{00000000-0005-0000-0000-0000CA130000}"/>
    <cellStyle name="Comma 2 7 2 6 2 3" xfId="5108" xr:uid="{00000000-0005-0000-0000-0000CB130000}"/>
    <cellStyle name="Comma 2 7 2 6 2 4" xfId="5109" xr:uid="{00000000-0005-0000-0000-0000CC130000}"/>
    <cellStyle name="Comma 2 7 2 6 3" xfId="5110" xr:uid="{00000000-0005-0000-0000-0000CD130000}"/>
    <cellStyle name="Comma 2 7 2 6 3 2" xfId="5111" xr:uid="{00000000-0005-0000-0000-0000CE130000}"/>
    <cellStyle name="Comma 2 7 2 6 3 2 2" xfId="5112" xr:uid="{00000000-0005-0000-0000-0000CF130000}"/>
    <cellStyle name="Comma 2 7 2 6 3 3" xfId="5113" xr:uid="{00000000-0005-0000-0000-0000D0130000}"/>
    <cellStyle name="Comma 2 7 2 6 3 4" xfId="5114" xr:uid="{00000000-0005-0000-0000-0000D1130000}"/>
    <cellStyle name="Comma 2 7 2 6 4" xfId="5115" xr:uid="{00000000-0005-0000-0000-0000D2130000}"/>
    <cellStyle name="Comma 2 7 2 6 4 2" xfId="5116" xr:uid="{00000000-0005-0000-0000-0000D3130000}"/>
    <cellStyle name="Comma 2 7 2 6 5" xfId="5117" xr:uid="{00000000-0005-0000-0000-0000D4130000}"/>
    <cellStyle name="Comma 2 7 2 6 6" xfId="5118" xr:uid="{00000000-0005-0000-0000-0000D5130000}"/>
    <cellStyle name="Comma 2 7 2 7" xfId="5119" xr:uid="{00000000-0005-0000-0000-0000D6130000}"/>
    <cellStyle name="Comma 2 7 2 7 2" xfId="5120" xr:uid="{00000000-0005-0000-0000-0000D7130000}"/>
    <cellStyle name="Comma 2 7 2 7 2 2" xfId="5121" xr:uid="{00000000-0005-0000-0000-0000D8130000}"/>
    <cellStyle name="Comma 2 7 2 7 2 2 2" xfId="5122" xr:uid="{00000000-0005-0000-0000-0000D9130000}"/>
    <cellStyle name="Comma 2 7 2 7 2 3" xfId="5123" xr:uid="{00000000-0005-0000-0000-0000DA130000}"/>
    <cellStyle name="Comma 2 7 2 7 2 4" xfId="5124" xr:uid="{00000000-0005-0000-0000-0000DB130000}"/>
    <cellStyle name="Comma 2 7 2 7 3" xfId="5125" xr:uid="{00000000-0005-0000-0000-0000DC130000}"/>
    <cellStyle name="Comma 2 7 2 7 3 2" xfId="5126" xr:uid="{00000000-0005-0000-0000-0000DD130000}"/>
    <cellStyle name="Comma 2 7 2 7 4" xfId="5127" xr:uid="{00000000-0005-0000-0000-0000DE130000}"/>
    <cellStyle name="Comma 2 7 2 7 5" xfId="5128" xr:uid="{00000000-0005-0000-0000-0000DF130000}"/>
    <cellStyle name="Comma 2 7 2 8" xfId="5129" xr:uid="{00000000-0005-0000-0000-0000E0130000}"/>
    <cellStyle name="Comma 2 7 2 8 2" xfId="5130" xr:uid="{00000000-0005-0000-0000-0000E1130000}"/>
    <cellStyle name="Comma 2 7 2 8 2 2" xfId="5131" xr:uid="{00000000-0005-0000-0000-0000E2130000}"/>
    <cellStyle name="Comma 2 7 2 8 3" xfId="5132" xr:uid="{00000000-0005-0000-0000-0000E3130000}"/>
    <cellStyle name="Comma 2 7 2 8 4" xfId="5133" xr:uid="{00000000-0005-0000-0000-0000E4130000}"/>
    <cellStyle name="Comma 2 7 2 9" xfId="5134" xr:uid="{00000000-0005-0000-0000-0000E5130000}"/>
    <cellStyle name="Comma 2 7 2 9 2" xfId="5135" xr:uid="{00000000-0005-0000-0000-0000E6130000}"/>
    <cellStyle name="Comma 2 7 2 9 2 2" xfId="5136" xr:uid="{00000000-0005-0000-0000-0000E7130000}"/>
    <cellStyle name="Comma 2 7 2 9 3" xfId="5137" xr:uid="{00000000-0005-0000-0000-0000E8130000}"/>
    <cellStyle name="Comma 2 7 2 9 4" xfId="5138" xr:uid="{00000000-0005-0000-0000-0000E9130000}"/>
    <cellStyle name="Comma 2 7 3" xfId="5139" xr:uid="{00000000-0005-0000-0000-0000EA130000}"/>
    <cellStyle name="Comma 2 7 3 2" xfId="5140" xr:uid="{00000000-0005-0000-0000-0000EB130000}"/>
    <cellStyle name="Comma 2 7 3 2 2" xfId="5141" xr:uid="{00000000-0005-0000-0000-0000EC130000}"/>
    <cellStyle name="Comma 2 7 3 2 2 2" xfId="5142" xr:uid="{00000000-0005-0000-0000-0000ED130000}"/>
    <cellStyle name="Comma 2 7 3 2 2 2 2" xfId="5143" xr:uid="{00000000-0005-0000-0000-0000EE130000}"/>
    <cellStyle name="Comma 2 7 3 2 2 3" xfId="5144" xr:uid="{00000000-0005-0000-0000-0000EF130000}"/>
    <cellStyle name="Comma 2 7 3 2 2 4" xfId="5145" xr:uid="{00000000-0005-0000-0000-0000F0130000}"/>
    <cellStyle name="Comma 2 7 3 2 3" xfId="5146" xr:uid="{00000000-0005-0000-0000-0000F1130000}"/>
    <cellStyle name="Comma 2 7 3 2 3 2" xfId="5147" xr:uid="{00000000-0005-0000-0000-0000F2130000}"/>
    <cellStyle name="Comma 2 7 3 2 4" xfId="5148" xr:uid="{00000000-0005-0000-0000-0000F3130000}"/>
    <cellStyle name="Comma 2 7 3 2 5" xfId="5149" xr:uid="{00000000-0005-0000-0000-0000F4130000}"/>
    <cellStyle name="Comma 2 7 3 3" xfId="5150" xr:uid="{00000000-0005-0000-0000-0000F5130000}"/>
    <cellStyle name="Comma 2 7 3 3 2" xfId="5151" xr:uid="{00000000-0005-0000-0000-0000F6130000}"/>
    <cellStyle name="Comma 2 7 3 3 2 2" xfId="5152" xr:uid="{00000000-0005-0000-0000-0000F7130000}"/>
    <cellStyle name="Comma 2 7 3 3 3" xfId="5153" xr:uid="{00000000-0005-0000-0000-0000F8130000}"/>
    <cellStyle name="Comma 2 7 3 3 4" xfId="5154" xr:uid="{00000000-0005-0000-0000-0000F9130000}"/>
    <cellStyle name="Comma 2 7 3 4" xfId="5155" xr:uid="{00000000-0005-0000-0000-0000FA130000}"/>
    <cellStyle name="Comma 2 7 3 4 2" xfId="5156" xr:uid="{00000000-0005-0000-0000-0000FB130000}"/>
    <cellStyle name="Comma 2 7 3 4 2 2" xfId="5157" xr:uid="{00000000-0005-0000-0000-0000FC130000}"/>
    <cellStyle name="Comma 2 7 3 4 3" xfId="5158" xr:uid="{00000000-0005-0000-0000-0000FD130000}"/>
    <cellStyle name="Comma 2 7 3 4 4" xfId="5159" xr:uid="{00000000-0005-0000-0000-0000FE130000}"/>
    <cellStyle name="Comma 2 7 3 5" xfId="5160" xr:uid="{00000000-0005-0000-0000-0000FF130000}"/>
    <cellStyle name="Comma 2 7 3 5 2" xfId="5161" xr:uid="{00000000-0005-0000-0000-000000140000}"/>
    <cellStyle name="Comma 2 7 3 6" xfId="5162" xr:uid="{00000000-0005-0000-0000-000001140000}"/>
    <cellStyle name="Comma 2 7 3 7" xfId="5163" xr:uid="{00000000-0005-0000-0000-000002140000}"/>
    <cellStyle name="Comma 2 7 4" xfId="5164" xr:uid="{00000000-0005-0000-0000-000003140000}"/>
    <cellStyle name="Comma 2 7 4 2" xfId="5165" xr:uid="{00000000-0005-0000-0000-000004140000}"/>
    <cellStyle name="Comma 2 7 4 2 2" xfId="5166" xr:uid="{00000000-0005-0000-0000-000005140000}"/>
    <cellStyle name="Comma 2 7 4 2 2 2" xfId="5167" xr:uid="{00000000-0005-0000-0000-000006140000}"/>
    <cellStyle name="Comma 2 7 4 2 2 2 2" xfId="5168" xr:uid="{00000000-0005-0000-0000-000007140000}"/>
    <cellStyle name="Comma 2 7 4 2 2 3" xfId="5169" xr:uid="{00000000-0005-0000-0000-000008140000}"/>
    <cellStyle name="Comma 2 7 4 2 2 4" xfId="5170" xr:uid="{00000000-0005-0000-0000-000009140000}"/>
    <cellStyle name="Comma 2 7 4 2 3" xfId="5171" xr:uid="{00000000-0005-0000-0000-00000A140000}"/>
    <cellStyle name="Comma 2 7 4 2 3 2" xfId="5172" xr:uid="{00000000-0005-0000-0000-00000B140000}"/>
    <cellStyle name="Comma 2 7 4 2 4" xfId="5173" xr:uid="{00000000-0005-0000-0000-00000C140000}"/>
    <cellStyle name="Comma 2 7 4 2 5" xfId="5174" xr:uid="{00000000-0005-0000-0000-00000D140000}"/>
    <cellStyle name="Comma 2 7 4 3" xfId="5175" xr:uid="{00000000-0005-0000-0000-00000E140000}"/>
    <cellStyle name="Comma 2 7 4 3 2" xfId="5176" xr:uid="{00000000-0005-0000-0000-00000F140000}"/>
    <cellStyle name="Comma 2 7 4 3 2 2" xfId="5177" xr:uid="{00000000-0005-0000-0000-000010140000}"/>
    <cellStyle name="Comma 2 7 4 3 3" xfId="5178" xr:uid="{00000000-0005-0000-0000-000011140000}"/>
    <cellStyle name="Comma 2 7 4 3 4" xfId="5179" xr:uid="{00000000-0005-0000-0000-000012140000}"/>
    <cellStyle name="Comma 2 7 4 4" xfId="5180" xr:uid="{00000000-0005-0000-0000-000013140000}"/>
    <cellStyle name="Comma 2 7 4 4 2" xfId="5181" xr:uid="{00000000-0005-0000-0000-000014140000}"/>
    <cellStyle name="Comma 2 7 4 4 2 2" xfId="5182" xr:uid="{00000000-0005-0000-0000-000015140000}"/>
    <cellStyle name="Comma 2 7 4 4 3" xfId="5183" xr:uid="{00000000-0005-0000-0000-000016140000}"/>
    <cellStyle name="Comma 2 7 4 4 4" xfId="5184" xr:uid="{00000000-0005-0000-0000-000017140000}"/>
    <cellStyle name="Comma 2 7 4 5" xfId="5185" xr:uid="{00000000-0005-0000-0000-000018140000}"/>
    <cellStyle name="Comma 2 7 4 5 2" xfId="5186" xr:uid="{00000000-0005-0000-0000-000019140000}"/>
    <cellStyle name="Comma 2 7 4 6" xfId="5187" xr:uid="{00000000-0005-0000-0000-00001A140000}"/>
    <cellStyle name="Comma 2 7 4 7" xfId="5188" xr:uid="{00000000-0005-0000-0000-00001B140000}"/>
    <cellStyle name="Comma 2 7 5" xfId="5189" xr:uid="{00000000-0005-0000-0000-00001C140000}"/>
    <cellStyle name="Comma 2 7 5 2" xfId="5190" xr:uid="{00000000-0005-0000-0000-00001D140000}"/>
    <cellStyle name="Comma 2 7 5 2 2" xfId="5191" xr:uid="{00000000-0005-0000-0000-00001E140000}"/>
    <cellStyle name="Comma 2 7 5 2 2 2" xfId="5192" xr:uid="{00000000-0005-0000-0000-00001F140000}"/>
    <cellStyle name="Comma 2 7 5 2 2 2 2" xfId="5193" xr:uid="{00000000-0005-0000-0000-000020140000}"/>
    <cellStyle name="Comma 2 7 5 2 2 3" xfId="5194" xr:uid="{00000000-0005-0000-0000-000021140000}"/>
    <cellStyle name="Comma 2 7 5 2 2 4" xfId="5195" xr:uid="{00000000-0005-0000-0000-000022140000}"/>
    <cellStyle name="Comma 2 7 5 2 3" xfId="5196" xr:uid="{00000000-0005-0000-0000-000023140000}"/>
    <cellStyle name="Comma 2 7 5 2 3 2" xfId="5197" xr:uid="{00000000-0005-0000-0000-000024140000}"/>
    <cellStyle name="Comma 2 7 5 2 4" xfId="5198" xr:uid="{00000000-0005-0000-0000-000025140000}"/>
    <cellStyle name="Comma 2 7 5 2 5" xfId="5199" xr:uid="{00000000-0005-0000-0000-000026140000}"/>
    <cellStyle name="Comma 2 7 5 3" xfId="5200" xr:uid="{00000000-0005-0000-0000-000027140000}"/>
    <cellStyle name="Comma 2 7 5 3 2" xfId="5201" xr:uid="{00000000-0005-0000-0000-000028140000}"/>
    <cellStyle name="Comma 2 7 5 3 2 2" xfId="5202" xr:uid="{00000000-0005-0000-0000-000029140000}"/>
    <cellStyle name="Comma 2 7 5 3 3" xfId="5203" xr:uid="{00000000-0005-0000-0000-00002A140000}"/>
    <cellStyle name="Comma 2 7 5 3 4" xfId="5204" xr:uid="{00000000-0005-0000-0000-00002B140000}"/>
    <cellStyle name="Comma 2 7 5 4" xfId="5205" xr:uid="{00000000-0005-0000-0000-00002C140000}"/>
    <cellStyle name="Comma 2 7 5 4 2" xfId="5206" xr:uid="{00000000-0005-0000-0000-00002D140000}"/>
    <cellStyle name="Comma 2 7 5 4 2 2" xfId="5207" xr:uid="{00000000-0005-0000-0000-00002E140000}"/>
    <cellStyle name="Comma 2 7 5 4 3" xfId="5208" xr:uid="{00000000-0005-0000-0000-00002F140000}"/>
    <cellStyle name="Comma 2 7 5 4 4" xfId="5209" xr:uid="{00000000-0005-0000-0000-000030140000}"/>
    <cellStyle name="Comma 2 7 5 5" xfId="5210" xr:uid="{00000000-0005-0000-0000-000031140000}"/>
    <cellStyle name="Comma 2 7 5 5 2" xfId="5211" xr:uid="{00000000-0005-0000-0000-000032140000}"/>
    <cellStyle name="Comma 2 7 5 6" xfId="5212" xr:uid="{00000000-0005-0000-0000-000033140000}"/>
    <cellStyle name="Comma 2 7 5 7" xfId="5213" xr:uid="{00000000-0005-0000-0000-000034140000}"/>
    <cellStyle name="Comma 2 7 6" xfId="5214" xr:uid="{00000000-0005-0000-0000-000035140000}"/>
    <cellStyle name="Comma 2 7 6 2" xfId="5215" xr:uid="{00000000-0005-0000-0000-000036140000}"/>
    <cellStyle name="Comma 2 7 6 2 2" xfId="5216" xr:uid="{00000000-0005-0000-0000-000037140000}"/>
    <cellStyle name="Comma 2 7 6 2 2 2" xfId="5217" xr:uid="{00000000-0005-0000-0000-000038140000}"/>
    <cellStyle name="Comma 2 7 6 2 2 2 2" xfId="5218" xr:uid="{00000000-0005-0000-0000-000039140000}"/>
    <cellStyle name="Comma 2 7 6 2 2 3" xfId="5219" xr:uid="{00000000-0005-0000-0000-00003A140000}"/>
    <cellStyle name="Comma 2 7 6 2 2 4" xfId="5220" xr:uid="{00000000-0005-0000-0000-00003B140000}"/>
    <cellStyle name="Comma 2 7 6 2 3" xfId="5221" xr:uid="{00000000-0005-0000-0000-00003C140000}"/>
    <cellStyle name="Comma 2 7 6 2 3 2" xfId="5222" xr:uid="{00000000-0005-0000-0000-00003D140000}"/>
    <cellStyle name="Comma 2 7 6 2 4" xfId="5223" xr:uid="{00000000-0005-0000-0000-00003E140000}"/>
    <cellStyle name="Comma 2 7 6 2 5" xfId="5224" xr:uid="{00000000-0005-0000-0000-00003F140000}"/>
    <cellStyle name="Comma 2 7 6 3" xfId="5225" xr:uid="{00000000-0005-0000-0000-000040140000}"/>
    <cellStyle name="Comma 2 7 6 3 2" xfId="5226" xr:uid="{00000000-0005-0000-0000-000041140000}"/>
    <cellStyle name="Comma 2 7 6 3 2 2" xfId="5227" xr:uid="{00000000-0005-0000-0000-000042140000}"/>
    <cellStyle name="Comma 2 7 6 3 3" xfId="5228" xr:uid="{00000000-0005-0000-0000-000043140000}"/>
    <cellStyle name="Comma 2 7 6 3 4" xfId="5229" xr:uid="{00000000-0005-0000-0000-000044140000}"/>
    <cellStyle name="Comma 2 7 6 4" xfId="5230" xr:uid="{00000000-0005-0000-0000-000045140000}"/>
    <cellStyle name="Comma 2 7 6 4 2" xfId="5231" xr:uid="{00000000-0005-0000-0000-000046140000}"/>
    <cellStyle name="Comma 2 7 6 4 2 2" xfId="5232" xr:uid="{00000000-0005-0000-0000-000047140000}"/>
    <cellStyle name="Comma 2 7 6 4 3" xfId="5233" xr:uid="{00000000-0005-0000-0000-000048140000}"/>
    <cellStyle name="Comma 2 7 6 4 4" xfId="5234" xr:uid="{00000000-0005-0000-0000-000049140000}"/>
    <cellStyle name="Comma 2 7 6 5" xfId="5235" xr:uid="{00000000-0005-0000-0000-00004A140000}"/>
    <cellStyle name="Comma 2 7 6 5 2" xfId="5236" xr:uid="{00000000-0005-0000-0000-00004B140000}"/>
    <cellStyle name="Comma 2 7 6 6" xfId="5237" xr:uid="{00000000-0005-0000-0000-00004C140000}"/>
    <cellStyle name="Comma 2 7 6 7" xfId="5238" xr:uid="{00000000-0005-0000-0000-00004D140000}"/>
    <cellStyle name="Comma 2 7 7" xfId="5239" xr:uid="{00000000-0005-0000-0000-00004E140000}"/>
    <cellStyle name="Comma 2 7 7 2" xfId="5240" xr:uid="{00000000-0005-0000-0000-00004F140000}"/>
    <cellStyle name="Comma 2 7 7 2 2" xfId="5241" xr:uid="{00000000-0005-0000-0000-000050140000}"/>
    <cellStyle name="Comma 2 7 7 2 2 2" xfId="5242" xr:uid="{00000000-0005-0000-0000-000051140000}"/>
    <cellStyle name="Comma 2 7 7 2 3" xfId="5243" xr:uid="{00000000-0005-0000-0000-000052140000}"/>
    <cellStyle name="Comma 2 7 7 2 4" xfId="5244" xr:uid="{00000000-0005-0000-0000-000053140000}"/>
    <cellStyle name="Comma 2 7 7 3" xfId="5245" xr:uid="{00000000-0005-0000-0000-000054140000}"/>
    <cellStyle name="Comma 2 7 7 3 2" xfId="5246" xr:uid="{00000000-0005-0000-0000-000055140000}"/>
    <cellStyle name="Comma 2 7 7 3 2 2" xfId="5247" xr:uid="{00000000-0005-0000-0000-000056140000}"/>
    <cellStyle name="Comma 2 7 7 3 3" xfId="5248" xr:uid="{00000000-0005-0000-0000-000057140000}"/>
    <cellStyle name="Comma 2 7 7 3 4" xfId="5249" xr:uid="{00000000-0005-0000-0000-000058140000}"/>
    <cellStyle name="Comma 2 7 7 4" xfId="5250" xr:uid="{00000000-0005-0000-0000-000059140000}"/>
    <cellStyle name="Comma 2 7 7 4 2" xfId="5251" xr:uid="{00000000-0005-0000-0000-00005A140000}"/>
    <cellStyle name="Comma 2 7 7 5" xfId="5252" xr:uid="{00000000-0005-0000-0000-00005B140000}"/>
    <cellStyle name="Comma 2 7 7 6" xfId="5253" xr:uid="{00000000-0005-0000-0000-00005C140000}"/>
    <cellStyle name="Comma 2 7 8" xfId="5254" xr:uid="{00000000-0005-0000-0000-00005D140000}"/>
    <cellStyle name="Comma 2 7 8 2" xfId="5255" xr:uid="{00000000-0005-0000-0000-00005E140000}"/>
    <cellStyle name="Comma 2 7 8 2 2" xfId="5256" xr:uid="{00000000-0005-0000-0000-00005F140000}"/>
    <cellStyle name="Comma 2 7 8 2 2 2" xfId="5257" xr:uid="{00000000-0005-0000-0000-000060140000}"/>
    <cellStyle name="Comma 2 7 8 2 3" xfId="5258" xr:uid="{00000000-0005-0000-0000-000061140000}"/>
    <cellStyle name="Comma 2 7 8 2 4" xfId="5259" xr:uid="{00000000-0005-0000-0000-000062140000}"/>
    <cellStyle name="Comma 2 7 8 3" xfId="5260" xr:uid="{00000000-0005-0000-0000-000063140000}"/>
    <cellStyle name="Comma 2 7 8 3 2" xfId="5261" xr:uid="{00000000-0005-0000-0000-000064140000}"/>
    <cellStyle name="Comma 2 7 8 4" xfId="5262" xr:uid="{00000000-0005-0000-0000-000065140000}"/>
    <cellStyle name="Comma 2 7 8 5" xfId="5263" xr:uid="{00000000-0005-0000-0000-000066140000}"/>
    <cellStyle name="Comma 2 7 9" xfId="5264" xr:uid="{00000000-0005-0000-0000-000067140000}"/>
    <cellStyle name="Comma 2 7 9 2" xfId="5265" xr:uid="{00000000-0005-0000-0000-000068140000}"/>
    <cellStyle name="Comma 2 7 9 2 2" xfId="5266" xr:uid="{00000000-0005-0000-0000-000069140000}"/>
    <cellStyle name="Comma 2 7 9 3" xfId="5267" xr:uid="{00000000-0005-0000-0000-00006A140000}"/>
    <cellStyle name="Comma 2 7 9 4" xfId="5268" xr:uid="{00000000-0005-0000-0000-00006B140000}"/>
    <cellStyle name="Comma 2 8" xfId="5269" xr:uid="{00000000-0005-0000-0000-00006C140000}"/>
    <cellStyle name="Comma 2 8 10" xfId="5270" xr:uid="{00000000-0005-0000-0000-00006D140000}"/>
    <cellStyle name="Comma 2 8 10 2" xfId="5271" xr:uid="{00000000-0005-0000-0000-00006E140000}"/>
    <cellStyle name="Comma 2 8 10 2 2" xfId="5272" xr:uid="{00000000-0005-0000-0000-00006F140000}"/>
    <cellStyle name="Comma 2 8 10 3" xfId="5273" xr:uid="{00000000-0005-0000-0000-000070140000}"/>
    <cellStyle name="Comma 2 8 10 4" xfId="5274" xr:uid="{00000000-0005-0000-0000-000071140000}"/>
    <cellStyle name="Comma 2 8 11" xfId="5275" xr:uid="{00000000-0005-0000-0000-000072140000}"/>
    <cellStyle name="Comma 2 8 11 2" xfId="5276" xr:uid="{00000000-0005-0000-0000-000073140000}"/>
    <cellStyle name="Comma 2 8 12" xfId="5277" xr:uid="{00000000-0005-0000-0000-000074140000}"/>
    <cellStyle name="Comma 2 8 13" xfId="5278" xr:uid="{00000000-0005-0000-0000-000075140000}"/>
    <cellStyle name="Comma 2 8 2" xfId="5279" xr:uid="{00000000-0005-0000-0000-000076140000}"/>
    <cellStyle name="Comma 2 8 2 10" xfId="5280" xr:uid="{00000000-0005-0000-0000-000077140000}"/>
    <cellStyle name="Comma 2 8 2 10 2" xfId="5281" xr:uid="{00000000-0005-0000-0000-000078140000}"/>
    <cellStyle name="Comma 2 8 2 11" xfId="5282" xr:uid="{00000000-0005-0000-0000-000079140000}"/>
    <cellStyle name="Comma 2 8 2 12" xfId="5283" xr:uid="{00000000-0005-0000-0000-00007A140000}"/>
    <cellStyle name="Comma 2 8 2 2" xfId="5284" xr:uid="{00000000-0005-0000-0000-00007B140000}"/>
    <cellStyle name="Comma 2 8 2 2 2" xfId="5285" xr:uid="{00000000-0005-0000-0000-00007C140000}"/>
    <cellStyle name="Comma 2 8 2 2 2 2" xfId="5286" xr:uid="{00000000-0005-0000-0000-00007D140000}"/>
    <cellStyle name="Comma 2 8 2 2 2 2 2" xfId="5287" xr:uid="{00000000-0005-0000-0000-00007E140000}"/>
    <cellStyle name="Comma 2 8 2 2 2 2 2 2" xfId="5288" xr:uid="{00000000-0005-0000-0000-00007F140000}"/>
    <cellStyle name="Comma 2 8 2 2 2 2 3" xfId="5289" xr:uid="{00000000-0005-0000-0000-000080140000}"/>
    <cellStyle name="Comma 2 8 2 2 2 2 4" xfId="5290" xr:uid="{00000000-0005-0000-0000-000081140000}"/>
    <cellStyle name="Comma 2 8 2 2 2 3" xfId="5291" xr:uid="{00000000-0005-0000-0000-000082140000}"/>
    <cellStyle name="Comma 2 8 2 2 2 3 2" xfId="5292" xr:uid="{00000000-0005-0000-0000-000083140000}"/>
    <cellStyle name="Comma 2 8 2 2 2 4" xfId="5293" xr:uid="{00000000-0005-0000-0000-000084140000}"/>
    <cellStyle name="Comma 2 8 2 2 2 5" xfId="5294" xr:uid="{00000000-0005-0000-0000-000085140000}"/>
    <cellStyle name="Comma 2 8 2 2 3" xfId="5295" xr:uid="{00000000-0005-0000-0000-000086140000}"/>
    <cellStyle name="Comma 2 8 2 2 3 2" xfId="5296" xr:uid="{00000000-0005-0000-0000-000087140000}"/>
    <cellStyle name="Comma 2 8 2 2 3 2 2" xfId="5297" xr:uid="{00000000-0005-0000-0000-000088140000}"/>
    <cellStyle name="Comma 2 8 2 2 3 3" xfId="5298" xr:uid="{00000000-0005-0000-0000-000089140000}"/>
    <cellStyle name="Comma 2 8 2 2 3 4" xfId="5299" xr:uid="{00000000-0005-0000-0000-00008A140000}"/>
    <cellStyle name="Comma 2 8 2 2 4" xfId="5300" xr:uid="{00000000-0005-0000-0000-00008B140000}"/>
    <cellStyle name="Comma 2 8 2 2 4 2" xfId="5301" xr:uid="{00000000-0005-0000-0000-00008C140000}"/>
    <cellStyle name="Comma 2 8 2 2 4 2 2" xfId="5302" xr:uid="{00000000-0005-0000-0000-00008D140000}"/>
    <cellStyle name="Comma 2 8 2 2 4 3" xfId="5303" xr:uid="{00000000-0005-0000-0000-00008E140000}"/>
    <cellStyle name="Comma 2 8 2 2 4 4" xfId="5304" xr:uid="{00000000-0005-0000-0000-00008F140000}"/>
    <cellStyle name="Comma 2 8 2 2 5" xfId="5305" xr:uid="{00000000-0005-0000-0000-000090140000}"/>
    <cellStyle name="Comma 2 8 2 2 5 2" xfId="5306" xr:uid="{00000000-0005-0000-0000-000091140000}"/>
    <cellStyle name="Comma 2 8 2 2 6" xfId="5307" xr:uid="{00000000-0005-0000-0000-000092140000}"/>
    <cellStyle name="Comma 2 8 2 2 7" xfId="5308" xr:uid="{00000000-0005-0000-0000-000093140000}"/>
    <cellStyle name="Comma 2 8 2 3" xfId="5309" xr:uid="{00000000-0005-0000-0000-000094140000}"/>
    <cellStyle name="Comma 2 8 2 3 2" xfId="5310" xr:uid="{00000000-0005-0000-0000-000095140000}"/>
    <cellStyle name="Comma 2 8 2 3 2 2" xfId="5311" xr:uid="{00000000-0005-0000-0000-000096140000}"/>
    <cellStyle name="Comma 2 8 2 3 2 2 2" xfId="5312" xr:uid="{00000000-0005-0000-0000-000097140000}"/>
    <cellStyle name="Comma 2 8 2 3 2 2 2 2" xfId="5313" xr:uid="{00000000-0005-0000-0000-000098140000}"/>
    <cellStyle name="Comma 2 8 2 3 2 2 3" xfId="5314" xr:uid="{00000000-0005-0000-0000-000099140000}"/>
    <cellStyle name="Comma 2 8 2 3 2 2 4" xfId="5315" xr:uid="{00000000-0005-0000-0000-00009A140000}"/>
    <cellStyle name="Comma 2 8 2 3 2 3" xfId="5316" xr:uid="{00000000-0005-0000-0000-00009B140000}"/>
    <cellStyle name="Comma 2 8 2 3 2 3 2" xfId="5317" xr:uid="{00000000-0005-0000-0000-00009C140000}"/>
    <cellStyle name="Comma 2 8 2 3 2 4" xfId="5318" xr:uid="{00000000-0005-0000-0000-00009D140000}"/>
    <cellStyle name="Comma 2 8 2 3 2 5" xfId="5319" xr:uid="{00000000-0005-0000-0000-00009E140000}"/>
    <cellStyle name="Comma 2 8 2 3 3" xfId="5320" xr:uid="{00000000-0005-0000-0000-00009F140000}"/>
    <cellStyle name="Comma 2 8 2 3 3 2" xfId="5321" xr:uid="{00000000-0005-0000-0000-0000A0140000}"/>
    <cellStyle name="Comma 2 8 2 3 3 2 2" xfId="5322" xr:uid="{00000000-0005-0000-0000-0000A1140000}"/>
    <cellStyle name="Comma 2 8 2 3 3 3" xfId="5323" xr:uid="{00000000-0005-0000-0000-0000A2140000}"/>
    <cellStyle name="Comma 2 8 2 3 3 4" xfId="5324" xr:uid="{00000000-0005-0000-0000-0000A3140000}"/>
    <cellStyle name="Comma 2 8 2 3 4" xfId="5325" xr:uid="{00000000-0005-0000-0000-0000A4140000}"/>
    <cellStyle name="Comma 2 8 2 3 4 2" xfId="5326" xr:uid="{00000000-0005-0000-0000-0000A5140000}"/>
    <cellStyle name="Comma 2 8 2 3 4 2 2" xfId="5327" xr:uid="{00000000-0005-0000-0000-0000A6140000}"/>
    <cellStyle name="Comma 2 8 2 3 4 3" xfId="5328" xr:uid="{00000000-0005-0000-0000-0000A7140000}"/>
    <cellStyle name="Comma 2 8 2 3 4 4" xfId="5329" xr:uid="{00000000-0005-0000-0000-0000A8140000}"/>
    <cellStyle name="Comma 2 8 2 3 5" xfId="5330" xr:uid="{00000000-0005-0000-0000-0000A9140000}"/>
    <cellStyle name="Comma 2 8 2 3 5 2" xfId="5331" xr:uid="{00000000-0005-0000-0000-0000AA140000}"/>
    <cellStyle name="Comma 2 8 2 3 6" xfId="5332" xr:uid="{00000000-0005-0000-0000-0000AB140000}"/>
    <cellStyle name="Comma 2 8 2 3 7" xfId="5333" xr:uid="{00000000-0005-0000-0000-0000AC140000}"/>
    <cellStyle name="Comma 2 8 2 4" xfId="5334" xr:uid="{00000000-0005-0000-0000-0000AD140000}"/>
    <cellStyle name="Comma 2 8 2 4 2" xfId="5335" xr:uid="{00000000-0005-0000-0000-0000AE140000}"/>
    <cellStyle name="Comma 2 8 2 4 2 2" xfId="5336" xr:uid="{00000000-0005-0000-0000-0000AF140000}"/>
    <cellStyle name="Comma 2 8 2 4 2 2 2" xfId="5337" xr:uid="{00000000-0005-0000-0000-0000B0140000}"/>
    <cellStyle name="Comma 2 8 2 4 2 2 2 2" xfId="5338" xr:uid="{00000000-0005-0000-0000-0000B1140000}"/>
    <cellStyle name="Comma 2 8 2 4 2 2 3" xfId="5339" xr:uid="{00000000-0005-0000-0000-0000B2140000}"/>
    <cellStyle name="Comma 2 8 2 4 2 2 4" xfId="5340" xr:uid="{00000000-0005-0000-0000-0000B3140000}"/>
    <cellStyle name="Comma 2 8 2 4 2 3" xfId="5341" xr:uid="{00000000-0005-0000-0000-0000B4140000}"/>
    <cellStyle name="Comma 2 8 2 4 2 3 2" xfId="5342" xr:uid="{00000000-0005-0000-0000-0000B5140000}"/>
    <cellStyle name="Comma 2 8 2 4 2 4" xfId="5343" xr:uid="{00000000-0005-0000-0000-0000B6140000}"/>
    <cellStyle name="Comma 2 8 2 4 2 5" xfId="5344" xr:uid="{00000000-0005-0000-0000-0000B7140000}"/>
    <cellStyle name="Comma 2 8 2 4 3" xfId="5345" xr:uid="{00000000-0005-0000-0000-0000B8140000}"/>
    <cellStyle name="Comma 2 8 2 4 3 2" xfId="5346" xr:uid="{00000000-0005-0000-0000-0000B9140000}"/>
    <cellStyle name="Comma 2 8 2 4 3 2 2" xfId="5347" xr:uid="{00000000-0005-0000-0000-0000BA140000}"/>
    <cellStyle name="Comma 2 8 2 4 3 3" xfId="5348" xr:uid="{00000000-0005-0000-0000-0000BB140000}"/>
    <cellStyle name="Comma 2 8 2 4 3 4" xfId="5349" xr:uid="{00000000-0005-0000-0000-0000BC140000}"/>
    <cellStyle name="Comma 2 8 2 4 4" xfId="5350" xr:uid="{00000000-0005-0000-0000-0000BD140000}"/>
    <cellStyle name="Comma 2 8 2 4 4 2" xfId="5351" xr:uid="{00000000-0005-0000-0000-0000BE140000}"/>
    <cellStyle name="Comma 2 8 2 4 4 2 2" xfId="5352" xr:uid="{00000000-0005-0000-0000-0000BF140000}"/>
    <cellStyle name="Comma 2 8 2 4 4 3" xfId="5353" xr:uid="{00000000-0005-0000-0000-0000C0140000}"/>
    <cellStyle name="Comma 2 8 2 4 4 4" xfId="5354" xr:uid="{00000000-0005-0000-0000-0000C1140000}"/>
    <cellStyle name="Comma 2 8 2 4 5" xfId="5355" xr:uid="{00000000-0005-0000-0000-0000C2140000}"/>
    <cellStyle name="Comma 2 8 2 4 5 2" xfId="5356" xr:uid="{00000000-0005-0000-0000-0000C3140000}"/>
    <cellStyle name="Comma 2 8 2 4 6" xfId="5357" xr:uid="{00000000-0005-0000-0000-0000C4140000}"/>
    <cellStyle name="Comma 2 8 2 4 7" xfId="5358" xr:uid="{00000000-0005-0000-0000-0000C5140000}"/>
    <cellStyle name="Comma 2 8 2 5" xfId="5359" xr:uid="{00000000-0005-0000-0000-0000C6140000}"/>
    <cellStyle name="Comma 2 8 2 5 2" xfId="5360" xr:uid="{00000000-0005-0000-0000-0000C7140000}"/>
    <cellStyle name="Comma 2 8 2 5 2 2" xfId="5361" xr:uid="{00000000-0005-0000-0000-0000C8140000}"/>
    <cellStyle name="Comma 2 8 2 5 2 2 2" xfId="5362" xr:uid="{00000000-0005-0000-0000-0000C9140000}"/>
    <cellStyle name="Comma 2 8 2 5 2 2 2 2" xfId="5363" xr:uid="{00000000-0005-0000-0000-0000CA140000}"/>
    <cellStyle name="Comma 2 8 2 5 2 2 3" xfId="5364" xr:uid="{00000000-0005-0000-0000-0000CB140000}"/>
    <cellStyle name="Comma 2 8 2 5 2 2 4" xfId="5365" xr:uid="{00000000-0005-0000-0000-0000CC140000}"/>
    <cellStyle name="Comma 2 8 2 5 2 3" xfId="5366" xr:uid="{00000000-0005-0000-0000-0000CD140000}"/>
    <cellStyle name="Comma 2 8 2 5 2 3 2" xfId="5367" xr:uid="{00000000-0005-0000-0000-0000CE140000}"/>
    <cellStyle name="Comma 2 8 2 5 2 4" xfId="5368" xr:uid="{00000000-0005-0000-0000-0000CF140000}"/>
    <cellStyle name="Comma 2 8 2 5 2 5" xfId="5369" xr:uid="{00000000-0005-0000-0000-0000D0140000}"/>
    <cellStyle name="Comma 2 8 2 5 3" xfId="5370" xr:uid="{00000000-0005-0000-0000-0000D1140000}"/>
    <cellStyle name="Comma 2 8 2 5 3 2" xfId="5371" xr:uid="{00000000-0005-0000-0000-0000D2140000}"/>
    <cellStyle name="Comma 2 8 2 5 3 2 2" xfId="5372" xr:uid="{00000000-0005-0000-0000-0000D3140000}"/>
    <cellStyle name="Comma 2 8 2 5 3 3" xfId="5373" xr:uid="{00000000-0005-0000-0000-0000D4140000}"/>
    <cellStyle name="Comma 2 8 2 5 3 4" xfId="5374" xr:uid="{00000000-0005-0000-0000-0000D5140000}"/>
    <cellStyle name="Comma 2 8 2 5 4" xfId="5375" xr:uid="{00000000-0005-0000-0000-0000D6140000}"/>
    <cellStyle name="Comma 2 8 2 5 4 2" xfId="5376" xr:uid="{00000000-0005-0000-0000-0000D7140000}"/>
    <cellStyle name="Comma 2 8 2 5 4 2 2" xfId="5377" xr:uid="{00000000-0005-0000-0000-0000D8140000}"/>
    <cellStyle name="Comma 2 8 2 5 4 3" xfId="5378" xr:uid="{00000000-0005-0000-0000-0000D9140000}"/>
    <cellStyle name="Comma 2 8 2 5 4 4" xfId="5379" xr:uid="{00000000-0005-0000-0000-0000DA140000}"/>
    <cellStyle name="Comma 2 8 2 5 5" xfId="5380" xr:uid="{00000000-0005-0000-0000-0000DB140000}"/>
    <cellStyle name="Comma 2 8 2 5 5 2" xfId="5381" xr:uid="{00000000-0005-0000-0000-0000DC140000}"/>
    <cellStyle name="Comma 2 8 2 5 6" xfId="5382" xr:uid="{00000000-0005-0000-0000-0000DD140000}"/>
    <cellStyle name="Comma 2 8 2 5 7" xfId="5383" xr:uid="{00000000-0005-0000-0000-0000DE140000}"/>
    <cellStyle name="Comma 2 8 2 6" xfId="5384" xr:uid="{00000000-0005-0000-0000-0000DF140000}"/>
    <cellStyle name="Comma 2 8 2 6 2" xfId="5385" xr:uid="{00000000-0005-0000-0000-0000E0140000}"/>
    <cellStyle name="Comma 2 8 2 6 2 2" xfId="5386" xr:uid="{00000000-0005-0000-0000-0000E1140000}"/>
    <cellStyle name="Comma 2 8 2 6 2 2 2" xfId="5387" xr:uid="{00000000-0005-0000-0000-0000E2140000}"/>
    <cellStyle name="Comma 2 8 2 6 2 3" xfId="5388" xr:uid="{00000000-0005-0000-0000-0000E3140000}"/>
    <cellStyle name="Comma 2 8 2 6 2 4" xfId="5389" xr:uid="{00000000-0005-0000-0000-0000E4140000}"/>
    <cellStyle name="Comma 2 8 2 6 3" xfId="5390" xr:uid="{00000000-0005-0000-0000-0000E5140000}"/>
    <cellStyle name="Comma 2 8 2 6 3 2" xfId="5391" xr:uid="{00000000-0005-0000-0000-0000E6140000}"/>
    <cellStyle name="Comma 2 8 2 6 3 2 2" xfId="5392" xr:uid="{00000000-0005-0000-0000-0000E7140000}"/>
    <cellStyle name="Comma 2 8 2 6 3 3" xfId="5393" xr:uid="{00000000-0005-0000-0000-0000E8140000}"/>
    <cellStyle name="Comma 2 8 2 6 3 4" xfId="5394" xr:uid="{00000000-0005-0000-0000-0000E9140000}"/>
    <cellStyle name="Comma 2 8 2 6 4" xfId="5395" xr:uid="{00000000-0005-0000-0000-0000EA140000}"/>
    <cellStyle name="Comma 2 8 2 6 4 2" xfId="5396" xr:uid="{00000000-0005-0000-0000-0000EB140000}"/>
    <cellStyle name="Comma 2 8 2 6 5" xfId="5397" xr:uid="{00000000-0005-0000-0000-0000EC140000}"/>
    <cellStyle name="Comma 2 8 2 6 6" xfId="5398" xr:uid="{00000000-0005-0000-0000-0000ED140000}"/>
    <cellStyle name="Comma 2 8 2 7" xfId="5399" xr:uid="{00000000-0005-0000-0000-0000EE140000}"/>
    <cellStyle name="Comma 2 8 2 7 2" xfId="5400" xr:uid="{00000000-0005-0000-0000-0000EF140000}"/>
    <cellStyle name="Comma 2 8 2 7 2 2" xfId="5401" xr:uid="{00000000-0005-0000-0000-0000F0140000}"/>
    <cellStyle name="Comma 2 8 2 7 2 2 2" xfId="5402" xr:uid="{00000000-0005-0000-0000-0000F1140000}"/>
    <cellStyle name="Comma 2 8 2 7 2 3" xfId="5403" xr:uid="{00000000-0005-0000-0000-0000F2140000}"/>
    <cellStyle name="Comma 2 8 2 7 2 4" xfId="5404" xr:uid="{00000000-0005-0000-0000-0000F3140000}"/>
    <cellStyle name="Comma 2 8 2 7 3" xfId="5405" xr:uid="{00000000-0005-0000-0000-0000F4140000}"/>
    <cellStyle name="Comma 2 8 2 7 3 2" xfId="5406" xr:uid="{00000000-0005-0000-0000-0000F5140000}"/>
    <cellStyle name="Comma 2 8 2 7 4" xfId="5407" xr:uid="{00000000-0005-0000-0000-0000F6140000}"/>
    <cellStyle name="Comma 2 8 2 7 5" xfId="5408" xr:uid="{00000000-0005-0000-0000-0000F7140000}"/>
    <cellStyle name="Comma 2 8 2 8" xfId="5409" xr:uid="{00000000-0005-0000-0000-0000F8140000}"/>
    <cellStyle name="Comma 2 8 2 8 2" xfId="5410" xr:uid="{00000000-0005-0000-0000-0000F9140000}"/>
    <cellStyle name="Comma 2 8 2 8 2 2" xfId="5411" xr:uid="{00000000-0005-0000-0000-0000FA140000}"/>
    <cellStyle name="Comma 2 8 2 8 3" xfId="5412" xr:uid="{00000000-0005-0000-0000-0000FB140000}"/>
    <cellStyle name="Comma 2 8 2 8 4" xfId="5413" xr:uid="{00000000-0005-0000-0000-0000FC140000}"/>
    <cellStyle name="Comma 2 8 2 9" xfId="5414" xr:uid="{00000000-0005-0000-0000-0000FD140000}"/>
    <cellStyle name="Comma 2 8 2 9 2" xfId="5415" xr:uid="{00000000-0005-0000-0000-0000FE140000}"/>
    <cellStyle name="Comma 2 8 2 9 2 2" xfId="5416" xr:uid="{00000000-0005-0000-0000-0000FF140000}"/>
    <cellStyle name="Comma 2 8 2 9 3" xfId="5417" xr:uid="{00000000-0005-0000-0000-000000150000}"/>
    <cellStyle name="Comma 2 8 2 9 4" xfId="5418" xr:uid="{00000000-0005-0000-0000-000001150000}"/>
    <cellStyle name="Comma 2 8 3" xfId="5419" xr:uid="{00000000-0005-0000-0000-000002150000}"/>
    <cellStyle name="Comma 2 8 3 2" xfId="5420" xr:uid="{00000000-0005-0000-0000-000003150000}"/>
    <cellStyle name="Comma 2 8 3 2 2" xfId="5421" xr:uid="{00000000-0005-0000-0000-000004150000}"/>
    <cellStyle name="Comma 2 8 3 2 2 2" xfId="5422" xr:uid="{00000000-0005-0000-0000-000005150000}"/>
    <cellStyle name="Comma 2 8 3 2 2 2 2" xfId="5423" xr:uid="{00000000-0005-0000-0000-000006150000}"/>
    <cellStyle name="Comma 2 8 3 2 2 3" xfId="5424" xr:uid="{00000000-0005-0000-0000-000007150000}"/>
    <cellStyle name="Comma 2 8 3 2 2 4" xfId="5425" xr:uid="{00000000-0005-0000-0000-000008150000}"/>
    <cellStyle name="Comma 2 8 3 2 3" xfId="5426" xr:uid="{00000000-0005-0000-0000-000009150000}"/>
    <cellStyle name="Comma 2 8 3 2 3 2" xfId="5427" xr:uid="{00000000-0005-0000-0000-00000A150000}"/>
    <cellStyle name="Comma 2 8 3 2 4" xfId="5428" xr:uid="{00000000-0005-0000-0000-00000B150000}"/>
    <cellStyle name="Comma 2 8 3 2 5" xfId="5429" xr:uid="{00000000-0005-0000-0000-00000C150000}"/>
    <cellStyle name="Comma 2 8 3 3" xfId="5430" xr:uid="{00000000-0005-0000-0000-00000D150000}"/>
    <cellStyle name="Comma 2 8 3 3 2" xfId="5431" xr:uid="{00000000-0005-0000-0000-00000E150000}"/>
    <cellStyle name="Comma 2 8 3 3 2 2" xfId="5432" xr:uid="{00000000-0005-0000-0000-00000F150000}"/>
    <cellStyle name="Comma 2 8 3 3 3" xfId="5433" xr:uid="{00000000-0005-0000-0000-000010150000}"/>
    <cellStyle name="Comma 2 8 3 3 4" xfId="5434" xr:uid="{00000000-0005-0000-0000-000011150000}"/>
    <cellStyle name="Comma 2 8 3 4" xfId="5435" xr:uid="{00000000-0005-0000-0000-000012150000}"/>
    <cellStyle name="Comma 2 8 3 4 2" xfId="5436" xr:uid="{00000000-0005-0000-0000-000013150000}"/>
    <cellStyle name="Comma 2 8 3 4 2 2" xfId="5437" xr:uid="{00000000-0005-0000-0000-000014150000}"/>
    <cellStyle name="Comma 2 8 3 4 3" xfId="5438" xr:uid="{00000000-0005-0000-0000-000015150000}"/>
    <cellStyle name="Comma 2 8 3 4 4" xfId="5439" xr:uid="{00000000-0005-0000-0000-000016150000}"/>
    <cellStyle name="Comma 2 8 3 5" xfId="5440" xr:uid="{00000000-0005-0000-0000-000017150000}"/>
    <cellStyle name="Comma 2 8 3 5 2" xfId="5441" xr:uid="{00000000-0005-0000-0000-000018150000}"/>
    <cellStyle name="Comma 2 8 3 6" xfId="5442" xr:uid="{00000000-0005-0000-0000-000019150000}"/>
    <cellStyle name="Comma 2 8 3 7" xfId="5443" xr:uid="{00000000-0005-0000-0000-00001A150000}"/>
    <cellStyle name="Comma 2 8 4" xfId="5444" xr:uid="{00000000-0005-0000-0000-00001B150000}"/>
    <cellStyle name="Comma 2 8 4 2" xfId="5445" xr:uid="{00000000-0005-0000-0000-00001C150000}"/>
    <cellStyle name="Comma 2 8 4 2 2" xfId="5446" xr:uid="{00000000-0005-0000-0000-00001D150000}"/>
    <cellStyle name="Comma 2 8 4 2 2 2" xfId="5447" xr:uid="{00000000-0005-0000-0000-00001E150000}"/>
    <cellStyle name="Comma 2 8 4 2 2 2 2" xfId="5448" xr:uid="{00000000-0005-0000-0000-00001F150000}"/>
    <cellStyle name="Comma 2 8 4 2 2 3" xfId="5449" xr:uid="{00000000-0005-0000-0000-000020150000}"/>
    <cellStyle name="Comma 2 8 4 2 2 4" xfId="5450" xr:uid="{00000000-0005-0000-0000-000021150000}"/>
    <cellStyle name="Comma 2 8 4 2 3" xfId="5451" xr:uid="{00000000-0005-0000-0000-000022150000}"/>
    <cellStyle name="Comma 2 8 4 2 3 2" xfId="5452" xr:uid="{00000000-0005-0000-0000-000023150000}"/>
    <cellStyle name="Comma 2 8 4 2 4" xfId="5453" xr:uid="{00000000-0005-0000-0000-000024150000}"/>
    <cellStyle name="Comma 2 8 4 2 5" xfId="5454" xr:uid="{00000000-0005-0000-0000-000025150000}"/>
    <cellStyle name="Comma 2 8 4 3" xfId="5455" xr:uid="{00000000-0005-0000-0000-000026150000}"/>
    <cellStyle name="Comma 2 8 4 3 2" xfId="5456" xr:uid="{00000000-0005-0000-0000-000027150000}"/>
    <cellStyle name="Comma 2 8 4 3 2 2" xfId="5457" xr:uid="{00000000-0005-0000-0000-000028150000}"/>
    <cellStyle name="Comma 2 8 4 3 3" xfId="5458" xr:uid="{00000000-0005-0000-0000-000029150000}"/>
    <cellStyle name="Comma 2 8 4 3 4" xfId="5459" xr:uid="{00000000-0005-0000-0000-00002A150000}"/>
    <cellStyle name="Comma 2 8 4 4" xfId="5460" xr:uid="{00000000-0005-0000-0000-00002B150000}"/>
    <cellStyle name="Comma 2 8 4 4 2" xfId="5461" xr:uid="{00000000-0005-0000-0000-00002C150000}"/>
    <cellStyle name="Comma 2 8 4 4 2 2" xfId="5462" xr:uid="{00000000-0005-0000-0000-00002D150000}"/>
    <cellStyle name="Comma 2 8 4 4 3" xfId="5463" xr:uid="{00000000-0005-0000-0000-00002E150000}"/>
    <cellStyle name="Comma 2 8 4 4 4" xfId="5464" xr:uid="{00000000-0005-0000-0000-00002F150000}"/>
    <cellStyle name="Comma 2 8 4 5" xfId="5465" xr:uid="{00000000-0005-0000-0000-000030150000}"/>
    <cellStyle name="Comma 2 8 4 5 2" xfId="5466" xr:uid="{00000000-0005-0000-0000-000031150000}"/>
    <cellStyle name="Comma 2 8 4 6" xfId="5467" xr:uid="{00000000-0005-0000-0000-000032150000}"/>
    <cellStyle name="Comma 2 8 4 7" xfId="5468" xr:uid="{00000000-0005-0000-0000-000033150000}"/>
    <cellStyle name="Comma 2 8 5" xfId="5469" xr:uid="{00000000-0005-0000-0000-000034150000}"/>
    <cellStyle name="Comma 2 8 5 2" xfId="5470" xr:uid="{00000000-0005-0000-0000-000035150000}"/>
    <cellStyle name="Comma 2 8 5 2 2" xfId="5471" xr:uid="{00000000-0005-0000-0000-000036150000}"/>
    <cellStyle name="Comma 2 8 5 2 2 2" xfId="5472" xr:uid="{00000000-0005-0000-0000-000037150000}"/>
    <cellStyle name="Comma 2 8 5 2 2 2 2" xfId="5473" xr:uid="{00000000-0005-0000-0000-000038150000}"/>
    <cellStyle name="Comma 2 8 5 2 2 3" xfId="5474" xr:uid="{00000000-0005-0000-0000-000039150000}"/>
    <cellStyle name="Comma 2 8 5 2 2 4" xfId="5475" xr:uid="{00000000-0005-0000-0000-00003A150000}"/>
    <cellStyle name="Comma 2 8 5 2 3" xfId="5476" xr:uid="{00000000-0005-0000-0000-00003B150000}"/>
    <cellStyle name="Comma 2 8 5 2 3 2" xfId="5477" xr:uid="{00000000-0005-0000-0000-00003C150000}"/>
    <cellStyle name="Comma 2 8 5 2 4" xfId="5478" xr:uid="{00000000-0005-0000-0000-00003D150000}"/>
    <cellStyle name="Comma 2 8 5 2 5" xfId="5479" xr:uid="{00000000-0005-0000-0000-00003E150000}"/>
    <cellStyle name="Comma 2 8 5 3" xfId="5480" xr:uid="{00000000-0005-0000-0000-00003F150000}"/>
    <cellStyle name="Comma 2 8 5 3 2" xfId="5481" xr:uid="{00000000-0005-0000-0000-000040150000}"/>
    <cellStyle name="Comma 2 8 5 3 2 2" xfId="5482" xr:uid="{00000000-0005-0000-0000-000041150000}"/>
    <cellStyle name="Comma 2 8 5 3 3" xfId="5483" xr:uid="{00000000-0005-0000-0000-000042150000}"/>
    <cellStyle name="Comma 2 8 5 3 4" xfId="5484" xr:uid="{00000000-0005-0000-0000-000043150000}"/>
    <cellStyle name="Comma 2 8 5 4" xfId="5485" xr:uid="{00000000-0005-0000-0000-000044150000}"/>
    <cellStyle name="Comma 2 8 5 4 2" xfId="5486" xr:uid="{00000000-0005-0000-0000-000045150000}"/>
    <cellStyle name="Comma 2 8 5 4 2 2" xfId="5487" xr:uid="{00000000-0005-0000-0000-000046150000}"/>
    <cellStyle name="Comma 2 8 5 4 3" xfId="5488" xr:uid="{00000000-0005-0000-0000-000047150000}"/>
    <cellStyle name="Comma 2 8 5 4 4" xfId="5489" xr:uid="{00000000-0005-0000-0000-000048150000}"/>
    <cellStyle name="Comma 2 8 5 5" xfId="5490" xr:uid="{00000000-0005-0000-0000-000049150000}"/>
    <cellStyle name="Comma 2 8 5 5 2" xfId="5491" xr:uid="{00000000-0005-0000-0000-00004A150000}"/>
    <cellStyle name="Comma 2 8 5 6" xfId="5492" xr:uid="{00000000-0005-0000-0000-00004B150000}"/>
    <cellStyle name="Comma 2 8 5 7" xfId="5493" xr:uid="{00000000-0005-0000-0000-00004C150000}"/>
    <cellStyle name="Comma 2 8 6" xfId="5494" xr:uid="{00000000-0005-0000-0000-00004D150000}"/>
    <cellStyle name="Comma 2 8 6 2" xfId="5495" xr:uid="{00000000-0005-0000-0000-00004E150000}"/>
    <cellStyle name="Comma 2 8 6 2 2" xfId="5496" xr:uid="{00000000-0005-0000-0000-00004F150000}"/>
    <cellStyle name="Comma 2 8 6 2 2 2" xfId="5497" xr:uid="{00000000-0005-0000-0000-000050150000}"/>
    <cellStyle name="Comma 2 8 6 2 2 2 2" xfId="5498" xr:uid="{00000000-0005-0000-0000-000051150000}"/>
    <cellStyle name="Comma 2 8 6 2 2 3" xfId="5499" xr:uid="{00000000-0005-0000-0000-000052150000}"/>
    <cellStyle name="Comma 2 8 6 2 2 4" xfId="5500" xr:uid="{00000000-0005-0000-0000-000053150000}"/>
    <cellStyle name="Comma 2 8 6 2 3" xfId="5501" xr:uid="{00000000-0005-0000-0000-000054150000}"/>
    <cellStyle name="Comma 2 8 6 2 3 2" xfId="5502" xr:uid="{00000000-0005-0000-0000-000055150000}"/>
    <cellStyle name="Comma 2 8 6 2 4" xfId="5503" xr:uid="{00000000-0005-0000-0000-000056150000}"/>
    <cellStyle name="Comma 2 8 6 2 5" xfId="5504" xr:uid="{00000000-0005-0000-0000-000057150000}"/>
    <cellStyle name="Comma 2 8 6 3" xfId="5505" xr:uid="{00000000-0005-0000-0000-000058150000}"/>
    <cellStyle name="Comma 2 8 6 3 2" xfId="5506" xr:uid="{00000000-0005-0000-0000-000059150000}"/>
    <cellStyle name="Comma 2 8 6 3 2 2" xfId="5507" xr:uid="{00000000-0005-0000-0000-00005A150000}"/>
    <cellStyle name="Comma 2 8 6 3 3" xfId="5508" xr:uid="{00000000-0005-0000-0000-00005B150000}"/>
    <cellStyle name="Comma 2 8 6 3 4" xfId="5509" xr:uid="{00000000-0005-0000-0000-00005C150000}"/>
    <cellStyle name="Comma 2 8 6 4" xfId="5510" xr:uid="{00000000-0005-0000-0000-00005D150000}"/>
    <cellStyle name="Comma 2 8 6 4 2" xfId="5511" xr:uid="{00000000-0005-0000-0000-00005E150000}"/>
    <cellStyle name="Comma 2 8 6 4 2 2" xfId="5512" xr:uid="{00000000-0005-0000-0000-00005F150000}"/>
    <cellStyle name="Comma 2 8 6 4 3" xfId="5513" xr:uid="{00000000-0005-0000-0000-000060150000}"/>
    <cellStyle name="Comma 2 8 6 4 4" xfId="5514" xr:uid="{00000000-0005-0000-0000-000061150000}"/>
    <cellStyle name="Comma 2 8 6 5" xfId="5515" xr:uid="{00000000-0005-0000-0000-000062150000}"/>
    <cellStyle name="Comma 2 8 6 5 2" xfId="5516" xr:uid="{00000000-0005-0000-0000-000063150000}"/>
    <cellStyle name="Comma 2 8 6 6" xfId="5517" xr:uid="{00000000-0005-0000-0000-000064150000}"/>
    <cellStyle name="Comma 2 8 6 7" xfId="5518" xr:uid="{00000000-0005-0000-0000-000065150000}"/>
    <cellStyle name="Comma 2 8 7" xfId="5519" xr:uid="{00000000-0005-0000-0000-000066150000}"/>
    <cellStyle name="Comma 2 8 7 2" xfId="5520" xr:uid="{00000000-0005-0000-0000-000067150000}"/>
    <cellStyle name="Comma 2 8 7 2 2" xfId="5521" xr:uid="{00000000-0005-0000-0000-000068150000}"/>
    <cellStyle name="Comma 2 8 7 2 2 2" xfId="5522" xr:uid="{00000000-0005-0000-0000-000069150000}"/>
    <cellStyle name="Comma 2 8 7 2 3" xfId="5523" xr:uid="{00000000-0005-0000-0000-00006A150000}"/>
    <cellStyle name="Comma 2 8 7 2 4" xfId="5524" xr:uid="{00000000-0005-0000-0000-00006B150000}"/>
    <cellStyle name="Comma 2 8 7 3" xfId="5525" xr:uid="{00000000-0005-0000-0000-00006C150000}"/>
    <cellStyle name="Comma 2 8 7 3 2" xfId="5526" xr:uid="{00000000-0005-0000-0000-00006D150000}"/>
    <cellStyle name="Comma 2 8 7 3 2 2" xfId="5527" xr:uid="{00000000-0005-0000-0000-00006E150000}"/>
    <cellStyle name="Comma 2 8 7 3 3" xfId="5528" xr:uid="{00000000-0005-0000-0000-00006F150000}"/>
    <cellStyle name="Comma 2 8 7 3 4" xfId="5529" xr:uid="{00000000-0005-0000-0000-000070150000}"/>
    <cellStyle name="Comma 2 8 7 4" xfId="5530" xr:uid="{00000000-0005-0000-0000-000071150000}"/>
    <cellStyle name="Comma 2 8 7 4 2" xfId="5531" xr:uid="{00000000-0005-0000-0000-000072150000}"/>
    <cellStyle name="Comma 2 8 7 5" xfId="5532" xr:uid="{00000000-0005-0000-0000-000073150000}"/>
    <cellStyle name="Comma 2 8 7 6" xfId="5533" xr:uid="{00000000-0005-0000-0000-000074150000}"/>
    <cellStyle name="Comma 2 8 8" xfId="5534" xr:uid="{00000000-0005-0000-0000-000075150000}"/>
    <cellStyle name="Comma 2 8 8 2" xfId="5535" xr:uid="{00000000-0005-0000-0000-000076150000}"/>
    <cellStyle name="Comma 2 8 8 2 2" xfId="5536" xr:uid="{00000000-0005-0000-0000-000077150000}"/>
    <cellStyle name="Comma 2 8 8 2 2 2" xfId="5537" xr:uid="{00000000-0005-0000-0000-000078150000}"/>
    <cellStyle name="Comma 2 8 8 2 3" xfId="5538" xr:uid="{00000000-0005-0000-0000-000079150000}"/>
    <cellStyle name="Comma 2 8 8 2 4" xfId="5539" xr:uid="{00000000-0005-0000-0000-00007A150000}"/>
    <cellStyle name="Comma 2 8 8 3" xfId="5540" xr:uid="{00000000-0005-0000-0000-00007B150000}"/>
    <cellStyle name="Comma 2 8 8 3 2" xfId="5541" xr:uid="{00000000-0005-0000-0000-00007C150000}"/>
    <cellStyle name="Comma 2 8 8 4" xfId="5542" xr:uid="{00000000-0005-0000-0000-00007D150000}"/>
    <cellStyle name="Comma 2 8 8 5" xfId="5543" xr:uid="{00000000-0005-0000-0000-00007E150000}"/>
    <cellStyle name="Comma 2 8 9" xfId="5544" xr:uid="{00000000-0005-0000-0000-00007F150000}"/>
    <cellStyle name="Comma 2 8 9 2" xfId="5545" xr:uid="{00000000-0005-0000-0000-000080150000}"/>
    <cellStyle name="Comma 2 8 9 2 2" xfId="5546" xr:uid="{00000000-0005-0000-0000-000081150000}"/>
    <cellStyle name="Comma 2 8 9 3" xfId="5547" xr:uid="{00000000-0005-0000-0000-000082150000}"/>
    <cellStyle name="Comma 2 8 9 4" xfId="5548" xr:uid="{00000000-0005-0000-0000-000083150000}"/>
    <cellStyle name="Comma 2 9" xfId="5549" xr:uid="{00000000-0005-0000-0000-000084150000}"/>
    <cellStyle name="Comma 2 9 10" xfId="5550" xr:uid="{00000000-0005-0000-0000-000085150000}"/>
    <cellStyle name="Comma 2 9 10 2" xfId="5551" xr:uid="{00000000-0005-0000-0000-000086150000}"/>
    <cellStyle name="Comma 2 9 11" xfId="5552" xr:uid="{00000000-0005-0000-0000-000087150000}"/>
    <cellStyle name="Comma 2 9 12" xfId="5553" xr:uid="{00000000-0005-0000-0000-000088150000}"/>
    <cellStyle name="Comma 2 9 2" xfId="5554" xr:uid="{00000000-0005-0000-0000-000089150000}"/>
    <cellStyle name="Comma 2 9 2 2" xfId="5555" xr:uid="{00000000-0005-0000-0000-00008A150000}"/>
    <cellStyle name="Comma 2 9 2 2 2" xfId="5556" xr:uid="{00000000-0005-0000-0000-00008B150000}"/>
    <cellStyle name="Comma 2 9 2 2 2 2" xfId="5557" xr:uid="{00000000-0005-0000-0000-00008C150000}"/>
    <cellStyle name="Comma 2 9 2 2 2 2 2" xfId="5558" xr:uid="{00000000-0005-0000-0000-00008D150000}"/>
    <cellStyle name="Comma 2 9 2 2 2 3" xfId="5559" xr:uid="{00000000-0005-0000-0000-00008E150000}"/>
    <cellStyle name="Comma 2 9 2 2 2 4" xfId="5560" xr:uid="{00000000-0005-0000-0000-00008F150000}"/>
    <cellStyle name="Comma 2 9 2 2 3" xfId="5561" xr:uid="{00000000-0005-0000-0000-000090150000}"/>
    <cellStyle name="Comma 2 9 2 2 3 2" xfId="5562" xr:uid="{00000000-0005-0000-0000-000091150000}"/>
    <cellStyle name="Comma 2 9 2 2 4" xfId="5563" xr:uid="{00000000-0005-0000-0000-000092150000}"/>
    <cellStyle name="Comma 2 9 2 2 5" xfId="5564" xr:uid="{00000000-0005-0000-0000-000093150000}"/>
    <cellStyle name="Comma 2 9 2 3" xfId="5565" xr:uid="{00000000-0005-0000-0000-000094150000}"/>
    <cellStyle name="Comma 2 9 2 3 2" xfId="5566" xr:uid="{00000000-0005-0000-0000-000095150000}"/>
    <cellStyle name="Comma 2 9 2 3 2 2" xfId="5567" xr:uid="{00000000-0005-0000-0000-000096150000}"/>
    <cellStyle name="Comma 2 9 2 3 3" xfId="5568" xr:uid="{00000000-0005-0000-0000-000097150000}"/>
    <cellStyle name="Comma 2 9 2 3 4" xfId="5569" xr:uid="{00000000-0005-0000-0000-000098150000}"/>
    <cellStyle name="Comma 2 9 2 4" xfId="5570" xr:uid="{00000000-0005-0000-0000-000099150000}"/>
    <cellStyle name="Comma 2 9 2 4 2" xfId="5571" xr:uid="{00000000-0005-0000-0000-00009A150000}"/>
    <cellStyle name="Comma 2 9 2 4 2 2" xfId="5572" xr:uid="{00000000-0005-0000-0000-00009B150000}"/>
    <cellStyle name="Comma 2 9 2 4 3" xfId="5573" xr:uid="{00000000-0005-0000-0000-00009C150000}"/>
    <cellStyle name="Comma 2 9 2 4 4" xfId="5574" xr:uid="{00000000-0005-0000-0000-00009D150000}"/>
    <cellStyle name="Comma 2 9 2 5" xfId="5575" xr:uid="{00000000-0005-0000-0000-00009E150000}"/>
    <cellStyle name="Comma 2 9 2 5 2" xfId="5576" xr:uid="{00000000-0005-0000-0000-00009F150000}"/>
    <cellStyle name="Comma 2 9 2 6" xfId="5577" xr:uid="{00000000-0005-0000-0000-0000A0150000}"/>
    <cellStyle name="Comma 2 9 2 7" xfId="5578" xr:uid="{00000000-0005-0000-0000-0000A1150000}"/>
    <cellStyle name="Comma 2 9 3" xfId="5579" xr:uid="{00000000-0005-0000-0000-0000A2150000}"/>
    <cellStyle name="Comma 2 9 3 2" xfId="5580" xr:uid="{00000000-0005-0000-0000-0000A3150000}"/>
    <cellStyle name="Comma 2 9 3 2 2" xfId="5581" xr:uid="{00000000-0005-0000-0000-0000A4150000}"/>
    <cellStyle name="Comma 2 9 3 2 2 2" xfId="5582" xr:uid="{00000000-0005-0000-0000-0000A5150000}"/>
    <cellStyle name="Comma 2 9 3 2 2 2 2" xfId="5583" xr:uid="{00000000-0005-0000-0000-0000A6150000}"/>
    <cellStyle name="Comma 2 9 3 2 2 3" xfId="5584" xr:uid="{00000000-0005-0000-0000-0000A7150000}"/>
    <cellStyle name="Comma 2 9 3 2 2 4" xfId="5585" xr:uid="{00000000-0005-0000-0000-0000A8150000}"/>
    <cellStyle name="Comma 2 9 3 2 3" xfId="5586" xr:uid="{00000000-0005-0000-0000-0000A9150000}"/>
    <cellStyle name="Comma 2 9 3 2 3 2" xfId="5587" xr:uid="{00000000-0005-0000-0000-0000AA150000}"/>
    <cellStyle name="Comma 2 9 3 2 4" xfId="5588" xr:uid="{00000000-0005-0000-0000-0000AB150000}"/>
    <cellStyle name="Comma 2 9 3 2 5" xfId="5589" xr:uid="{00000000-0005-0000-0000-0000AC150000}"/>
    <cellStyle name="Comma 2 9 3 3" xfId="5590" xr:uid="{00000000-0005-0000-0000-0000AD150000}"/>
    <cellStyle name="Comma 2 9 3 3 2" xfId="5591" xr:uid="{00000000-0005-0000-0000-0000AE150000}"/>
    <cellStyle name="Comma 2 9 3 3 2 2" xfId="5592" xr:uid="{00000000-0005-0000-0000-0000AF150000}"/>
    <cellStyle name="Comma 2 9 3 3 3" xfId="5593" xr:uid="{00000000-0005-0000-0000-0000B0150000}"/>
    <cellStyle name="Comma 2 9 3 3 4" xfId="5594" xr:uid="{00000000-0005-0000-0000-0000B1150000}"/>
    <cellStyle name="Comma 2 9 3 4" xfId="5595" xr:uid="{00000000-0005-0000-0000-0000B2150000}"/>
    <cellStyle name="Comma 2 9 3 4 2" xfId="5596" xr:uid="{00000000-0005-0000-0000-0000B3150000}"/>
    <cellStyle name="Comma 2 9 3 4 2 2" xfId="5597" xr:uid="{00000000-0005-0000-0000-0000B4150000}"/>
    <cellStyle name="Comma 2 9 3 4 3" xfId="5598" xr:uid="{00000000-0005-0000-0000-0000B5150000}"/>
    <cellStyle name="Comma 2 9 3 4 4" xfId="5599" xr:uid="{00000000-0005-0000-0000-0000B6150000}"/>
    <cellStyle name="Comma 2 9 3 5" xfId="5600" xr:uid="{00000000-0005-0000-0000-0000B7150000}"/>
    <cellStyle name="Comma 2 9 3 5 2" xfId="5601" xr:uid="{00000000-0005-0000-0000-0000B8150000}"/>
    <cellStyle name="Comma 2 9 3 6" xfId="5602" xr:uid="{00000000-0005-0000-0000-0000B9150000}"/>
    <cellStyle name="Comma 2 9 3 7" xfId="5603" xr:uid="{00000000-0005-0000-0000-0000BA150000}"/>
    <cellStyle name="Comma 2 9 4" xfId="5604" xr:uid="{00000000-0005-0000-0000-0000BB150000}"/>
    <cellStyle name="Comma 2 9 4 2" xfId="5605" xr:uid="{00000000-0005-0000-0000-0000BC150000}"/>
    <cellStyle name="Comma 2 9 4 2 2" xfId="5606" xr:uid="{00000000-0005-0000-0000-0000BD150000}"/>
    <cellStyle name="Comma 2 9 4 2 2 2" xfId="5607" xr:uid="{00000000-0005-0000-0000-0000BE150000}"/>
    <cellStyle name="Comma 2 9 4 2 2 2 2" xfId="5608" xr:uid="{00000000-0005-0000-0000-0000BF150000}"/>
    <cellStyle name="Comma 2 9 4 2 2 3" xfId="5609" xr:uid="{00000000-0005-0000-0000-0000C0150000}"/>
    <cellStyle name="Comma 2 9 4 2 2 4" xfId="5610" xr:uid="{00000000-0005-0000-0000-0000C1150000}"/>
    <cellStyle name="Comma 2 9 4 2 3" xfId="5611" xr:uid="{00000000-0005-0000-0000-0000C2150000}"/>
    <cellStyle name="Comma 2 9 4 2 3 2" xfId="5612" xr:uid="{00000000-0005-0000-0000-0000C3150000}"/>
    <cellStyle name="Comma 2 9 4 2 4" xfId="5613" xr:uid="{00000000-0005-0000-0000-0000C4150000}"/>
    <cellStyle name="Comma 2 9 4 2 5" xfId="5614" xr:uid="{00000000-0005-0000-0000-0000C5150000}"/>
    <cellStyle name="Comma 2 9 4 3" xfId="5615" xr:uid="{00000000-0005-0000-0000-0000C6150000}"/>
    <cellStyle name="Comma 2 9 4 3 2" xfId="5616" xr:uid="{00000000-0005-0000-0000-0000C7150000}"/>
    <cellStyle name="Comma 2 9 4 3 2 2" xfId="5617" xr:uid="{00000000-0005-0000-0000-0000C8150000}"/>
    <cellStyle name="Comma 2 9 4 3 3" xfId="5618" xr:uid="{00000000-0005-0000-0000-0000C9150000}"/>
    <cellStyle name="Comma 2 9 4 3 4" xfId="5619" xr:uid="{00000000-0005-0000-0000-0000CA150000}"/>
    <cellStyle name="Comma 2 9 4 4" xfId="5620" xr:uid="{00000000-0005-0000-0000-0000CB150000}"/>
    <cellStyle name="Comma 2 9 4 4 2" xfId="5621" xr:uid="{00000000-0005-0000-0000-0000CC150000}"/>
    <cellStyle name="Comma 2 9 4 4 2 2" xfId="5622" xr:uid="{00000000-0005-0000-0000-0000CD150000}"/>
    <cellStyle name="Comma 2 9 4 4 3" xfId="5623" xr:uid="{00000000-0005-0000-0000-0000CE150000}"/>
    <cellStyle name="Comma 2 9 4 4 4" xfId="5624" xr:uid="{00000000-0005-0000-0000-0000CF150000}"/>
    <cellStyle name="Comma 2 9 4 5" xfId="5625" xr:uid="{00000000-0005-0000-0000-0000D0150000}"/>
    <cellStyle name="Comma 2 9 4 5 2" xfId="5626" xr:uid="{00000000-0005-0000-0000-0000D1150000}"/>
    <cellStyle name="Comma 2 9 4 6" xfId="5627" xr:uid="{00000000-0005-0000-0000-0000D2150000}"/>
    <cellStyle name="Comma 2 9 4 7" xfId="5628" xr:uid="{00000000-0005-0000-0000-0000D3150000}"/>
    <cellStyle name="Comma 2 9 5" xfId="5629" xr:uid="{00000000-0005-0000-0000-0000D4150000}"/>
    <cellStyle name="Comma 2 9 5 2" xfId="5630" xr:uid="{00000000-0005-0000-0000-0000D5150000}"/>
    <cellStyle name="Comma 2 9 5 2 2" xfId="5631" xr:uid="{00000000-0005-0000-0000-0000D6150000}"/>
    <cellStyle name="Comma 2 9 5 2 2 2" xfId="5632" xr:uid="{00000000-0005-0000-0000-0000D7150000}"/>
    <cellStyle name="Comma 2 9 5 2 2 2 2" xfId="5633" xr:uid="{00000000-0005-0000-0000-0000D8150000}"/>
    <cellStyle name="Comma 2 9 5 2 2 3" xfId="5634" xr:uid="{00000000-0005-0000-0000-0000D9150000}"/>
    <cellStyle name="Comma 2 9 5 2 2 4" xfId="5635" xr:uid="{00000000-0005-0000-0000-0000DA150000}"/>
    <cellStyle name="Comma 2 9 5 2 3" xfId="5636" xr:uid="{00000000-0005-0000-0000-0000DB150000}"/>
    <cellStyle name="Comma 2 9 5 2 3 2" xfId="5637" xr:uid="{00000000-0005-0000-0000-0000DC150000}"/>
    <cellStyle name="Comma 2 9 5 2 4" xfId="5638" xr:uid="{00000000-0005-0000-0000-0000DD150000}"/>
    <cellStyle name="Comma 2 9 5 2 5" xfId="5639" xr:uid="{00000000-0005-0000-0000-0000DE150000}"/>
    <cellStyle name="Comma 2 9 5 3" xfId="5640" xr:uid="{00000000-0005-0000-0000-0000DF150000}"/>
    <cellStyle name="Comma 2 9 5 3 2" xfId="5641" xr:uid="{00000000-0005-0000-0000-0000E0150000}"/>
    <cellStyle name="Comma 2 9 5 3 2 2" xfId="5642" xr:uid="{00000000-0005-0000-0000-0000E1150000}"/>
    <cellStyle name="Comma 2 9 5 3 3" xfId="5643" xr:uid="{00000000-0005-0000-0000-0000E2150000}"/>
    <cellStyle name="Comma 2 9 5 3 4" xfId="5644" xr:uid="{00000000-0005-0000-0000-0000E3150000}"/>
    <cellStyle name="Comma 2 9 5 4" xfId="5645" xr:uid="{00000000-0005-0000-0000-0000E4150000}"/>
    <cellStyle name="Comma 2 9 5 4 2" xfId="5646" xr:uid="{00000000-0005-0000-0000-0000E5150000}"/>
    <cellStyle name="Comma 2 9 5 4 2 2" xfId="5647" xr:uid="{00000000-0005-0000-0000-0000E6150000}"/>
    <cellStyle name="Comma 2 9 5 4 3" xfId="5648" xr:uid="{00000000-0005-0000-0000-0000E7150000}"/>
    <cellStyle name="Comma 2 9 5 4 4" xfId="5649" xr:uid="{00000000-0005-0000-0000-0000E8150000}"/>
    <cellStyle name="Comma 2 9 5 5" xfId="5650" xr:uid="{00000000-0005-0000-0000-0000E9150000}"/>
    <cellStyle name="Comma 2 9 5 5 2" xfId="5651" xr:uid="{00000000-0005-0000-0000-0000EA150000}"/>
    <cellStyle name="Comma 2 9 5 6" xfId="5652" xr:uid="{00000000-0005-0000-0000-0000EB150000}"/>
    <cellStyle name="Comma 2 9 5 7" xfId="5653" xr:uid="{00000000-0005-0000-0000-0000EC150000}"/>
    <cellStyle name="Comma 2 9 6" xfId="5654" xr:uid="{00000000-0005-0000-0000-0000ED150000}"/>
    <cellStyle name="Comma 2 9 6 2" xfId="5655" xr:uid="{00000000-0005-0000-0000-0000EE150000}"/>
    <cellStyle name="Comma 2 9 6 2 2" xfId="5656" xr:uid="{00000000-0005-0000-0000-0000EF150000}"/>
    <cellStyle name="Comma 2 9 6 2 2 2" xfId="5657" xr:uid="{00000000-0005-0000-0000-0000F0150000}"/>
    <cellStyle name="Comma 2 9 6 2 3" xfId="5658" xr:uid="{00000000-0005-0000-0000-0000F1150000}"/>
    <cellStyle name="Comma 2 9 6 2 4" xfId="5659" xr:uid="{00000000-0005-0000-0000-0000F2150000}"/>
    <cellStyle name="Comma 2 9 6 3" xfId="5660" xr:uid="{00000000-0005-0000-0000-0000F3150000}"/>
    <cellStyle name="Comma 2 9 6 3 2" xfId="5661" xr:uid="{00000000-0005-0000-0000-0000F4150000}"/>
    <cellStyle name="Comma 2 9 6 3 2 2" xfId="5662" xr:uid="{00000000-0005-0000-0000-0000F5150000}"/>
    <cellStyle name="Comma 2 9 6 3 3" xfId="5663" xr:uid="{00000000-0005-0000-0000-0000F6150000}"/>
    <cellStyle name="Comma 2 9 6 3 4" xfId="5664" xr:uid="{00000000-0005-0000-0000-0000F7150000}"/>
    <cellStyle name="Comma 2 9 6 4" xfId="5665" xr:uid="{00000000-0005-0000-0000-0000F8150000}"/>
    <cellStyle name="Comma 2 9 6 4 2" xfId="5666" xr:uid="{00000000-0005-0000-0000-0000F9150000}"/>
    <cellStyle name="Comma 2 9 6 5" xfId="5667" xr:uid="{00000000-0005-0000-0000-0000FA150000}"/>
    <cellStyle name="Comma 2 9 6 6" xfId="5668" xr:uid="{00000000-0005-0000-0000-0000FB150000}"/>
    <cellStyle name="Comma 2 9 7" xfId="5669" xr:uid="{00000000-0005-0000-0000-0000FC150000}"/>
    <cellStyle name="Comma 2 9 7 2" xfId="5670" xr:uid="{00000000-0005-0000-0000-0000FD150000}"/>
    <cellStyle name="Comma 2 9 7 2 2" xfId="5671" xr:uid="{00000000-0005-0000-0000-0000FE150000}"/>
    <cellStyle name="Comma 2 9 7 2 2 2" xfId="5672" xr:uid="{00000000-0005-0000-0000-0000FF150000}"/>
    <cellStyle name="Comma 2 9 7 2 3" xfId="5673" xr:uid="{00000000-0005-0000-0000-000000160000}"/>
    <cellStyle name="Comma 2 9 7 2 4" xfId="5674" xr:uid="{00000000-0005-0000-0000-000001160000}"/>
    <cellStyle name="Comma 2 9 7 3" xfId="5675" xr:uid="{00000000-0005-0000-0000-000002160000}"/>
    <cellStyle name="Comma 2 9 7 3 2" xfId="5676" xr:uid="{00000000-0005-0000-0000-000003160000}"/>
    <cellStyle name="Comma 2 9 7 4" xfId="5677" xr:uid="{00000000-0005-0000-0000-000004160000}"/>
    <cellStyle name="Comma 2 9 7 5" xfId="5678" xr:uid="{00000000-0005-0000-0000-000005160000}"/>
    <cellStyle name="Comma 2 9 8" xfId="5679" xr:uid="{00000000-0005-0000-0000-000006160000}"/>
    <cellStyle name="Comma 2 9 8 2" xfId="5680" xr:uid="{00000000-0005-0000-0000-000007160000}"/>
    <cellStyle name="Comma 2 9 8 2 2" xfId="5681" xr:uid="{00000000-0005-0000-0000-000008160000}"/>
    <cellStyle name="Comma 2 9 8 3" xfId="5682" xr:uid="{00000000-0005-0000-0000-000009160000}"/>
    <cellStyle name="Comma 2 9 8 4" xfId="5683" xr:uid="{00000000-0005-0000-0000-00000A160000}"/>
    <cellStyle name="Comma 2 9 9" xfId="5684" xr:uid="{00000000-0005-0000-0000-00000B160000}"/>
    <cellStyle name="Comma 2 9 9 2" xfId="5685" xr:uid="{00000000-0005-0000-0000-00000C160000}"/>
    <cellStyle name="Comma 2 9 9 2 2" xfId="5686" xr:uid="{00000000-0005-0000-0000-00000D160000}"/>
    <cellStyle name="Comma 2 9 9 3" xfId="5687" xr:uid="{00000000-0005-0000-0000-00000E160000}"/>
    <cellStyle name="Comma 2 9 9 4" xfId="5688" xr:uid="{00000000-0005-0000-0000-00000F160000}"/>
    <cellStyle name="Comma 3" xfId="37" xr:uid="{00000000-0005-0000-0000-000010160000}"/>
    <cellStyle name="Comma 3 10" xfId="5689" xr:uid="{00000000-0005-0000-0000-000011160000}"/>
    <cellStyle name="Comma 3 10 2" xfId="5690" xr:uid="{00000000-0005-0000-0000-000012160000}"/>
    <cellStyle name="Comma 3 10 2 2" xfId="5691" xr:uid="{00000000-0005-0000-0000-000013160000}"/>
    <cellStyle name="Comma 3 10 2 2 2" xfId="5692" xr:uid="{00000000-0005-0000-0000-000014160000}"/>
    <cellStyle name="Comma 3 10 2 3" xfId="5693" xr:uid="{00000000-0005-0000-0000-000015160000}"/>
    <cellStyle name="Comma 3 10 2 4" xfId="5694" xr:uid="{00000000-0005-0000-0000-000016160000}"/>
    <cellStyle name="Comma 3 10 3" xfId="5695" xr:uid="{00000000-0005-0000-0000-000017160000}"/>
    <cellStyle name="Comma 3 10 3 2" xfId="5696" xr:uid="{00000000-0005-0000-0000-000018160000}"/>
    <cellStyle name="Comma 3 10 3 2 2" xfId="5697" xr:uid="{00000000-0005-0000-0000-000019160000}"/>
    <cellStyle name="Comma 3 10 3 3" xfId="5698" xr:uid="{00000000-0005-0000-0000-00001A160000}"/>
    <cellStyle name="Comma 3 10 3 4" xfId="5699" xr:uid="{00000000-0005-0000-0000-00001B160000}"/>
    <cellStyle name="Comma 3 10 4" xfId="5700" xr:uid="{00000000-0005-0000-0000-00001C160000}"/>
    <cellStyle name="Comma 3 10 4 2" xfId="5701" xr:uid="{00000000-0005-0000-0000-00001D160000}"/>
    <cellStyle name="Comma 3 10 5" xfId="5702" xr:uid="{00000000-0005-0000-0000-00001E160000}"/>
    <cellStyle name="Comma 3 10 6" xfId="5703" xr:uid="{00000000-0005-0000-0000-00001F160000}"/>
    <cellStyle name="Comma 3 11" xfId="5704" xr:uid="{00000000-0005-0000-0000-000020160000}"/>
    <cellStyle name="Comma 3 11 2" xfId="5705" xr:uid="{00000000-0005-0000-0000-000021160000}"/>
    <cellStyle name="Comma 3 11 2 2" xfId="5706" xr:uid="{00000000-0005-0000-0000-000022160000}"/>
    <cellStyle name="Comma 3 11 2 2 2" xfId="5707" xr:uid="{00000000-0005-0000-0000-000023160000}"/>
    <cellStyle name="Comma 3 11 2 3" xfId="5708" xr:uid="{00000000-0005-0000-0000-000024160000}"/>
    <cellStyle name="Comma 3 11 2 4" xfId="5709" xr:uid="{00000000-0005-0000-0000-000025160000}"/>
    <cellStyle name="Comma 3 11 3" xfId="5710" xr:uid="{00000000-0005-0000-0000-000026160000}"/>
    <cellStyle name="Comma 3 11 3 2" xfId="5711" xr:uid="{00000000-0005-0000-0000-000027160000}"/>
    <cellStyle name="Comma 3 11 4" xfId="5712" xr:uid="{00000000-0005-0000-0000-000028160000}"/>
    <cellStyle name="Comma 3 11 5" xfId="5713" xr:uid="{00000000-0005-0000-0000-000029160000}"/>
    <cellStyle name="Comma 3 12" xfId="5714" xr:uid="{00000000-0005-0000-0000-00002A160000}"/>
    <cellStyle name="Comma 3 12 2" xfId="5715" xr:uid="{00000000-0005-0000-0000-00002B160000}"/>
    <cellStyle name="Comma 3 12 2 2" xfId="5716" xr:uid="{00000000-0005-0000-0000-00002C160000}"/>
    <cellStyle name="Comma 3 12 3" xfId="5717" xr:uid="{00000000-0005-0000-0000-00002D160000}"/>
    <cellStyle name="Comma 3 12 4" xfId="5718" xr:uid="{00000000-0005-0000-0000-00002E160000}"/>
    <cellStyle name="Comma 3 13" xfId="5719" xr:uid="{00000000-0005-0000-0000-00002F160000}"/>
    <cellStyle name="Comma 3 13 2" xfId="5720" xr:uid="{00000000-0005-0000-0000-000030160000}"/>
    <cellStyle name="Comma 3 13 2 2" xfId="5721" xr:uid="{00000000-0005-0000-0000-000031160000}"/>
    <cellStyle name="Comma 3 13 3" xfId="5722" xr:uid="{00000000-0005-0000-0000-000032160000}"/>
    <cellStyle name="Comma 3 13 4" xfId="5723" xr:uid="{00000000-0005-0000-0000-000033160000}"/>
    <cellStyle name="Comma 3 14" xfId="5724" xr:uid="{00000000-0005-0000-0000-000034160000}"/>
    <cellStyle name="Comma 3 14 2" xfId="5725" xr:uid="{00000000-0005-0000-0000-000035160000}"/>
    <cellStyle name="Comma 3 14 3" xfId="5726" xr:uid="{00000000-0005-0000-0000-000036160000}"/>
    <cellStyle name="Comma 3 14 4" xfId="5727" xr:uid="{00000000-0005-0000-0000-000037160000}"/>
    <cellStyle name="Comma 3 15" xfId="5728" xr:uid="{00000000-0005-0000-0000-000038160000}"/>
    <cellStyle name="Comma 3 15 2" xfId="5729" xr:uid="{00000000-0005-0000-0000-000039160000}"/>
    <cellStyle name="Comma 3 16" xfId="5730" xr:uid="{00000000-0005-0000-0000-00003A160000}"/>
    <cellStyle name="Comma 3 17" xfId="5731" xr:uid="{00000000-0005-0000-0000-00003B160000}"/>
    <cellStyle name="Comma 3 18" xfId="5732" xr:uid="{00000000-0005-0000-0000-00003C160000}"/>
    <cellStyle name="Comma 3 19" xfId="5733" xr:uid="{00000000-0005-0000-0000-00003D160000}"/>
    <cellStyle name="Comma 3 2" xfId="51" xr:uid="{00000000-0005-0000-0000-00003E160000}"/>
    <cellStyle name="Comma 3 2 10" xfId="5734" xr:uid="{00000000-0005-0000-0000-00003F160000}"/>
    <cellStyle name="Comma 3 2 10 2" xfId="5735" xr:uid="{00000000-0005-0000-0000-000040160000}"/>
    <cellStyle name="Comma 3 2 10 2 2" xfId="5736" xr:uid="{00000000-0005-0000-0000-000041160000}"/>
    <cellStyle name="Comma 3 2 10 3" xfId="5737" xr:uid="{00000000-0005-0000-0000-000042160000}"/>
    <cellStyle name="Comma 3 2 10 4" xfId="5738" xr:uid="{00000000-0005-0000-0000-000043160000}"/>
    <cellStyle name="Comma 3 2 11" xfId="5739" xr:uid="{00000000-0005-0000-0000-000044160000}"/>
    <cellStyle name="Comma 3 2 11 2" xfId="5740" xr:uid="{00000000-0005-0000-0000-000045160000}"/>
    <cellStyle name="Comma 3 2 12" xfId="5741" xr:uid="{00000000-0005-0000-0000-000046160000}"/>
    <cellStyle name="Comma 3 2 13" xfId="5742" xr:uid="{00000000-0005-0000-0000-000047160000}"/>
    <cellStyle name="Comma 3 2 14" xfId="5743" xr:uid="{00000000-0005-0000-0000-000048160000}"/>
    <cellStyle name="Comma 3 2 15" xfId="5744" xr:uid="{00000000-0005-0000-0000-000049160000}"/>
    <cellStyle name="Comma 3 2 16" xfId="5745" xr:uid="{00000000-0005-0000-0000-00004A160000}"/>
    <cellStyle name="Comma 3 2 2" xfId="5746" xr:uid="{00000000-0005-0000-0000-00004B160000}"/>
    <cellStyle name="Comma 3 2 2 10" xfId="5747" xr:uid="{00000000-0005-0000-0000-00004C160000}"/>
    <cellStyle name="Comma 3 2 2 10 2" xfId="5748" xr:uid="{00000000-0005-0000-0000-00004D160000}"/>
    <cellStyle name="Comma 3 2 2 11" xfId="5749" xr:uid="{00000000-0005-0000-0000-00004E160000}"/>
    <cellStyle name="Comma 3 2 2 12" xfId="5750" xr:uid="{00000000-0005-0000-0000-00004F160000}"/>
    <cellStyle name="Comma 3 2 2 2" xfId="5751" xr:uid="{00000000-0005-0000-0000-000050160000}"/>
    <cellStyle name="Comma 3 2 2 2 2" xfId="5752" xr:uid="{00000000-0005-0000-0000-000051160000}"/>
    <cellStyle name="Comma 3 2 2 2 2 2" xfId="5753" xr:uid="{00000000-0005-0000-0000-000052160000}"/>
    <cellStyle name="Comma 3 2 2 2 2 2 2" xfId="5754" xr:uid="{00000000-0005-0000-0000-000053160000}"/>
    <cellStyle name="Comma 3 2 2 2 2 2 2 2" xfId="5755" xr:uid="{00000000-0005-0000-0000-000054160000}"/>
    <cellStyle name="Comma 3 2 2 2 2 2 3" xfId="5756" xr:uid="{00000000-0005-0000-0000-000055160000}"/>
    <cellStyle name="Comma 3 2 2 2 2 2 4" xfId="5757" xr:uid="{00000000-0005-0000-0000-000056160000}"/>
    <cellStyle name="Comma 3 2 2 2 2 3" xfId="5758" xr:uid="{00000000-0005-0000-0000-000057160000}"/>
    <cellStyle name="Comma 3 2 2 2 2 3 2" xfId="5759" xr:uid="{00000000-0005-0000-0000-000058160000}"/>
    <cellStyle name="Comma 3 2 2 2 2 4" xfId="5760" xr:uid="{00000000-0005-0000-0000-000059160000}"/>
    <cellStyle name="Comma 3 2 2 2 2 5" xfId="5761" xr:uid="{00000000-0005-0000-0000-00005A160000}"/>
    <cellStyle name="Comma 3 2 2 2 3" xfId="5762" xr:uid="{00000000-0005-0000-0000-00005B160000}"/>
    <cellStyle name="Comma 3 2 2 2 3 2" xfId="5763" xr:uid="{00000000-0005-0000-0000-00005C160000}"/>
    <cellStyle name="Comma 3 2 2 2 3 2 2" xfId="5764" xr:uid="{00000000-0005-0000-0000-00005D160000}"/>
    <cellStyle name="Comma 3 2 2 2 3 3" xfId="5765" xr:uid="{00000000-0005-0000-0000-00005E160000}"/>
    <cellStyle name="Comma 3 2 2 2 3 4" xfId="5766" xr:uid="{00000000-0005-0000-0000-00005F160000}"/>
    <cellStyle name="Comma 3 2 2 2 4" xfId="5767" xr:uid="{00000000-0005-0000-0000-000060160000}"/>
    <cellStyle name="Comma 3 2 2 2 4 2" xfId="5768" xr:uid="{00000000-0005-0000-0000-000061160000}"/>
    <cellStyle name="Comma 3 2 2 2 4 2 2" xfId="5769" xr:uid="{00000000-0005-0000-0000-000062160000}"/>
    <cellStyle name="Comma 3 2 2 2 4 3" xfId="5770" xr:uid="{00000000-0005-0000-0000-000063160000}"/>
    <cellStyle name="Comma 3 2 2 2 4 4" xfId="5771" xr:uid="{00000000-0005-0000-0000-000064160000}"/>
    <cellStyle name="Comma 3 2 2 2 5" xfId="5772" xr:uid="{00000000-0005-0000-0000-000065160000}"/>
    <cellStyle name="Comma 3 2 2 2 5 2" xfId="5773" xr:uid="{00000000-0005-0000-0000-000066160000}"/>
    <cellStyle name="Comma 3 2 2 2 6" xfId="5774" xr:uid="{00000000-0005-0000-0000-000067160000}"/>
    <cellStyle name="Comma 3 2 2 2 7" xfId="5775" xr:uid="{00000000-0005-0000-0000-000068160000}"/>
    <cellStyle name="Comma 3 2 2 3" xfId="5776" xr:uid="{00000000-0005-0000-0000-000069160000}"/>
    <cellStyle name="Comma 3 2 2 3 2" xfId="5777" xr:uid="{00000000-0005-0000-0000-00006A160000}"/>
    <cellStyle name="Comma 3 2 2 3 2 2" xfId="5778" xr:uid="{00000000-0005-0000-0000-00006B160000}"/>
    <cellStyle name="Comma 3 2 2 3 2 2 2" xfId="5779" xr:uid="{00000000-0005-0000-0000-00006C160000}"/>
    <cellStyle name="Comma 3 2 2 3 2 2 2 2" xfId="5780" xr:uid="{00000000-0005-0000-0000-00006D160000}"/>
    <cellStyle name="Comma 3 2 2 3 2 2 3" xfId="5781" xr:uid="{00000000-0005-0000-0000-00006E160000}"/>
    <cellStyle name="Comma 3 2 2 3 2 2 4" xfId="5782" xr:uid="{00000000-0005-0000-0000-00006F160000}"/>
    <cellStyle name="Comma 3 2 2 3 2 3" xfId="5783" xr:uid="{00000000-0005-0000-0000-000070160000}"/>
    <cellStyle name="Comma 3 2 2 3 2 3 2" xfId="5784" xr:uid="{00000000-0005-0000-0000-000071160000}"/>
    <cellStyle name="Comma 3 2 2 3 2 4" xfId="5785" xr:uid="{00000000-0005-0000-0000-000072160000}"/>
    <cellStyle name="Comma 3 2 2 3 2 5" xfId="5786" xr:uid="{00000000-0005-0000-0000-000073160000}"/>
    <cellStyle name="Comma 3 2 2 3 3" xfId="5787" xr:uid="{00000000-0005-0000-0000-000074160000}"/>
    <cellStyle name="Comma 3 2 2 3 3 2" xfId="5788" xr:uid="{00000000-0005-0000-0000-000075160000}"/>
    <cellStyle name="Comma 3 2 2 3 3 2 2" xfId="5789" xr:uid="{00000000-0005-0000-0000-000076160000}"/>
    <cellStyle name="Comma 3 2 2 3 3 3" xfId="5790" xr:uid="{00000000-0005-0000-0000-000077160000}"/>
    <cellStyle name="Comma 3 2 2 3 3 4" xfId="5791" xr:uid="{00000000-0005-0000-0000-000078160000}"/>
    <cellStyle name="Comma 3 2 2 3 4" xfId="5792" xr:uid="{00000000-0005-0000-0000-000079160000}"/>
    <cellStyle name="Comma 3 2 2 3 4 2" xfId="5793" xr:uid="{00000000-0005-0000-0000-00007A160000}"/>
    <cellStyle name="Comma 3 2 2 3 4 2 2" xfId="5794" xr:uid="{00000000-0005-0000-0000-00007B160000}"/>
    <cellStyle name="Comma 3 2 2 3 4 3" xfId="5795" xr:uid="{00000000-0005-0000-0000-00007C160000}"/>
    <cellStyle name="Comma 3 2 2 3 4 4" xfId="5796" xr:uid="{00000000-0005-0000-0000-00007D160000}"/>
    <cellStyle name="Comma 3 2 2 3 5" xfId="5797" xr:uid="{00000000-0005-0000-0000-00007E160000}"/>
    <cellStyle name="Comma 3 2 2 3 5 2" xfId="5798" xr:uid="{00000000-0005-0000-0000-00007F160000}"/>
    <cellStyle name="Comma 3 2 2 3 6" xfId="5799" xr:uid="{00000000-0005-0000-0000-000080160000}"/>
    <cellStyle name="Comma 3 2 2 3 7" xfId="5800" xr:uid="{00000000-0005-0000-0000-000081160000}"/>
    <cellStyle name="Comma 3 2 2 4" xfId="5801" xr:uid="{00000000-0005-0000-0000-000082160000}"/>
    <cellStyle name="Comma 3 2 2 4 2" xfId="5802" xr:uid="{00000000-0005-0000-0000-000083160000}"/>
    <cellStyle name="Comma 3 2 2 4 2 2" xfId="5803" xr:uid="{00000000-0005-0000-0000-000084160000}"/>
    <cellStyle name="Comma 3 2 2 4 2 2 2" xfId="5804" xr:uid="{00000000-0005-0000-0000-000085160000}"/>
    <cellStyle name="Comma 3 2 2 4 2 2 2 2" xfId="5805" xr:uid="{00000000-0005-0000-0000-000086160000}"/>
    <cellStyle name="Comma 3 2 2 4 2 2 3" xfId="5806" xr:uid="{00000000-0005-0000-0000-000087160000}"/>
    <cellStyle name="Comma 3 2 2 4 2 2 4" xfId="5807" xr:uid="{00000000-0005-0000-0000-000088160000}"/>
    <cellStyle name="Comma 3 2 2 4 2 3" xfId="5808" xr:uid="{00000000-0005-0000-0000-000089160000}"/>
    <cellStyle name="Comma 3 2 2 4 2 3 2" xfId="5809" xr:uid="{00000000-0005-0000-0000-00008A160000}"/>
    <cellStyle name="Comma 3 2 2 4 2 4" xfId="5810" xr:uid="{00000000-0005-0000-0000-00008B160000}"/>
    <cellStyle name="Comma 3 2 2 4 2 5" xfId="5811" xr:uid="{00000000-0005-0000-0000-00008C160000}"/>
    <cellStyle name="Comma 3 2 2 4 3" xfId="5812" xr:uid="{00000000-0005-0000-0000-00008D160000}"/>
    <cellStyle name="Comma 3 2 2 4 3 2" xfId="5813" xr:uid="{00000000-0005-0000-0000-00008E160000}"/>
    <cellStyle name="Comma 3 2 2 4 3 2 2" xfId="5814" xr:uid="{00000000-0005-0000-0000-00008F160000}"/>
    <cellStyle name="Comma 3 2 2 4 3 3" xfId="5815" xr:uid="{00000000-0005-0000-0000-000090160000}"/>
    <cellStyle name="Comma 3 2 2 4 3 4" xfId="5816" xr:uid="{00000000-0005-0000-0000-000091160000}"/>
    <cellStyle name="Comma 3 2 2 4 4" xfId="5817" xr:uid="{00000000-0005-0000-0000-000092160000}"/>
    <cellStyle name="Comma 3 2 2 4 4 2" xfId="5818" xr:uid="{00000000-0005-0000-0000-000093160000}"/>
    <cellStyle name="Comma 3 2 2 4 4 2 2" xfId="5819" xr:uid="{00000000-0005-0000-0000-000094160000}"/>
    <cellStyle name="Comma 3 2 2 4 4 3" xfId="5820" xr:uid="{00000000-0005-0000-0000-000095160000}"/>
    <cellStyle name="Comma 3 2 2 4 4 4" xfId="5821" xr:uid="{00000000-0005-0000-0000-000096160000}"/>
    <cellStyle name="Comma 3 2 2 4 5" xfId="5822" xr:uid="{00000000-0005-0000-0000-000097160000}"/>
    <cellStyle name="Comma 3 2 2 4 5 2" xfId="5823" xr:uid="{00000000-0005-0000-0000-000098160000}"/>
    <cellStyle name="Comma 3 2 2 4 6" xfId="5824" xr:uid="{00000000-0005-0000-0000-000099160000}"/>
    <cellStyle name="Comma 3 2 2 4 7" xfId="5825" xr:uid="{00000000-0005-0000-0000-00009A160000}"/>
    <cellStyle name="Comma 3 2 2 5" xfId="5826" xr:uid="{00000000-0005-0000-0000-00009B160000}"/>
    <cellStyle name="Comma 3 2 2 5 2" xfId="5827" xr:uid="{00000000-0005-0000-0000-00009C160000}"/>
    <cellStyle name="Comma 3 2 2 5 2 2" xfId="5828" xr:uid="{00000000-0005-0000-0000-00009D160000}"/>
    <cellStyle name="Comma 3 2 2 5 2 2 2" xfId="5829" xr:uid="{00000000-0005-0000-0000-00009E160000}"/>
    <cellStyle name="Comma 3 2 2 5 2 2 2 2" xfId="5830" xr:uid="{00000000-0005-0000-0000-00009F160000}"/>
    <cellStyle name="Comma 3 2 2 5 2 2 3" xfId="5831" xr:uid="{00000000-0005-0000-0000-0000A0160000}"/>
    <cellStyle name="Comma 3 2 2 5 2 2 4" xfId="5832" xr:uid="{00000000-0005-0000-0000-0000A1160000}"/>
    <cellStyle name="Comma 3 2 2 5 2 3" xfId="5833" xr:uid="{00000000-0005-0000-0000-0000A2160000}"/>
    <cellStyle name="Comma 3 2 2 5 2 3 2" xfId="5834" xr:uid="{00000000-0005-0000-0000-0000A3160000}"/>
    <cellStyle name="Comma 3 2 2 5 2 4" xfId="5835" xr:uid="{00000000-0005-0000-0000-0000A4160000}"/>
    <cellStyle name="Comma 3 2 2 5 2 5" xfId="5836" xr:uid="{00000000-0005-0000-0000-0000A5160000}"/>
    <cellStyle name="Comma 3 2 2 5 3" xfId="5837" xr:uid="{00000000-0005-0000-0000-0000A6160000}"/>
    <cellStyle name="Comma 3 2 2 5 3 2" xfId="5838" xr:uid="{00000000-0005-0000-0000-0000A7160000}"/>
    <cellStyle name="Comma 3 2 2 5 3 2 2" xfId="5839" xr:uid="{00000000-0005-0000-0000-0000A8160000}"/>
    <cellStyle name="Comma 3 2 2 5 3 3" xfId="5840" xr:uid="{00000000-0005-0000-0000-0000A9160000}"/>
    <cellStyle name="Comma 3 2 2 5 3 4" xfId="5841" xr:uid="{00000000-0005-0000-0000-0000AA160000}"/>
    <cellStyle name="Comma 3 2 2 5 4" xfId="5842" xr:uid="{00000000-0005-0000-0000-0000AB160000}"/>
    <cellStyle name="Comma 3 2 2 5 4 2" xfId="5843" xr:uid="{00000000-0005-0000-0000-0000AC160000}"/>
    <cellStyle name="Comma 3 2 2 5 4 2 2" xfId="5844" xr:uid="{00000000-0005-0000-0000-0000AD160000}"/>
    <cellStyle name="Comma 3 2 2 5 4 3" xfId="5845" xr:uid="{00000000-0005-0000-0000-0000AE160000}"/>
    <cellStyle name="Comma 3 2 2 5 4 4" xfId="5846" xr:uid="{00000000-0005-0000-0000-0000AF160000}"/>
    <cellStyle name="Comma 3 2 2 5 5" xfId="5847" xr:uid="{00000000-0005-0000-0000-0000B0160000}"/>
    <cellStyle name="Comma 3 2 2 5 5 2" xfId="5848" xr:uid="{00000000-0005-0000-0000-0000B1160000}"/>
    <cellStyle name="Comma 3 2 2 5 6" xfId="5849" xr:uid="{00000000-0005-0000-0000-0000B2160000}"/>
    <cellStyle name="Comma 3 2 2 5 7" xfId="5850" xr:uid="{00000000-0005-0000-0000-0000B3160000}"/>
    <cellStyle name="Comma 3 2 2 6" xfId="5851" xr:uid="{00000000-0005-0000-0000-0000B4160000}"/>
    <cellStyle name="Comma 3 2 2 6 2" xfId="5852" xr:uid="{00000000-0005-0000-0000-0000B5160000}"/>
    <cellStyle name="Comma 3 2 2 6 2 2" xfId="5853" xr:uid="{00000000-0005-0000-0000-0000B6160000}"/>
    <cellStyle name="Comma 3 2 2 6 2 2 2" xfId="5854" xr:uid="{00000000-0005-0000-0000-0000B7160000}"/>
    <cellStyle name="Comma 3 2 2 6 2 3" xfId="5855" xr:uid="{00000000-0005-0000-0000-0000B8160000}"/>
    <cellStyle name="Comma 3 2 2 6 2 4" xfId="5856" xr:uid="{00000000-0005-0000-0000-0000B9160000}"/>
    <cellStyle name="Comma 3 2 2 6 3" xfId="5857" xr:uid="{00000000-0005-0000-0000-0000BA160000}"/>
    <cellStyle name="Comma 3 2 2 6 3 2" xfId="5858" xr:uid="{00000000-0005-0000-0000-0000BB160000}"/>
    <cellStyle name="Comma 3 2 2 6 3 2 2" xfId="5859" xr:uid="{00000000-0005-0000-0000-0000BC160000}"/>
    <cellStyle name="Comma 3 2 2 6 3 3" xfId="5860" xr:uid="{00000000-0005-0000-0000-0000BD160000}"/>
    <cellStyle name="Comma 3 2 2 6 3 4" xfId="5861" xr:uid="{00000000-0005-0000-0000-0000BE160000}"/>
    <cellStyle name="Comma 3 2 2 6 4" xfId="5862" xr:uid="{00000000-0005-0000-0000-0000BF160000}"/>
    <cellStyle name="Comma 3 2 2 6 4 2" xfId="5863" xr:uid="{00000000-0005-0000-0000-0000C0160000}"/>
    <cellStyle name="Comma 3 2 2 6 5" xfId="5864" xr:uid="{00000000-0005-0000-0000-0000C1160000}"/>
    <cellStyle name="Comma 3 2 2 6 6" xfId="5865" xr:uid="{00000000-0005-0000-0000-0000C2160000}"/>
    <cellStyle name="Comma 3 2 2 7" xfId="5866" xr:uid="{00000000-0005-0000-0000-0000C3160000}"/>
    <cellStyle name="Comma 3 2 2 7 2" xfId="5867" xr:uid="{00000000-0005-0000-0000-0000C4160000}"/>
    <cellStyle name="Comma 3 2 2 7 2 2" xfId="5868" xr:uid="{00000000-0005-0000-0000-0000C5160000}"/>
    <cellStyle name="Comma 3 2 2 7 2 2 2" xfId="5869" xr:uid="{00000000-0005-0000-0000-0000C6160000}"/>
    <cellStyle name="Comma 3 2 2 7 2 3" xfId="5870" xr:uid="{00000000-0005-0000-0000-0000C7160000}"/>
    <cellStyle name="Comma 3 2 2 7 2 4" xfId="5871" xr:uid="{00000000-0005-0000-0000-0000C8160000}"/>
    <cellStyle name="Comma 3 2 2 7 3" xfId="5872" xr:uid="{00000000-0005-0000-0000-0000C9160000}"/>
    <cellStyle name="Comma 3 2 2 7 3 2" xfId="5873" xr:uid="{00000000-0005-0000-0000-0000CA160000}"/>
    <cellStyle name="Comma 3 2 2 7 4" xfId="5874" xr:uid="{00000000-0005-0000-0000-0000CB160000}"/>
    <cellStyle name="Comma 3 2 2 7 5" xfId="5875" xr:uid="{00000000-0005-0000-0000-0000CC160000}"/>
    <cellStyle name="Comma 3 2 2 8" xfId="5876" xr:uid="{00000000-0005-0000-0000-0000CD160000}"/>
    <cellStyle name="Comma 3 2 2 8 2" xfId="5877" xr:uid="{00000000-0005-0000-0000-0000CE160000}"/>
    <cellStyle name="Comma 3 2 2 8 2 2" xfId="5878" xr:uid="{00000000-0005-0000-0000-0000CF160000}"/>
    <cellStyle name="Comma 3 2 2 8 3" xfId="5879" xr:uid="{00000000-0005-0000-0000-0000D0160000}"/>
    <cellStyle name="Comma 3 2 2 8 4" xfId="5880" xr:uid="{00000000-0005-0000-0000-0000D1160000}"/>
    <cellStyle name="Comma 3 2 2 9" xfId="5881" xr:uid="{00000000-0005-0000-0000-0000D2160000}"/>
    <cellStyle name="Comma 3 2 2 9 2" xfId="5882" xr:uid="{00000000-0005-0000-0000-0000D3160000}"/>
    <cellStyle name="Comma 3 2 2 9 2 2" xfId="5883" xr:uid="{00000000-0005-0000-0000-0000D4160000}"/>
    <cellStyle name="Comma 3 2 2 9 3" xfId="5884" xr:uid="{00000000-0005-0000-0000-0000D5160000}"/>
    <cellStyle name="Comma 3 2 2 9 4" xfId="5885" xr:uid="{00000000-0005-0000-0000-0000D6160000}"/>
    <cellStyle name="Comma 3 2 3" xfId="5886" xr:uid="{00000000-0005-0000-0000-0000D7160000}"/>
    <cellStyle name="Comma 3 2 3 2" xfId="5887" xr:uid="{00000000-0005-0000-0000-0000D8160000}"/>
    <cellStyle name="Comma 3 2 3 2 2" xfId="5888" xr:uid="{00000000-0005-0000-0000-0000D9160000}"/>
    <cellStyle name="Comma 3 2 3 2 2 2" xfId="5889" xr:uid="{00000000-0005-0000-0000-0000DA160000}"/>
    <cellStyle name="Comma 3 2 3 2 2 2 2" xfId="5890" xr:uid="{00000000-0005-0000-0000-0000DB160000}"/>
    <cellStyle name="Comma 3 2 3 2 2 3" xfId="5891" xr:uid="{00000000-0005-0000-0000-0000DC160000}"/>
    <cellStyle name="Comma 3 2 3 2 2 4" xfId="5892" xr:uid="{00000000-0005-0000-0000-0000DD160000}"/>
    <cellStyle name="Comma 3 2 3 2 3" xfId="5893" xr:uid="{00000000-0005-0000-0000-0000DE160000}"/>
    <cellStyle name="Comma 3 2 3 2 3 2" xfId="5894" xr:uid="{00000000-0005-0000-0000-0000DF160000}"/>
    <cellStyle name="Comma 3 2 3 2 4" xfId="5895" xr:uid="{00000000-0005-0000-0000-0000E0160000}"/>
    <cellStyle name="Comma 3 2 3 2 5" xfId="5896" xr:uid="{00000000-0005-0000-0000-0000E1160000}"/>
    <cellStyle name="Comma 3 2 3 3" xfId="5897" xr:uid="{00000000-0005-0000-0000-0000E2160000}"/>
    <cellStyle name="Comma 3 2 3 3 2" xfId="5898" xr:uid="{00000000-0005-0000-0000-0000E3160000}"/>
    <cellStyle name="Comma 3 2 3 3 2 2" xfId="5899" xr:uid="{00000000-0005-0000-0000-0000E4160000}"/>
    <cellStyle name="Comma 3 2 3 3 3" xfId="5900" xr:uid="{00000000-0005-0000-0000-0000E5160000}"/>
    <cellStyle name="Comma 3 2 3 3 4" xfId="5901" xr:uid="{00000000-0005-0000-0000-0000E6160000}"/>
    <cellStyle name="Comma 3 2 3 4" xfId="5902" xr:uid="{00000000-0005-0000-0000-0000E7160000}"/>
    <cellStyle name="Comma 3 2 3 4 2" xfId="5903" xr:uid="{00000000-0005-0000-0000-0000E8160000}"/>
    <cellStyle name="Comma 3 2 3 4 2 2" xfId="5904" xr:uid="{00000000-0005-0000-0000-0000E9160000}"/>
    <cellStyle name="Comma 3 2 3 4 3" xfId="5905" xr:uid="{00000000-0005-0000-0000-0000EA160000}"/>
    <cellStyle name="Comma 3 2 3 4 4" xfId="5906" xr:uid="{00000000-0005-0000-0000-0000EB160000}"/>
    <cellStyle name="Comma 3 2 3 5" xfId="5907" xr:uid="{00000000-0005-0000-0000-0000EC160000}"/>
    <cellStyle name="Comma 3 2 3 5 2" xfId="5908" xr:uid="{00000000-0005-0000-0000-0000ED160000}"/>
    <cellStyle name="Comma 3 2 3 6" xfId="5909" xr:uid="{00000000-0005-0000-0000-0000EE160000}"/>
    <cellStyle name="Comma 3 2 3 7" xfId="5910" xr:uid="{00000000-0005-0000-0000-0000EF160000}"/>
    <cellStyle name="Comma 3 2 4" xfId="5911" xr:uid="{00000000-0005-0000-0000-0000F0160000}"/>
    <cellStyle name="Comma 3 2 4 2" xfId="5912" xr:uid="{00000000-0005-0000-0000-0000F1160000}"/>
    <cellStyle name="Comma 3 2 4 2 2" xfId="5913" xr:uid="{00000000-0005-0000-0000-0000F2160000}"/>
    <cellStyle name="Comma 3 2 4 2 2 2" xfId="5914" xr:uid="{00000000-0005-0000-0000-0000F3160000}"/>
    <cellStyle name="Comma 3 2 4 2 2 2 2" xfId="5915" xr:uid="{00000000-0005-0000-0000-0000F4160000}"/>
    <cellStyle name="Comma 3 2 4 2 2 3" xfId="5916" xr:uid="{00000000-0005-0000-0000-0000F5160000}"/>
    <cellStyle name="Comma 3 2 4 2 2 4" xfId="5917" xr:uid="{00000000-0005-0000-0000-0000F6160000}"/>
    <cellStyle name="Comma 3 2 4 2 3" xfId="5918" xr:uid="{00000000-0005-0000-0000-0000F7160000}"/>
    <cellStyle name="Comma 3 2 4 2 3 2" xfId="5919" xr:uid="{00000000-0005-0000-0000-0000F8160000}"/>
    <cellStyle name="Comma 3 2 4 2 4" xfId="5920" xr:uid="{00000000-0005-0000-0000-0000F9160000}"/>
    <cellStyle name="Comma 3 2 4 2 5" xfId="5921" xr:uid="{00000000-0005-0000-0000-0000FA160000}"/>
    <cellStyle name="Comma 3 2 4 3" xfId="5922" xr:uid="{00000000-0005-0000-0000-0000FB160000}"/>
    <cellStyle name="Comma 3 2 4 3 2" xfId="5923" xr:uid="{00000000-0005-0000-0000-0000FC160000}"/>
    <cellStyle name="Comma 3 2 4 3 2 2" xfId="5924" xr:uid="{00000000-0005-0000-0000-0000FD160000}"/>
    <cellStyle name="Comma 3 2 4 3 3" xfId="5925" xr:uid="{00000000-0005-0000-0000-0000FE160000}"/>
    <cellStyle name="Comma 3 2 4 3 4" xfId="5926" xr:uid="{00000000-0005-0000-0000-0000FF160000}"/>
    <cellStyle name="Comma 3 2 4 4" xfId="5927" xr:uid="{00000000-0005-0000-0000-000000170000}"/>
    <cellStyle name="Comma 3 2 4 4 2" xfId="5928" xr:uid="{00000000-0005-0000-0000-000001170000}"/>
    <cellStyle name="Comma 3 2 4 4 2 2" xfId="5929" xr:uid="{00000000-0005-0000-0000-000002170000}"/>
    <cellStyle name="Comma 3 2 4 4 3" xfId="5930" xr:uid="{00000000-0005-0000-0000-000003170000}"/>
    <cellStyle name="Comma 3 2 4 4 4" xfId="5931" xr:uid="{00000000-0005-0000-0000-000004170000}"/>
    <cellStyle name="Comma 3 2 4 5" xfId="5932" xr:uid="{00000000-0005-0000-0000-000005170000}"/>
    <cellStyle name="Comma 3 2 4 5 2" xfId="5933" xr:uid="{00000000-0005-0000-0000-000006170000}"/>
    <cellStyle name="Comma 3 2 4 6" xfId="5934" xr:uid="{00000000-0005-0000-0000-000007170000}"/>
    <cellStyle name="Comma 3 2 4 7" xfId="5935" xr:uid="{00000000-0005-0000-0000-000008170000}"/>
    <cellStyle name="Comma 3 2 5" xfId="5936" xr:uid="{00000000-0005-0000-0000-000009170000}"/>
    <cellStyle name="Comma 3 2 5 2" xfId="5937" xr:uid="{00000000-0005-0000-0000-00000A170000}"/>
    <cellStyle name="Comma 3 2 5 2 2" xfId="5938" xr:uid="{00000000-0005-0000-0000-00000B170000}"/>
    <cellStyle name="Comma 3 2 5 2 2 2" xfId="5939" xr:uid="{00000000-0005-0000-0000-00000C170000}"/>
    <cellStyle name="Comma 3 2 5 2 2 2 2" xfId="5940" xr:uid="{00000000-0005-0000-0000-00000D170000}"/>
    <cellStyle name="Comma 3 2 5 2 2 3" xfId="5941" xr:uid="{00000000-0005-0000-0000-00000E170000}"/>
    <cellStyle name="Comma 3 2 5 2 2 4" xfId="5942" xr:uid="{00000000-0005-0000-0000-00000F170000}"/>
    <cellStyle name="Comma 3 2 5 2 3" xfId="5943" xr:uid="{00000000-0005-0000-0000-000010170000}"/>
    <cellStyle name="Comma 3 2 5 2 3 2" xfId="5944" xr:uid="{00000000-0005-0000-0000-000011170000}"/>
    <cellStyle name="Comma 3 2 5 2 4" xfId="5945" xr:uid="{00000000-0005-0000-0000-000012170000}"/>
    <cellStyle name="Comma 3 2 5 2 5" xfId="5946" xr:uid="{00000000-0005-0000-0000-000013170000}"/>
    <cellStyle name="Comma 3 2 5 3" xfId="5947" xr:uid="{00000000-0005-0000-0000-000014170000}"/>
    <cellStyle name="Comma 3 2 5 3 2" xfId="5948" xr:uid="{00000000-0005-0000-0000-000015170000}"/>
    <cellStyle name="Comma 3 2 5 3 2 2" xfId="5949" xr:uid="{00000000-0005-0000-0000-000016170000}"/>
    <cellStyle name="Comma 3 2 5 3 3" xfId="5950" xr:uid="{00000000-0005-0000-0000-000017170000}"/>
    <cellStyle name="Comma 3 2 5 3 4" xfId="5951" xr:uid="{00000000-0005-0000-0000-000018170000}"/>
    <cellStyle name="Comma 3 2 5 4" xfId="5952" xr:uid="{00000000-0005-0000-0000-000019170000}"/>
    <cellStyle name="Comma 3 2 5 4 2" xfId="5953" xr:uid="{00000000-0005-0000-0000-00001A170000}"/>
    <cellStyle name="Comma 3 2 5 4 2 2" xfId="5954" xr:uid="{00000000-0005-0000-0000-00001B170000}"/>
    <cellStyle name="Comma 3 2 5 4 3" xfId="5955" xr:uid="{00000000-0005-0000-0000-00001C170000}"/>
    <cellStyle name="Comma 3 2 5 4 4" xfId="5956" xr:uid="{00000000-0005-0000-0000-00001D170000}"/>
    <cellStyle name="Comma 3 2 5 5" xfId="5957" xr:uid="{00000000-0005-0000-0000-00001E170000}"/>
    <cellStyle name="Comma 3 2 5 5 2" xfId="5958" xr:uid="{00000000-0005-0000-0000-00001F170000}"/>
    <cellStyle name="Comma 3 2 5 6" xfId="5959" xr:uid="{00000000-0005-0000-0000-000020170000}"/>
    <cellStyle name="Comma 3 2 5 7" xfId="5960" xr:uid="{00000000-0005-0000-0000-000021170000}"/>
    <cellStyle name="Comma 3 2 6" xfId="5961" xr:uid="{00000000-0005-0000-0000-000022170000}"/>
    <cellStyle name="Comma 3 2 6 2" xfId="5962" xr:uid="{00000000-0005-0000-0000-000023170000}"/>
    <cellStyle name="Comma 3 2 6 2 2" xfId="5963" xr:uid="{00000000-0005-0000-0000-000024170000}"/>
    <cellStyle name="Comma 3 2 6 2 2 2" xfId="5964" xr:uid="{00000000-0005-0000-0000-000025170000}"/>
    <cellStyle name="Comma 3 2 6 2 2 2 2" xfId="5965" xr:uid="{00000000-0005-0000-0000-000026170000}"/>
    <cellStyle name="Comma 3 2 6 2 2 3" xfId="5966" xr:uid="{00000000-0005-0000-0000-000027170000}"/>
    <cellStyle name="Comma 3 2 6 2 2 4" xfId="5967" xr:uid="{00000000-0005-0000-0000-000028170000}"/>
    <cellStyle name="Comma 3 2 6 2 3" xfId="5968" xr:uid="{00000000-0005-0000-0000-000029170000}"/>
    <cellStyle name="Comma 3 2 6 2 3 2" xfId="5969" xr:uid="{00000000-0005-0000-0000-00002A170000}"/>
    <cellStyle name="Comma 3 2 6 2 4" xfId="5970" xr:uid="{00000000-0005-0000-0000-00002B170000}"/>
    <cellStyle name="Comma 3 2 6 2 5" xfId="5971" xr:uid="{00000000-0005-0000-0000-00002C170000}"/>
    <cellStyle name="Comma 3 2 6 3" xfId="5972" xr:uid="{00000000-0005-0000-0000-00002D170000}"/>
    <cellStyle name="Comma 3 2 6 3 2" xfId="5973" xr:uid="{00000000-0005-0000-0000-00002E170000}"/>
    <cellStyle name="Comma 3 2 6 3 2 2" xfId="5974" xr:uid="{00000000-0005-0000-0000-00002F170000}"/>
    <cellStyle name="Comma 3 2 6 3 3" xfId="5975" xr:uid="{00000000-0005-0000-0000-000030170000}"/>
    <cellStyle name="Comma 3 2 6 3 4" xfId="5976" xr:uid="{00000000-0005-0000-0000-000031170000}"/>
    <cellStyle name="Comma 3 2 6 4" xfId="5977" xr:uid="{00000000-0005-0000-0000-000032170000}"/>
    <cellStyle name="Comma 3 2 6 4 2" xfId="5978" xr:uid="{00000000-0005-0000-0000-000033170000}"/>
    <cellStyle name="Comma 3 2 6 4 2 2" xfId="5979" xr:uid="{00000000-0005-0000-0000-000034170000}"/>
    <cellStyle name="Comma 3 2 6 4 3" xfId="5980" xr:uid="{00000000-0005-0000-0000-000035170000}"/>
    <cellStyle name="Comma 3 2 6 4 4" xfId="5981" xr:uid="{00000000-0005-0000-0000-000036170000}"/>
    <cellStyle name="Comma 3 2 6 5" xfId="5982" xr:uid="{00000000-0005-0000-0000-000037170000}"/>
    <cellStyle name="Comma 3 2 6 5 2" xfId="5983" xr:uid="{00000000-0005-0000-0000-000038170000}"/>
    <cellStyle name="Comma 3 2 6 6" xfId="5984" xr:uid="{00000000-0005-0000-0000-000039170000}"/>
    <cellStyle name="Comma 3 2 6 7" xfId="5985" xr:uid="{00000000-0005-0000-0000-00003A170000}"/>
    <cellStyle name="Comma 3 2 7" xfId="5986" xr:uid="{00000000-0005-0000-0000-00003B170000}"/>
    <cellStyle name="Comma 3 2 7 2" xfId="5987" xr:uid="{00000000-0005-0000-0000-00003C170000}"/>
    <cellStyle name="Comma 3 2 7 2 2" xfId="5988" xr:uid="{00000000-0005-0000-0000-00003D170000}"/>
    <cellStyle name="Comma 3 2 7 2 2 2" xfId="5989" xr:uid="{00000000-0005-0000-0000-00003E170000}"/>
    <cellStyle name="Comma 3 2 7 2 3" xfId="5990" xr:uid="{00000000-0005-0000-0000-00003F170000}"/>
    <cellStyle name="Comma 3 2 7 2 4" xfId="5991" xr:uid="{00000000-0005-0000-0000-000040170000}"/>
    <cellStyle name="Comma 3 2 7 3" xfId="5992" xr:uid="{00000000-0005-0000-0000-000041170000}"/>
    <cellStyle name="Comma 3 2 7 3 2" xfId="5993" xr:uid="{00000000-0005-0000-0000-000042170000}"/>
    <cellStyle name="Comma 3 2 7 3 2 2" xfId="5994" xr:uid="{00000000-0005-0000-0000-000043170000}"/>
    <cellStyle name="Comma 3 2 7 3 3" xfId="5995" xr:uid="{00000000-0005-0000-0000-000044170000}"/>
    <cellStyle name="Comma 3 2 7 3 4" xfId="5996" xr:uid="{00000000-0005-0000-0000-000045170000}"/>
    <cellStyle name="Comma 3 2 7 4" xfId="5997" xr:uid="{00000000-0005-0000-0000-000046170000}"/>
    <cellStyle name="Comma 3 2 7 4 2" xfId="5998" xr:uid="{00000000-0005-0000-0000-000047170000}"/>
    <cellStyle name="Comma 3 2 7 5" xfId="5999" xr:uid="{00000000-0005-0000-0000-000048170000}"/>
    <cellStyle name="Comma 3 2 7 6" xfId="6000" xr:uid="{00000000-0005-0000-0000-000049170000}"/>
    <cellStyle name="Comma 3 2 8" xfId="6001" xr:uid="{00000000-0005-0000-0000-00004A170000}"/>
    <cellStyle name="Comma 3 2 8 2" xfId="6002" xr:uid="{00000000-0005-0000-0000-00004B170000}"/>
    <cellStyle name="Comma 3 2 8 2 2" xfId="6003" xr:uid="{00000000-0005-0000-0000-00004C170000}"/>
    <cellStyle name="Comma 3 2 8 2 2 2" xfId="6004" xr:uid="{00000000-0005-0000-0000-00004D170000}"/>
    <cellStyle name="Comma 3 2 8 2 3" xfId="6005" xr:uid="{00000000-0005-0000-0000-00004E170000}"/>
    <cellStyle name="Comma 3 2 8 2 4" xfId="6006" xr:uid="{00000000-0005-0000-0000-00004F170000}"/>
    <cellStyle name="Comma 3 2 8 3" xfId="6007" xr:uid="{00000000-0005-0000-0000-000050170000}"/>
    <cellStyle name="Comma 3 2 8 3 2" xfId="6008" xr:uid="{00000000-0005-0000-0000-000051170000}"/>
    <cellStyle name="Comma 3 2 8 4" xfId="6009" xr:uid="{00000000-0005-0000-0000-000052170000}"/>
    <cellStyle name="Comma 3 2 8 5" xfId="6010" xr:uid="{00000000-0005-0000-0000-000053170000}"/>
    <cellStyle name="Comma 3 2 9" xfId="6011" xr:uid="{00000000-0005-0000-0000-000054170000}"/>
    <cellStyle name="Comma 3 2 9 2" xfId="6012" xr:uid="{00000000-0005-0000-0000-000055170000}"/>
    <cellStyle name="Comma 3 2 9 2 2" xfId="6013" xr:uid="{00000000-0005-0000-0000-000056170000}"/>
    <cellStyle name="Comma 3 2 9 3" xfId="6014" xr:uid="{00000000-0005-0000-0000-000057170000}"/>
    <cellStyle name="Comma 3 2 9 4" xfId="6015" xr:uid="{00000000-0005-0000-0000-000058170000}"/>
    <cellStyle name="Comma 3 20" xfId="6016" xr:uid="{00000000-0005-0000-0000-000059170000}"/>
    <cellStyle name="Comma 3 21" xfId="6017" xr:uid="{00000000-0005-0000-0000-00005A170000}"/>
    <cellStyle name="Comma 3 3" xfId="56" xr:uid="{00000000-0005-0000-0000-00005B170000}"/>
    <cellStyle name="Comma 3 3 10" xfId="6018" xr:uid="{00000000-0005-0000-0000-00005C170000}"/>
    <cellStyle name="Comma 3 3 10 2" xfId="6019" xr:uid="{00000000-0005-0000-0000-00005D170000}"/>
    <cellStyle name="Comma 3 3 10 2 2" xfId="6020" xr:uid="{00000000-0005-0000-0000-00005E170000}"/>
    <cellStyle name="Comma 3 3 10 3" xfId="6021" xr:uid="{00000000-0005-0000-0000-00005F170000}"/>
    <cellStyle name="Comma 3 3 10 4" xfId="6022" xr:uid="{00000000-0005-0000-0000-000060170000}"/>
    <cellStyle name="Comma 3 3 11" xfId="6023" xr:uid="{00000000-0005-0000-0000-000061170000}"/>
    <cellStyle name="Comma 3 3 11 2" xfId="6024" xr:uid="{00000000-0005-0000-0000-000062170000}"/>
    <cellStyle name="Comma 3 3 12" xfId="6025" xr:uid="{00000000-0005-0000-0000-000063170000}"/>
    <cellStyle name="Comma 3 3 13" xfId="6026" xr:uid="{00000000-0005-0000-0000-000064170000}"/>
    <cellStyle name="Comma 3 3 14" xfId="6027" xr:uid="{00000000-0005-0000-0000-000065170000}"/>
    <cellStyle name="Comma 3 3 15" xfId="6028" xr:uid="{00000000-0005-0000-0000-000066170000}"/>
    <cellStyle name="Comma 3 3 2" xfId="6029" xr:uid="{00000000-0005-0000-0000-000067170000}"/>
    <cellStyle name="Comma 3 3 2 10" xfId="6030" xr:uid="{00000000-0005-0000-0000-000068170000}"/>
    <cellStyle name="Comma 3 3 2 10 2" xfId="6031" xr:uid="{00000000-0005-0000-0000-000069170000}"/>
    <cellStyle name="Comma 3 3 2 11" xfId="6032" xr:uid="{00000000-0005-0000-0000-00006A170000}"/>
    <cellStyle name="Comma 3 3 2 12" xfId="6033" xr:uid="{00000000-0005-0000-0000-00006B170000}"/>
    <cellStyle name="Comma 3 3 2 2" xfId="6034" xr:uid="{00000000-0005-0000-0000-00006C170000}"/>
    <cellStyle name="Comma 3 3 2 2 2" xfId="6035" xr:uid="{00000000-0005-0000-0000-00006D170000}"/>
    <cellStyle name="Comma 3 3 2 2 2 2" xfId="6036" xr:uid="{00000000-0005-0000-0000-00006E170000}"/>
    <cellStyle name="Comma 3 3 2 2 2 2 2" xfId="6037" xr:uid="{00000000-0005-0000-0000-00006F170000}"/>
    <cellStyle name="Comma 3 3 2 2 2 2 2 2" xfId="6038" xr:uid="{00000000-0005-0000-0000-000070170000}"/>
    <cellStyle name="Comma 3 3 2 2 2 2 3" xfId="6039" xr:uid="{00000000-0005-0000-0000-000071170000}"/>
    <cellStyle name="Comma 3 3 2 2 2 2 4" xfId="6040" xr:uid="{00000000-0005-0000-0000-000072170000}"/>
    <cellStyle name="Comma 3 3 2 2 2 3" xfId="6041" xr:uid="{00000000-0005-0000-0000-000073170000}"/>
    <cellStyle name="Comma 3 3 2 2 2 3 2" xfId="6042" xr:uid="{00000000-0005-0000-0000-000074170000}"/>
    <cellStyle name="Comma 3 3 2 2 2 4" xfId="6043" xr:uid="{00000000-0005-0000-0000-000075170000}"/>
    <cellStyle name="Comma 3 3 2 2 2 5" xfId="6044" xr:uid="{00000000-0005-0000-0000-000076170000}"/>
    <cellStyle name="Comma 3 3 2 2 3" xfId="6045" xr:uid="{00000000-0005-0000-0000-000077170000}"/>
    <cellStyle name="Comma 3 3 2 2 3 2" xfId="6046" xr:uid="{00000000-0005-0000-0000-000078170000}"/>
    <cellStyle name="Comma 3 3 2 2 3 2 2" xfId="6047" xr:uid="{00000000-0005-0000-0000-000079170000}"/>
    <cellStyle name="Comma 3 3 2 2 3 3" xfId="6048" xr:uid="{00000000-0005-0000-0000-00007A170000}"/>
    <cellStyle name="Comma 3 3 2 2 3 4" xfId="6049" xr:uid="{00000000-0005-0000-0000-00007B170000}"/>
    <cellStyle name="Comma 3 3 2 2 4" xfId="6050" xr:uid="{00000000-0005-0000-0000-00007C170000}"/>
    <cellStyle name="Comma 3 3 2 2 4 2" xfId="6051" xr:uid="{00000000-0005-0000-0000-00007D170000}"/>
    <cellStyle name="Comma 3 3 2 2 4 2 2" xfId="6052" xr:uid="{00000000-0005-0000-0000-00007E170000}"/>
    <cellStyle name="Comma 3 3 2 2 4 3" xfId="6053" xr:uid="{00000000-0005-0000-0000-00007F170000}"/>
    <cellStyle name="Comma 3 3 2 2 4 4" xfId="6054" xr:uid="{00000000-0005-0000-0000-000080170000}"/>
    <cellStyle name="Comma 3 3 2 2 5" xfId="6055" xr:uid="{00000000-0005-0000-0000-000081170000}"/>
    <cellStyle name="Comma 3 3 2 2 5 2" xfId="6056" xr:uid="{00000000-0005-0000-0000-000082170000}"/>
    <cellStyle name="Comma 3 3 2 2 6" xfId="6057" xr:uid="{00000000-0005-0000-0000-000083170000}"/>
    <cellStyle name="Comma 3 3 2 2 7" xfId="6058" xr:uid="{00000000-0005-0000-0000-000084170000}"/>
    <cellStyle name="Comma 3 3 2 3" xfId="6059" xr:uid="{00000000-0005-0000-0000-000085170000}"/>
    <cellStyle name="Comma 3 3 2 3 2" xfId="6060" xr:uid="{00000000-0005-0000-0000-000086170000}"/>
    <cellStyle name="Comma 3 3 2 3 2 2" xfId="6061" xr:uid="{00000000-0005-0000-0000-000087170000}"/>
    <cellStyle name="Comma 3 3 2 3 2 2 2" xfId="6062" xr:uid="{00000000-0005-0000-0000-000088170000}"/>
    <cellStyle name="Comma 3 3 2 3 2 2 2 2" xfId="6063" xr:uid="{00000000-0005-0000-0000-000089170000}"/>
    <cellStyle name="Comma 3 3 2 3 2 2 3" xfId="6064" xr:uid="{00000000-0005-0000-0000-00008A170000}"/>
    <cellStyle name="Comma 3 3 2 3 2 2 4" xfId="6065" xr:uid="{00000000-0005-0000-0000-00008B170000}"/>
    <cellStyle name="Comma 3 3 2 3 2 3" xfId="6066" xr:uid="{00000000-0005-0000-0000-00008C170000}"/>
    <cellStyle name="Comma 3 3 2 3 2 3 2" xfId="6067" xr:uid="{00000000-0005-0000-0000-00008D170000}"/>
    <cellStyle name="Comma 3 3 2 3 2 4" xfId="6068" xr:uid="{00000000-0005-0000-0000-00008E170000}"/>
    <cellStyle name="Comma 3 3 2 3 2 5" xfId="6069" xr:uid="{00000000-0005-0000-0000-00008F170000}"/>
    <cellStyle name="Comma 3 3 2 3 3" xfId="6070" xr:uid="{00000000-0005-0000-0000-000090170000}"/>
    <cellStyle name="Comma 3 3 2 3 3 2" xfId="6071" xr:uid="{00000000-0005-0000-0000-000091170000}"/>
    <cellStyle name="Comma 3 3 2 3 3 2 2" xfId="6072" xr:uid="{00000000-0005-0000-0000-000092170000}"/>
    <cellStyle name="Comma 3 3 2 3 3 3" xfId="6073" xr:uid="{00000000-0005-0000-0000-000093170000}"/>
    <cellStyle name="Comma 3 3 2 3 3 4" xfId="6074" xr:uid="{00000000-0005-0000-0000-000094170000}"/>
    <cellStyle name="Comma 3 3 2 3 4" xfId="6075" xr:uid="{00000000-0005-0000-0000-000095170000}"/>
    <cellStyle name="Comma 3 3 2 3 4 2" xfId="6076" xr:uid="{00000000-0005-0000-0000-000096170000}"/>
    <cellStyle name="Comma 3 3 2 3 4 2 2" xfId="6077" xr:uid="{00000000-0005-0000-0000-000097170000}"/>
    <cellStyle name="Comma 3 3 2 3 4 3" xfId="6078" xr:uid="{00000000-0005-0000-0000-000098170000}"/>
    <cellStyle name="Comma 3 3 2 3 4 4" xfId="6079" xr:uid="{00000000-0005-0000-0000-000099170000}"/>
    <cellStyle name="Comma 3 3 2 3 5" xfId="6080" xr:uid="{00000000-0005-0000-0000-00009A170000}"/>
    <cellStyle name="Comma 3 3 2 3 5 2" xfId="6081" xr:uid="{00000000-0005-0000-0000-00009B170000}"/>
    <cellStyle name="Comma 3 3 2 3 6" xfId="6082" xr:uid="{00000000-0005-0000-0000-00009C170000}"/>
    <cellStyle name="Comma 3 3 2 3 7" xfId="6083" xr:uid="{00000000-0005-0000-0000-00009D170000}"/>
    <cellStyle name="Comma 3 3 2 4" xfId="6084" xr:uid="{00000000-0005-0000-0000-00009E170000}"/>
    <cellStyle name="Comma 3 3 2 4 2" xfId="6085" xr:uid="{00000000-0005-0000-0000-00009F170000}"/>
    <cellStyle name="Comma 3 3 2 4 2 2" xfId="6086" xr:uid="{00000000-0005-0000-0000-0000A0170000}"/>
    <cellStyle name="Comma 3 3 2 4 2 2 2" xfId="6087" xr:uid="{00000000-0005-0000-0000-0000A1170000}"/>
    <cellStyle name="Comma 3 3 2 4 2 2 2 2" xfId="6088" xr:uid="{00000000-0005-0000-0000-0000A2170000}"/>
    <cellStyle name="Comma 3 3 2 4 2 2 3" xfId="6089" xr:uid="{00000000-0005-0000-0000-0000A3170000}"/>
    <cellStyle name="Comma 3 3 2 4 2 2 4" xfId="6090" xr:uid="{00000000-0005-0000-0000-0000A4170000}"/>
    <cellStyle name="Comma 3 3 2 4 2 3" xfId="6091" xr:uid="{00000000-0005-0000-0000-0000A5170000}"/>
    <cellStyle name="Comma 3 3 2 4 2 3 2" xfId="6092" xr:uid="{00000000-0005-0000-0000-0000A6170000}"/>
    <cellStyle name="Comma 3 3 2 4 2 4" xfId="6093" xr:uid="{00000000-0005-0000-0000-0000A7170000}"/>
    <cellStyle name="Comma 3 3 2 4 2 5" xfId="6094" xr:uid="{00000000-0005-0000-0000-0000A8170000}"/>
    <cellStyle name="Comma 3 3 2 4 3" xfId="6095" xr:uid="{00000000-0005-0000-0000-0000A9170000}"/>
    <cellStyle name="Comma 3 3 2 4 3 2" xfId="6096" xr:uid="{00000000-0005-0000-0000-0000AA170000}"/>
    <cellStyle name="Comma 3 3 2 4 3 2 2" xfId="6097" xr:uid="{00000000-0005-0000-0000-0000AB170000}"/>
    <cellStyle name="Comma 3 3 2 4 3 3" xfId="6098" xr:uid="{00000000-0005-0000-0000-0000AC170000}"/>
    <cellStyle name="Comma 3 3 2 4 3 4" xfId="6099" xr:uid="{00000000-0005-0000-0000-0000AD170000}"/>
    <cellStyle name="Comma 3 3 2 4 4" xfId="6100" xr:uid="{00000000-0005-0000-0000-0000AE170000}"/>
    <cellStyle name="Comma 3 3 2 4 4 2" xfId="6101" xr:uid="{00000000-0005-0000-0000-0000AF170000}"/>
    <cellStyle name="Comma 3 3 2 4 4 2 2" xfId="6102" xr:uid="{00000000-0005-0000-0000-0000B0170000}"/>
    <cellStyle name="Comma 3 3 2 4 4 3" xfId="6103" xr:uid="{00000000-0005-0000-0000-0000B1170000}"/>
    <cellStyle name="Comma 3 3 2 4 4 4" xfId="6104" xr:uid="{00000000-0005-0000-0000-0000B2170000}"/>
    <cellStyle name="Comma 3 3 2 4 5" xfId="6105" xr:uid="{00000000-0005-0000-0000-0000B3170000}"/>
    <cellStyle name="Comma 3 3 2 4 5 2" xfId="6106" xr:uid="{00000000-0005-0000-0000-0000B4170000}"/>
    <cellStyle name="Comma 3 3 2 4 6" xfId="6107" xr:uid="{00000000-0005-0000-0000-0000B5170000}"/>
    <cellStyle name="Comma 3 3 2 4 7" xfId="6108" xr:uid="{00000000-0005-0000-0000-0000B6170000}"/>
    <cellStyle name="Comma 3 3 2 5" xfId="6109" xr:uid="{00000000-0005-0000-0000-0000B7170000}"/>
    <cellStyle name="Comma 3 3 2 5 2" xfId="6110" xr:uid="{00000000-0005-0000-0000-0000B8170000}"/>
    <cellStyle name="Comma 3 3 2 5 2 2" xfId="6111" xr:uid="{00000000-0005-0000-0000-0000B9170000}"/>
    <cellStyle name="Comma 3 3 2 5 2 2 2" xfId="6112" xr:uid="{00000000-0005-0000-0000-0000BA170000}"/>
    <cellStyle name="Comma 3 3 2 5 2 2 2 2" xfId="6113" xr:uid="{00000000-0005-0000-0000-0000BB170000}"/>
    <cellStyle name="Comma 3 3 2 5 2 2 3" xfId="6114" xr:uid="{00000000-0005-0000-0000-0000BC170000}"/>
    <cellStyle name="Comma 3 3 2 5 2 2 4" xfId="6115" xr:uid="{00000000-0005-0000-0000-0000BD170000}"/>
    <cellStyle name="Comma 3 3 2 5 2 3" xfId="6116" xr:uid="{00000000-0005-0000-0000-0000BE170000}"/>
    <cellStyle name="Comma 3 3 2 5 2 3 2" xfId="6117" xr:uid="{00000000-0005-0000-0000-0000BF170000}"/>
    <cellStyle name="Comma 3 3 2 5 2 4" xfId="6118" xr:uid="{00000000-0005-0000-0000-0000C0170000}"/>
    <cellStyle name="Comma 3 3 2 5 2 5" xfId="6119" xr:uid="{00000000-0005-0000-0000-0000C1170000}"/>
    <cellStyle name="Comma 3 3 2 5 3" xfId="6120" xr:uid="{00000000-0005-0000-0000-0000C2170000}"/>
    <cellStyle name="Comma 3 3 2 5 3 2" xfId="6121" xr:uid="{00000000-0005-0000-0000-0000C3170000}"/>
    <cellStyle name="Comma 3 3 2 5 3 2 2" xfId="6122" xr:uid="{00000000-0005-0000-0000-0000C4170000}"/>
    <cellStyle name="Comma 3 3 2 5 3 3" xfId="6123" xr:uid="{00000000-0005-0000-0000-0000C5170000}"/>
    <cellStyle name="Comma 3 3 2 5 3 4" xfId="6124" xr:uid="{00000000-0005-0000-0000-0000C6170000}"/>
    <cellStyle name="Comma 3 3 2 5 4" xfId="6125" xr:uid="{00000000-0005-0000-0000-0000C7170000}"/>
    <cellStyle name="Comma 3 3 2 5 4 2" xfId="6126" xr:uid="{00000000-0005-0000-0000-0000C8170000}"/>
    <cellStyle name="Comma 3 3 2 5 4 2 2" xfId="6127" xr:uid="{00000000-0005-0000-0000-0000C9170000}"/>
    <cellStyle name="Comma 3 3 2 5 4 3" xfId="6128" xr:uid="{00000000-0005-0000-0000-0000CA170000}"/>
    <cellStyle name="Comma 3 3 2 5 4 4" xfId="6129" xr:uid="{00000000-0005-0000-0000-0000CB170000}"/>
    <cellStyle name="Comma 3 3 2 5 5" xfId="6130" xr:uid="{00000000-0005-0000-0000-0000CC170000}"/>
    <cellStyle name="Comma 3 3 2 5 5 2" xfId="6131" xr:uid="{00000000-0005-0000-0000-0000CD170000}"/>
    <cellStyle name="Comma 3 3 2 5 6" xfId="6132" xr:uid="{00000000-0005-0000-0000-0000CE170000}"/>
    <cellStyle name="Comma 3 3 2 5 7" xfId="6133" xr:uid="{00000000-0005-0000-0000-0000CF170000}"/>
    <cellStyle name="Comma 3 3 2 6" xfId="6134" xr:uid="{00000000-0005-0000-0000-0000D0170000}"/>
    <cellStyle name="Comma 3 3 2 6 2" xfId="6135" xr:uid="{00000000-0005-0000-0000-0000D1170000}"/>
    <cellStyle name="Comma 3 3 2 6 2 2" xfId="6136" xr:uid="{00000000-0005-0000-0000-0000D2170000}"/>
    <cellStyle name="Comma 3 3 2 6 2 2 2" xfId="6137" xr:uid="{00000000-0005-0000-0000-0000D3170000}"/>
    <cellStyle name="Comma 3 3 2 6 2 3" xfId="6138" xr:uid="{00000000-0005-0000-0000-0000D4170000}"/>
    <cellStyle name="Comma 3 3 2 6 2 4" xfId="6139" xr:uid="{00000000-0005-0000-0000-0000D5170000}"/>
    <cellStyle name="Comma 3 3 2 6 3" xfId="6140" xr:uid="{00000000-0005-0000-0000-0000D6170000}"/>
    <cellStyle name="Comma 3 3 2 6 3 2" xfId="6141" xr:uid="{00000000-0005-0000-0000-0000D7170000}"/>
    <cellStyle name="Comma 3 3 2 6 3 2 2" xfId="6142" xr:uid="{00000000-0005-0000-0000-0000D8170000}"/>
    <cellStyle name="Comma 3 3 2 6 3 3" xfId="6143" xr:uid="{00000000-0005-0000-0000-0000D9170000}"/>
    <cellStyle name="Comma 3 3 2 6 3 4" xfId="6144" xr:uid="{00000000-0005-0000-0000-0000DA170000}"/>
    <cellStyle name="Comma 3 3 2 6 4" xfId="6145" xr:uid="{00000000-0005-0000-0000-0000DB170000}"/>
    <cellStyle name="Comma 3 3 2 6 4 2" xfId="6146" xr:uid="{00000000-0005-0000-0000-0000DC170000}"/>
    <cellStyle name="Comma 3 3 2 6 5" xfId="6147" xr:uid="{00000000-0005-0000-0000-0000DD170000}"/>
    <cellStyle name="Comma 3 3 2 6 6" xfId="6148" xr:uid="{00000000-0005-0000-0000-0000DE170000}"/>
    <cellStyle name="Comma 3 3 2 7" xfId="6149" xr:uid="{00000000-0005-0000-0000-0000DF170000}"/>
    <cellStyle name="Comma 3 3 2 7 2" xfId="6150" xr:uid="{00000000-0005-0000-0000-0000E0170000}"/>
    <cellStyle name="Comma 3 3 2 7 2 2" xfId="6151" xr:uid="{00000000-0005-0000-0000-0000E1170000}"/>
    <cellStyle name="Comma 3 3 2 7 2 2 2" xfId="6152" xr:uid="{00000000-0005-0000-0000-0000E2170000}"/>
    <cellStyle name="Comma 3 3 2 7 2 3" xfId="6153" xr:uid="{00000000-0005-0000-0000-0000E3170000}"/>
    <cellStyle name="Comma 3 3 2 7 2 4" xfId="6154" xr:uid="{00000000-0005-0000-0000-0000E4170000}"/>
    <cellStyle name="Comma 3 3 2 7 3" xfId="6155" xr:uid="{00000000-0005-0000-0000-0000E5170000}"/>
    <cellStyle name="Comma 3 3 2 7 3 2" xfId="6156" xr:uid="{00000000-0005-0000-0000-0000E6170000}"/>
    <cellStyle name="Comma 3 3 2 7 4" xfId="6157" xr:uid="{00000000-0005-0000-0000-0000E7170000}"/>
    <cellStyle name="Comma 3 3 2 7 5" xfId="6158" xr:uid="{00000000-0005-0000-0000-0000E8170000}"/>
    <cellStyle name="Comma 3 3 2 8" xfId="6159" xr:uid="{00000000-0005-0000-0000-0000E9170000}"/>
    <cellStyle name="Comma 3 3 2 8 2" xfId="6160" xr:uid="{00000000-0005-0000-0000-0000EA170000}"/>
    <cellStyle name="Comma 3 3 2 8 2 2" xfId="6161" xr:uid="{00000000-0005-0000-0000-0000EB170000}"/>
    <cellStyle name="Comma 3 3 2 8 3" xfId="6162" xr:uid="{00000000-0005-0000-0000-0000EC170000}"/>
    <cellStyle name="Comma 3 3 2 8 4" xfId="6163" xr:uid="{00000000-0005-0000-0000-0000ED170000}"/>
    <cellStyle name="Comma 3 3 2 9" xfId="6164" xr:uid="{00000000-0005-0000-0000-0000EE170000}"/>
    <cellStyle name="Comma 3 3 2 9 2" xfId="6165" xr:uid="{00000000-0005-0000-0000-0000EF170000}"/>
    <cellStyle name="Comma 3 3 2 9 2 2" xfId="6166" xr:uid="{00000000-0005-0000-0000-0000F0170000}"/>
    <cellStyle name="Comma 3 3 2 9 3" xfId="6167" xr:uid="{00000000-0005-0000-0000-0000F1170000}"/>
    <cellStyle name="Comma 3 3 2 9 4" xfId="6168" xr:uid="{00000000-0005-0000-0000-0000F2170000}"/>
    <cellStyle name="Comma 3 3 3" xfId="6169" xr:uid="{00000000-0005-0000-0000-0000F3170000}"/>
    <cellStyle name="Comma 3 3 3 2" xfId="6170" xr:uid="{00000000-0005-0000-0000-0000F4170000}"/>
    <cellStyle name="Comma 3 3 3 2 2" xfId="6171" xr:uid="{00000000-0005-0000-0000-0000F5170000}"/>
    <cellStyle name="Comma 3 3 3 2 2 2" xfId="6172" xr:uid="{00000000-0005-0000-0000-0000F6170000}"/>
    <cellStyle name="Comma 3 3 3 2 2 2 2" xfId="6173" xr:uid="{00000000-0005-0000-0000-0000F7170000}"/>
    <cellStyle name="Comma 3 3 3 2 2 3" xfId="6174" xr:uid="{00000000-0005-0000-0000-0000F8170000}"/>
    <cellStyle name="Comma 3 3 3 2 2 4" xfId="6175" xr:uid="{00000000-0005-0000-0000-0000F9170000}"/>
    <cellStyle name="Comma 3 3 3 2 3" xfId="6176" xr:uid="{00000000-0005-0000-0000-0000FA170000}"/>
    <cellStyle name="Comma 3 3 3 2 3 2" xfId="6177" xr:uid="{00000000-0005-0000-0000-0000FB170000}"/>
    <cellStyle name="Comma 3 3 3 2 4" xfId="6178" xr:uid="{00000000-0005-0000-0000-0000FC170000}"/>
    <cellStyle name="Comma 3 3 3 2 5" xfId="6179" xr:uid="{00000000-0005-0000-0000-0000FD170000}"/>
    <cellStyle name="Comma 3 3 3 3" xfId="6180" xr:uid="{00000000-0005-0000-0000-0000FE170000}"/>
    <cellStyle name="Comma 3 3 3 3 2" xfId="6181" xr:uid="{00000000-0005-0000-0000-0000FF170000}"/>
    <cellStyle name="Comma 3 3 3 3 2 2" xfId="6182" xr:uid="{00000000-0005-0000-0000-000000180000}"/>
    <cellStyle name="Comma 3 3 3 3 3" xfId="6183" xr:uid="{00000000-0005-0000-0000-000001180000}"/>
    <cellStyle name="Comma 3 3 3 3 4" xfId="6184" xr:uid="{00000000-0005-0000-0000-000002180000}"/>
    <cellStyle name="Comma 3 3 3 4" xfId="6185" xr:uid="{00000000-0005-0000-0000-000003180000}"/>
    <cellStyle name="Comma 3 3 3 4 2" xfId="6186" xr:uid="{00000000-0005-0000-0000-000004180000}"/>
    <cellStyle name="Comma 3 3 3 4 2 2" xfId="6187" xr:uid="{00000000-0005-0000-0000-000005180000}"/>
    <cellStyle name="Comma 3 3 3 4 3" xfId="6188" xr:uid="{00000000-0005-0000-0000-000006180000}"/>
    <cellStyle name="Comma 3 3 3 4 4" xfId="6189" xr:uid="{00000000-0005-0000-0000-000007180000}"/>
    <cellStyle name="Comma 3 3 3 5" xfId="6190" xr:uid="{00000000-0005-0000-0000-000008180000}"/>
    <cellStyle name="Comma 3 3 3 5 2" xfId="6191" xr:uid="{00000000-0005-0000-0000-000009180000}"/>
    <cellStyle name="Comma 3 3 3 6" xfId="6192" xr:uid="{00000000-0005-0000-0000-00000A180000}"/>
    <cellStyle name="Comma 3 3 3 7" xfId="6193" xr:uid="{00000000-0005-0000-0000-00000B180000}"/>
    <cellStyle name="Comma 3 3 4" xfId="6194" xr:uid="{00000000-0005-0000-0000-00000C180000}"/>
    <cellStyle name="Comma 3 3 4 2" xfId="6195" xr:uid="{00000000-0005-0000-0000-00000D180000}"/>
    <cellStyle name="Comma 3 3 4 2 2" xfId="6196" xr:uid="{00000000-0005-0000-0000-00000E180000}"/>
    <cellStyle name="Comma 3 3 4 2 2 2" xfId="6197" xr:uid="{00000000-0005-0000-0000-00000F180000}"/>
    <cellStyle name="Comma 3 3 4 2 2 2 2" xfId="6198" xr:uid="{00000000-0005-0000-0000-000010180000}"/>
    <cellStyle name="Comma 3 3 4 2 2 3" xfId="6199" xr:uid="{00000000-0005-0000-0000-000011180000}"/>
    <cellStyle name="Comma 3 3 4 2 2 4" xfId="6200" xr:uid="{00000000-0005-0000-0000-000012180000}"/>
    <cellStyle name="Comma 3 3 4 2 3" xfId="6201" xr:uid="{00000000-0005-0000-0000-000013180000}"/>
    <cellStyle name="Comma 3 3 4 2 3 2" xfId="6202" xr:uid="{00000000-0005-0000-0000-000014180000}"/>
    <cellStyle name="Comma 3 3 4 2 4" xfId="6203" xr:uid="{00000000-0005-0000-0000-000015180000}"/>
    <cellStyle name="Comma 3 3 4 2 5" xfId="6204" xr:uid="{00000000-0005-0000-0000-000016180000}"/>
    <cellStyle name="Comma 3 3 4 3" xfId="6205" xr:uid="{00000000-0005-0000-0000-000017180000}"/>
    <cellStyle name="Comma 3 3 4 3 2" xfId="6206" xr:uid="{00000000-0005-0000-0000-000018180000}"/>
    <cellStyle name="Comma 3 3 4 3 2 2" xfId="6207" xr:uid="{00000000-0005-0000-0000-000019180000}"/>
    <cellStyle name="Comma 3 3 4 3 3" xfId="6208" xr:uid="{00000000-0005-0000-0000-00001A180000}"/>
    <cellStyle name="Comma 3 3 4 3 4" xfId="6209" xr:uid="{00000000-0005-0000-0000-00001B180000}"/>
    <cellStyle name="Comma 3 3 4 4" xfId="6210" xr:uid="{00000000-0005-0000-0000-00001C180000}"/>
    <cellStyle name="Comma 3 3 4 4 2" xfId="6211" xr:uid="{00000000-0005-0000-0000-00001D180000}"/>
    <cellStyle name="Comma 3 3 4 4 2 2" xfId="6212" xr:uid="{00000000-0005-0000-0000-00001E180000}"/>
    <cellStyle name="Comma 3 3 4 4 3" xfId="6213" xr:uid="{00000000-0005-0000-0000-00001F180000}"/>
    <cellStyle name="Comma 3 3 4 4 4" xfId="6214" xr:uid="{00000000-0005-0000-0000-000020180000}"/>
    <cellStyle name="Comma 3 3 4 5" xfId="6215" xr:uid="{00000000-0005-0000-0000-000021180000}"/>
    <cellStyle name="Comma 3 3 4 5 2" xfId="6216" xr:uid="{00000000-0005-0000-0000-000022180000}"/>
    <cellStyle name="Comma 3 3 4 6" xfId="6217" xr:uid="{00000000-0005-0000-0000-000023180000}"/>
    <cellStyle name="Comma 3 3 4 7" xfId="6218" xr:uid="{00000000-0005-0000-0000-000024180000}"/>
    <cellStyle name="Comma 3 3 5" xfId="6219" xr:uid="{00000000-0005-0000-0000-000025180000}"/>
    <cellStyle name="Comma 3 3 5 2" xfId="6220" xr:uid="{00000000-0005-0000-0000-000026180000}"/>
    <cellStyle name="Comma 3 3 5 2 2" xfId="6221" xr:uid="{00000000-0005-0000-0000-000027180000}"/>
    <cellStyle name="Comma 3 3 5 2 2 2" xfId="6222" xr:uid="{00000000-0005-0000-0000-000028180000}"/>
    <cellStyle name="Comma 3 3 5 2 2 2 2" xfId="6223" xr:uid="{00000000-0005-0000-0000-000029180000}"/>
    <cellStyle name="Comma 3 3 5 2 2 3" xfId="6224" xr:uid="{00000000-0005-0000-0000-00002A180000}"/>
    <cellStyle name="Comma 3 3 5 2 2 4" xfId="6225" xr:uid="{00000000-0005-0000-0000-00002B180000}"/>
    <cellStyle name="Comma 3 3 5 2 3" xfId="6226" xr:uid="{00000000-0005-0000-0000-00002C180000}"/>
    <cellStyle name="Comma 3 3 5 2 3 2" xfId="6227" xr:uid="{00000000-0005-0000-0000-00002D180000}"/>
    <cellStyle name="Comma 3 3 5 2 4" xfId="6228" xr:uid="{00000000-0005-0000-0000-00002E180000}"/>
    <cellStyle name="Comma 3 3 5 2 5" xfId="6229" xr:uid="{00000000-0005-0000-0000-00002F180000}"/>
    <cellStyle name="Comma 3 3 5 3" xfId="6230" xr:uid="{00000000-0005-0000-0000-000030180000}"/>
    <cellStyle name="Comma 3 3 5 3 2" xfId="6231" xr:uid="{00000000-0005-0000-0000-000031180000}"/>
    <cellStyle name="Comma 3 3 5 3 2 2" xfId="6232" xr:uid="{00000000-0005-0000-0000-000032180000}"/>
    <cellStyle name="Comma 3 3 5 3 3" xfId="6233" xr:uid="{00000000-0005-0000-0000-000033180000}"/>
    <cellStyle name="Comma 3 3 5 3 4" xfId="6234" xr:uid="{00000000-0005-0000-0000-000034180000}"/>
    <cellStyle name="Comma 3 3 5 4" xfId="6235" xr:uid="{00000000-0005-0000-0000-000035180000}"/>
    <cellStyle name="Comma 3 3 5 4 2" xfId="6236" xr:uid="{00000000-0005-0000-0000-000036180000}"/>
    <cellStyle name="Comma 3 3 5 4 2 2" xfId="6237" xr:uid="{00000000-0005-0000-0000-000037180000}"/>
    <cellStyle name="Comma 3 3 5 4 3" xfId="6238" xr:uid="{00000000-0005-0000-0000-000038180000}"/>
    <cellStyle name="Comma 3 3 5 4 4" xfId="6239" xr:uid="{00000000-0005-0000-0000-000039180000}"/>
    <cellStyle name="Comma 3 3 5 5" xfId="6240" xr:uid="{00000000-0005-0000-0000-00003A180000}"/>
    <cellStyle name="Comma 3 3 5 5 2" xfId="6241" xr:uid="{00000000-0005-0000-0000-00003B180000}"/>
    <cellStyle name="Comma 3 3 5 6" xfId="6242" xr:uid="{00000000-0005-0000-0000-00003C180000}"/>
    <cellStyle name="Comma 3 3 5 7" xfId="6243" xr:uid="{00000000-0005-0000-0000-00003D180000}"/>
    <cellStyle name="Comma 3 3 6" xfId="6244" xr:uid="{00000000-0005-0000-0000-00003E180000}"/>
    <cellStyle name="Comma 3 3 6 2" xfId="6245" xr:uid="{00000000-0005-0000-0000-00003F180000}"/>
    <cellStyle name="Comma 3 3 6 2 2" xfId="6246" xr:uid="{00000000-0005-0000-0000-000040180000}"/>
    <cellStyle name="Comma 3 3 6 2 2 2" xfId="6247" xr:uid="{00000000-0005-0000-0000-000041180000}"/>
    <cellStyle name="Comma 3 3 6 2 2 2 2" xfId="6248" xr:uid="{00000000-0005-0000-0000-000042180000}"/>
    <cellStyle name="Comma 3 3 6 2 2 3" xfId="6249" xr:uid="{00000000-0005-0000-0000-000043180000}"/>
    <cellStyle name="Comma 3 3 6 2 2 4" xfId="6250" xr:uid="{00000000-0005-0000-0000-000044180000}"/>
    <cellStyle name="Comma 3 3 6 2 3" xfId="6251" xr:uid="{00000000-0005-0000-0000-000045180000}"/>
    <cellStyle name="Comma 3 3 6 2 3 2" xfId="6252" xr:uid="{00000000-0005-0000-0000-000046180000}"/>
    <cellStyle name="Comma 3 3 6 2 4" xfId="6253" xr:uid="{00000000-0005-0000-0000-000047180000}"/>
    <cellStyle name="Comma 3 3 6 2 5" xfId="6254" xr:uid="{00000000-0005-0000-0000-000048180000}"/>
    <cellStyle name="Comma 3 3 6 3" xfId="6255" xr:uid="{00000000-0005-0000-0000-000049180000}"/>
    <cellStyle name="Comma 3 3 6 3 2" xfId="6256" xr:uid="{00000000-0005-0000-0000-00004A180000}"/>
    <cellStyle name="Comma 3 3 6 3 2 2" xfId="6257" xr:uid="{00000000-0005-0000-0000-00004B180000}"/>
    <cellStyle name="Comma 3 3 6 3 3" xfId="6258" xr:uid="{00000000-0005-0000-0000-00004C180000}"/>
    <cellStyle name="Comma 3 3 6 3 4" xfId="6259" xr:uid="{00000000-0005-0000-0000-00004D180000}"/>
    <cellStyle name="Comma 3 3 6 4" xfId="6260" xr:uid="{00000000-0005-0000-0000-00004E180000}"/>
    <cellStyle name="Comma 3 3 6 4 2" xfId="6261" xr:uid="{00000000-0005-0000-0000-00004F180000}"/>
    <cellStyle name="Comma 3 3 6 4 2 2" xfId="6262" xr:uid="{00000000-0005-0000-0000-000050180000}"/>
    <cellStyle name="Comma 3 3 6 4 3" xfId="6263" xr:uid="{00000000-0005-0000-0000-000051180000}"/>
    <cellStyle name="Comma 3 3 6 4 4" xfId="6264" xr:uid="{00000000-0005-0000-0000-000052180000}"/>
    <cellStyle name="Comma 3 3 6 5" xfId="6265" xr:uid="{00000000-0005-0000-0000-000053180000}"/>
    <cellStyle name="Comma 3 3 6 5 2" xfId="6266" xr:uid="{00000000-0005-0000-0000-000054180000}"/>
    <cellStyle name="Comma 3 3 6 6" xfId="6267" xr:uid="{00000000-0005-0000-0000-000055180000}"/>
    <cellStyle name="Comma 3 3 6 7" xfId="6268" xr:uid="{00000000-0005-0000-0000-000056180000}"/>
    <cellStyle name="Comma 3 3 7" xfId="6269" xr:uid="{00000000-0005-0000-0000-000057180000}"/>
    <cellStyle name="Comma 3 3 7 2" xfId="6270" xr:uid="{00000000-0005-0000-0000-000058180000}"/>
    <cellStyle name="Comma 3 3 7 2 2" xfId="6271" xr:uid="{00000000-0005-0000-0000-000059180000}"/>
    <cellStyle name="Comma 3 3 7 2 2 2" xfId="6272" xr:uid="{00000000-0005-0000-0000-00005A180000}"/>
    <cellStyle name="Comma 3 3 7 2 3" xfId="6273" xr:uid="{00000000-0005-0000-0000-00005B180000}"/>
    <cellStyle name="Comma 3 3 7 2 4" xfId="6274" xr:uid="{00000000-0005-0000-0000-00005C180000}"/>
    <cellStyle name="Comma 3 3 7 3" xfId="6275" xr:uid="{00000000-0005-0000-0000-00005D180000}"/>
    <cellStyle name="Comma 3 3 7 3 2" xfId="6276" xr:uid="{00000000-0005-0000-0000-00005E180000}"/>
    <cellStyle name="Comma 3 3 7 3 2 2" xfId="6277" xr:uid="{00000000-0005-0000-0000-00005F180000}"/>
    <cellStyle name="Comma 3 3 7 3 3" xfId="6278" xr:uid="{00000000-0005-0000-0000-000060180000}"/>
    <cellStyle name="Comma 3 3 7 3 4" xfId="6279" xr:uid="{00000000-0005-0000-0000-000061180000}"/>
    <cellStyle name="Comma 3 3 7 4" xfId="6280" xr:uid="{00000000-0005-0000-0000-000062180000}"/>
    <cellStyle name="Comma 3 3 7 4 2" xfId="6281" xr:uid="{00000000-0005-0000-0000-000063180000}"/>
    <cellStyle name="Comma 3 3 7 5" xfId="6282" xr:uid="{00000000-0005-0000-0000-000064180000}"/>
    <cellStyle name="Comma 3 3 7 6" xfId="6283" xr:uid="{00000000-0005-0000-0000-000065180000}"/>
    <cellStyle name="Comma 3 3 8" xfId="6284" xr:uid="{00000000-0005-0000-0000-000066180000}"/>
    <cellStyle name="Comma 3 3 8 2" xfId="6285" xr:uid="{00000000-0005-0000-0000-000067180000}"/>
    <cellStyle name="Comma 3 3 8 2 2" xfId="6286" xr:uid="{00000000-0005-0000-0000-000068180000}"/>
    <cellStyle name="Comma 3 3 8 2 2 2" xfId="6287" xr:uid="{00000000-0005-0000-0000-000069180000}"/>
    <cellStyle name="Comma 3 3 8 2 3" xfId="6288" xr:uid="{00000000-0005-0000-0000-00006A180000}"/>
    <cellStyle name="Comma 3 3 8 2 4" xfId="6289" xr:uid="{00000000-0005-0000-0000-00006B180000}"/>
    <cellStyle name="Comma 3 3 8 3" xfId="6290" xr:uid="{00000000-0005-0000-0000-00006C180000}"/>
    <cellStyle name="Comma 3 3 8 3 2" xfId="6291" xr:uid="{00000000-0005-0000-0000-00006D180000}"/>
    <cellStyle name="Comma 3 3 8 4" xfId="6292" xr:uid="{00000000-0005-0000-0000-00006E180000}"/>
    <cellStyle name="Comma 3 3 8 5" xfId="6293" xr:uid="{00000000-0005-0000-0000-00006F180000}"/>
    <cellStyle name="Comma 3 3 9" xfId="6294" xr:uid="{00000000-0005-0000-0000-000070180000}"/>
    <cellStyle name="Comma 3 3 9 2" xfId="6295" xr:uid="{00000000-0005-0000-0000-000071180000}"/>
    <cellStyle name="Comma 3 3 9 2 2" xfId="6296" xr:uid="{00000000-0005-0000-0000-000072180000}"/>
    <cellStyle name="Comma 3 3 9 3" xfId="6297" xr:uid="{00000000-0005-0000-0000-000073180000}"/>
    <cellStyle name="Comma 3 3 9 4" xfId="6298" xr:uid="{00000000-0005-0000-0000-000074180000}"/>
    <cellStyle name="Comma 3 4" xfId="6299" xr:uid="{00000000-0005-0000-0000-000075180000}"/>
    <cellStyle name="Comma 3 4 10" xfId="6300" xr:uid="{00000000-0005-0000-0000-000076180000}"/>
    <cellStyle name="Comma 3 4 10 2" xfId="6301" xr:uid="{00000000-0005-0000-0000-000077180000}"/>
    <cellStyle name="Comma 3 4 10 2 2" xfId="6302" xr:uid="{00000000-0005-0000-0000-000078180000}"/>
    <cellStyle name="Comma 3 4 10 3" xfId="6303" xr:uid="{00000000-0005-0000-0000-000079180000}"/>
    <cellStyle name="Comma 3 4 10 4" xfId="6304" xr:uid="{00000000-0005-0000-0000-00007A180000}"/>
    <cellStyle name="Comma 3 4 11" xfId="6305" xr:uid="{00000000-0005-0000-0000-00007B180000}"/>
    <cellStyle name="Comma 3 4 11 2" xfId="6306" xr:uid="{00000000-0005-0000-0000-00007C180000}"/>
    <cellStyle name="Comma 3 4 12" xfId="6307" xr:uid="{00000000-0005-0000-0000-00007D180000}"/>
    <cellStyle name="Comma 3 4 13" xfId="6308" xr:uid="{00000000-0005-0000-0000-00007E180000}"/>
    <cellStyle name="Comma 3 4 2" xfId="6309" xr:uid="{00000000-0005-0000-0000-00007F180000}"/>
    <cellStyle name="Comma 3 4 2 10" xfId="6310" xr:uid="{00000000-0005-0000-0000-000080180000}"/>
    <cellStyle name="Comma 3 4 2 10 2" xfId="6311" xr:uid="{00000000-0005-0000-0000-000081180000}"/>
    <cellStyle name="Comma 3 4 2 11" xfId="6312" xr:uid="{00000000-0005-0000-0000-000082180000}"/>
    <cellStyle name="Comma 3 4 2 12" xfId="6313" xr:uid="{00000000-0005-0000-0000-000083180000}"/>
    <cellStyle name="Comma 3 4 2 2" xfId="6314" xr:uid="{00000000-0005-0000-0000-000084180000}"/>
    <cellStyle name="Comma 3 4 2 2 2" xfId="6315" xr:uid="{00000000-0005-0000-0000-000085180000}"/>
    <cellStyle name="Comma 3 4 2 2 2 2" xfId="6316" xr:uid="{00000000-0005-0000-0000-000086180000}"/>
    <cellStyle name="Comma 3 4 2 2 2 2 2" xfId="6317" xr:uid="{00000000-0005-0000-0000-000087180000}"/>
    <cellStyle name="Comma 3 4 2 2 2 2 2 2" xfId="6318" xr:uid="{00000000-0005-0000-0000-000088180000}"/>
    <cellStyle name="Comma 3 4 2 2 2 2 3" xfId="6319" xr:uid="{00000000-0005-0000-0000-000089180000}"/>
    <cellStyle name="Comma 3 4 2 2 2 2 4" xfId="6320" xr:uid="{00000000-0005-0000-0000-00008A180000}"/>
    <cellStyle name="Comma 3 4 2 2 2 3" xfId="6321" xr:uid="{00000000-0005-0000-0000-00008B180000}"/>
    <cellStyle name="Comma 3 4 2 2 2 3 2" xfId="6322" xr:uid="{00000000-0005-0000-0000-00008C180000}"/>
    <cellStyle name="Comma 3 4 2 2 2 4" xfId="6323" xr:uid="{00000000-0005-0000-0000-00008D180000}"/>
    <cellStyle name="Comma 3 4 2 2 2 5" xfId="6324" xr:uid="{00000000-0005-0000-0000-00008E180000}"/>
    <cellStyle name="Comma 3 4 2 2 3" xfId="6325" xr:uid="{00000000-0005-0000-0000-00008F180000}"/>
    <cellStyle name="Comma 3 4 2 2 3 2" xfId="6326" xr:uid="{00000000-0005-0000-0000-000090180000}"/>
    <cellStyle name="Comma 3 4 2 2 3 2 2" xfId="6327" xr:uid="{00000000-0005-0000-0000-000091180000}"/>
    <cellStyle name="Comma 3 4 2 2 3 3" xfId="6328" xr:uid="{00000000-0005-0000-0000-000092180000}"/>
    <cellStyle name="Comma 3 4 2 2 3 4" xfId="6329" xr:uid="{00000000-0005-0000-0000-000093180000}"/>
    <cellStyle name="Comma 3 4 2 2 4" xfId="6330" xr:uid="{00000000-0005-0000-0000-000094180000}"/>
    <cellStyle name="Comma 3 4 2 2 4 2" xfId="6331" xr:uid="{00000000-0005-0000-0000-000095180000}"/>
    <cellStyle name="Comma 3 4 2 2 4 2 2" xfId="6332" xr:uid="{00000000-0005-0000-0000-000096180000}"/>
    <cellStyle name="Comma 3 4 2 2 4 3" xfId="6333" xr:uid="{00000000-0005-0000-0000-000097180000}"/>
    <cellStyle name="Comma 3 4 2 2 4 4" xfId="6334" xr:uid="{00000000-0005-0000-0000-000098180000}"/>
    <cellStyle name="Comma 3 4 2 2 5" xfId="6335" xr:uid="{00000000-0005-0000-0000-000099180000}"/>
    <cellStyle name="Comma 3 4 2 2 5 2" xfId="6336" xr:uid="{00000000-0005-0000-0000-00009A180000}"/>
    <cellStyle name="Comma 3 4 2 2 6" xfId="6337" xr:uid="{00000000-0005-0000-0000-00009B180000}"/>
    <cellStyle name="Comma 3 4 2 2 7" xfId="6338" xr:uid="{00000000-0005-0000-0000-00009C180000}"/>
    <cellStyle name="Comma 3 4 2 3" xfId="6339" xr:uid="{00000000-0005-0000-0000-00009D180000}"/>
    <cellStyle name="Comma 3 4 2 3 2" xfId="6340" xr:uid="{00000000-0005-0000-0000-00009E180000}"/>
    <cellStyle name="Comma 3 4 2 3 2 2" xfId="6341" xr:uid="{00000000-0005-0000-0000-00009F180000}"/>
    <cellStyle name="Comma 3 4 2 3 2 2 2" xfId="6342" xr:uid="{00000000-0005-0000-0000-0000A0180000}"/>
    <cellStyle name="Comma 3 4 2 3 2 2 2 2" xfId="6343" xr:uid="{00000000-0005-0000-0000-0000A1180000}"/>
    <cellStyle name="Comma 3 4 2 3 2 2 3" xfId="6344" xr:uid="{00000000-0005-0000-0000-0000A2180000}"/>
    <cellStyle name="Comma 3 4 2 3 2 2 4" xfId="6345" xr:uid="{00000000-0005-0000-0000-0000A3180000}"/>
    <cellStyle name="Comma 3 4 2 3 2 3" xfId="6346" xr:uid="{00000000-0005-0000-0000-0000A4180000}"/>
    <cellStyle name="Comma 3 4 2 3 2 3 2" xfId="6347" xr:uid="{00000000-0005-0000-0000-0000A5180000}"/>
    <cellStyle name="Comma 3 4 2 3 2 4" xfId="6348" xr:uid="{00000000-0005-0000-0000-0000A6180000}"/>
    <cellStyle name="Comma 3 4 2 3 2 5" xfId="6349" xr:uid="{00000000-0005-0000-0000-0000A7180000}"/>
    <cellStyle name="Comma 3 4 2 3 3" xfId="6350" xr:uid="{00000000-0005-0000-0000-0000A8180000}"/>
    <cellStyle name="Comma 3 4 2 3 3 2" xfId="6351" xr:uid="{00000000-0005-0000-0000-0000A9180000}"/>
    <cellStyle name="Comma 3 4 2 3 3 2 2" xfId="6352" xr:uid="{00000000-0005-0000-0000-0000AA180000}"/>
    <cellStyle name="Comma 3 4 2 3 3 3" xfId="6353" xr:uid="{00000000-0005-0000-0000-0000AB180000}"/>
    <cellStyle name="Comma 3 4 2 3 3 4" xfId="6354" xr:uid="{00000000-0005-0000-0000-0000AC180000}"/>
    <cellStyle name="Comma 3 4 2 3 4" xfId="6355" xr:uid="{00000000-0005-0000-0000-0000AD180000}"/>
    <cellStyle name="Comma 3 4 2 3 4 2" xfId="6356" xr:uid="{00000000-0005-0000-0000-0000AE180000}"/>
    <cellStyle name="Comma 3 4 2 3 4 2 2" xfId="6357" xr:uid="{00000000-0005-0000-0000-0000AF180000}"/>
    <cellStyle name="Comma 3 4 2 3 4 3" xfId="6358" xr:uid="{00000000-0005-0000-0000-0000B0180000}"/>
    <cellStyle name="Comma 3 4 2 3 4 4" xfId="6359" xr:uid="{00000000-0005-0000-0000-0000B1180000}"/>
    <cellStyle name="Comma 3 4 2 3 5" xfId="6360" xr:uid="{00000000-0005-0000-0000-0000B2180000}"/>
    <cellStyle name="Comma 3 4 2 3 5 2" xfId="6361" xr:uid="{00000000-0005-0000-0000-0000B3180000}"/>
    <cellStyle name="Comma 3 4 2 3 6" xfId="6362" xr:uid="{00000000-0005-0000-0000-0000B4180000}"/>
    <cellStyle name="Comma 3 4 2 3 7" xfId="6363" xr:uid="{00000000-0005-0000-0000-0000B5180000}"/>
    <cellStyle name="Comma 3 4 2 4" xfId="6364" xr:uid="{00000000-0005-0000-0000-0000B6180000}"/>
    <cellStyle name="Comma 3 4 2 4 2" xfId="6365" xr:uid="{00000000-0005-0000-0000-0000B7180000}"/>
    <cellStyle name="Comma 3 4 2 4 2 2" xfId="6366" xr:uid="{00000000-0005-0000-0000-0000B8180000}"/>
    <cellStyle name="Comma 3 4 2 4 2 2 2" xfId="6367" xr:uid="{00000000-0005-0000-0000-0000B9180000}"/>
    <cellStyle name="Comma 3 4 2 4 2 2 2 2" xfId="6368" xr:uid="{00000000-0005-0000-0000-0000BA180000}"/>
    <cellStyle name="Comma 3 4 2 4 2 2 3" xfId="6369" xr:uid="{00000000-0005-0000-0000-0000BB180000}"/>
    <cellStyle name="Comma 3 4 2 4 2 2 4" xfId="6370" xr:uid="{00000000-0005-0000-0000-0000BC180000}"/>
    <cellStyle name="Comma 3 4 2 4 2 3" xfId="6371" xr:uid="{00000000-0005-0000-0000-0000BD180000}"/>
    <cellStyle name="Comma 3 4 2 4 2 3 2" xfId="6372" xr:uid="{00000000-0005-0000-0000-0000BE180000}"/>
    <cellStyle name="Comma 3 4 2 4 2 4" xfId="6373" xr:uid="{00000000-0005-0000-0000-0000BF180000}"/>
    <cellStyle name="Comma 3 4 2 4 2 5" xfId="6374" xr:uid="{00000000-0005-0000-0000-0000C0180000}"/>
    <cellStyle name="Comma 3 4 2 4 3" xfId="6375" xr:uid="{00000000-0005-0000-0000-0000C1180000}"/>
    <cellStyle name="Comma 3 4 2 4 3 2" xfId="6376" xr:uid="{00000000-0005-0000-0000-0000C2180000}"/>
    <cellStyle name="Comma 3 4 2 4 3 2 2" xfId="6377" xr:uid="{00000000-0005-0000-0000-0000C3180000}"/>
    <cellStyle name="Comma 3 4 2 4 3 3" xfId="6378" xr:uid="{00000000-0005-0000-0000-0000C4180000}"/>
    <cellStyle name="Comma 3 4 2 4 3 4" xfId="6379" xr:uid="{00000000-0005-0000-0000-0000C5180000}"/>
    <cellStyle name="Comma 3 4 2 4 4" xfId="6380" xr:uid="{00000000-0005-0000-0000-0000C6180000}"/>
    <cellStyle name="Comma 3 4 2 4 4 2" xfId="6381" xr:uid="{00000000-0005-0000-0000-0000C7180000}"/>
    <cellStyle name="Comma 3 4 2 4 4 2 2" xfId="6382" xr:uid="{00000000-0005-0000-0000-0000C8180000}"/>
    <cellStyle name="Comma 3 4 2 4 4 3" xfId="6383" xr:uid="{00000000-0005-0000-0000-0000C9180000}"/>
    <cellStyle name="Comma 3 4 2 4 4 4" xfId="6384" xr:uid="{00000000-0005-0000-0000-0000CA180000}"/>
    <cellStyle name="Comma 3 4 2 4 5" xfId="6385" xr:uid="{00000000-0005-0000-0000-0000CB180000}"/>
    <cellStyle name="Comma 3 4 2 4 5 2" xfId="6386" xr:uid="{00000000-0005-0000-0000-0000CC180000}"/>
    <cellStyle name="Comma 3 4 2 4 6" xfId="6387" xr:uid="{00000000-0005-0000-0000-0000CD180000}"/>
    <cellStyle name="Comma 3 4 2 4 7" xfId="6388" xr:uid="{00000000-0005-0000-0000-0000CE180000}"/>
    <cellStyle name="Comma 3 4 2 5" xfId="6389" xr:uid="{00000000-0005-0000-0000-0000CF180000}"/>
    <cellStyle name="Comma 3 4 2 5 2" xfId="6390" xr:uid="{00000000-0005-0000-0000-0000D0180000}"/>
    <cellStyle name="Comma 3 4 2 5 2 2" xfId="6391" xr:uid="{00000000-0005-0000-0000-0000D1180000}"/>
    <cellStyle name="Comma 3 4 2 5 2 2 2" xfId="6392" xr:uid="{00000000-0005-0000-0000-0000D2180000}"/>
    <cellStyle name="Comma 3 4 2 5 2 2 2 2" xfId="6393" xr:uid="{00000000-0005-0000-0000-0000D3180000}"/>
    <cellStyle name="Comma 3 4 2 5 2 2 3" xfId="6394" xr:uid="{00000000-0005-0000-0000-0000D4180000}"/>
    <cellStyle name="Comma 3 4 2 5 2 2 4" xfId="6395" xr:uid="{00000000-0005-0000-0000-0000D5180000}"/>
    <cellStyle name="Comma 3 4 2 5 2 3" xfId="6396" xr:uid="{00000000-0005-0000-0000-0000D6180000}"/>
    <cellStyle name="Comma 3 4 2 5 2 3 2" xfId="6397" xr:uid="{00000000-0005-0000-0000-0000D7180000}"/>
    <cellStyle name="Comma 3 4 2 5 2 4" xfId="6398" xr:uid="{00000000-0005-0000-0000-0000D8180000}"/>
    <cellStyle name="Comma 3 4 2 5 2 5" xfId="6399" xr:uid="{00000000-0005-0000-0000-0000D9180000}"/>
    <cellStyle name="Comma 3 4 2 5 3" xfId="6400" xr:uid="{00000000-0005-0000-0000-0000DA180000}"/>
    <cellStyle name="Comma 3 4 2 5 3 2" xfId="6401" xr:uid="{00000000-0005-0000-0000-0000DB180000}"/>
    <cellStyle name="Comma 3 4 2 5 3 2 2" xfId="6402" xr:uid="{00000000-0005-0000-0000-0000DC180000}"/>
    <cellStyle name="Comma 3 4 2 5 3 3" xfId="6403" xr:uid="{00000000-0005-0000-0000-0000DD180000}"/>
    <cellStyle name="Comma 3 4 2 5 3 4" xfId="6404" xr:uid="{00000000-0005-0000-0000-0000DE180000}"/>
    <cellStyle name="Comma 3 4 2 5 4" xfId="6405" xr:uid="{00000000-0005-0000-0000-0000DF180000}"/>
    <cellStyle name="Comma 3 4 2 5 4 2" xfId="6406" xr:uid="{00000000-0005-0000-0000-0000E0180000}"/>
    <cellStyle name="Comma 3 4 2 5 4 2 2" xfId="6407" xr:uid="{00000000-0005-0000-0000-0000E1180000}"/>
    <cellStyle name="Comma 3 4 2 5 4 3" xfId="6408" xr:uid="{00000000-0005-0000-0000-0000E2180000}"/>
    <cellStyle name="Comma 3 4 2 5 4 4" xfId="6409" xr:uid="{00000000-0005-0000-0000-0000E3180000}"/>
    <cellStyle name="Comma 3 4 2 5 5" xfId="6410" xr:uid="{00000000-0005-0000-0000-0000E4180000}"/>
    <cellStyle name="Comma 3 4 2 5 5 2" xfId="6411" xr:uid="{00000000-0005-0000-0000-0000E5180000}"/>
    <cellStyle name="Comma 3 4 2 5 6" xfId="6412" xr:uid="{00000000-0005-0000-0000-0000E6180000}"/>
    <cellStyle name="Comma 3 4 2 5 7" xfId="6413" xr:uid="{00000000-0005-0000-0000-0000E7180000}"/>
    <cellStyle name="Comma 3 4 2 6" xfId="6414" xr:uid="{00000000-0005-0000-0000-0000E8180000}"/>
    <cellStyle name="Comma 3 4 2 6 2" xfId="6415" xr:uid="{00000000-0005-0000-0000-0000E9180000}"/>
    <cellStyle name="Comma 3 4 2 6 2 2" xfId="6416" xr:uid="{00000000-0005-0000-0000-0000EA180000}"/>
    <cellStyle name="Comma 3 4 2 6 2 2 2" xfId="6417" xr:uid="{00000000-0005-0000-0000-0000EB180000}"/>
    <cellStyle name="Comma 3 4 2 6 2 3" xfId="6418" xr:uid="{00000000-0005-0000-0000-0000EC180000}"/>
    <cellStyle name="Comma 3 4 2 6 2 4" xfId="6419" xr:uid="{00000000-0005-0000-0000-0000ED180000}"/>
    <cellStyle name="Comma 3 4 2 6 3" xfId="6420" xr:uid="{00000000-0005-0000-0000-0000EE180000}"/>
    <cellStyle name="Comma 3 4 2 6 3 2" xfId="6421" xr:uid="{00000000-0005-0000-0000-0000EF180000}"/>
    <cellStyle name="Comma 3 4 2 6 3 2 2" xfId="6422" xr:uid="{00000000-0005-0000-0000-0000F0180000}"/>
    <cellStyle name="Comma 3 4 2 6 3 3" xfId="6423" xr:uid="{00000000-0005-0000-0000-0000F1180000}"/>
    <cellStyle name="Comma 3 4 2 6 3 4" xfId="6424" xr:uid="{00000000-0005-0000-0000-0000F2180000}"/>
    <cellStyle name="Comma 3 4 2 6 4" xfId="6425" xr:uid="{00000000-0005-0000-0000-0000F3180000}"/>
    <cellStyle name="Comma 3 4 2 6 4 2" xfId="6426" xr:uid="{00000000-0005-0000-0000-0000F4180000}"/>
    <cellStyle name="Comma 3 4 2 6 5" xfId="6427" xr:uid="{00000000-0005-0000-0000-0000F5180000}"/>
    <cellStyle name="Comma 3 4 2 6 6" xfId="6428" xr:uid="{00000000-0005-0000-0000-0000F6180000}"/>
    <cellStyle name="Comma 3 4 2 7" xfId="6429" xr:uid="{00000000-0005-0000-0000-0000F7180000}"/>
    <cellStyle name="Comma 3 4 2 7 2" xfId="6430" xr:uid="{00000000-0005-0000-0000-0000F8180000}"/>
    <cellStyle name="Comma 3 4 2 7 2 2" xfId="6431" xr:uid="{00000000-0005-0000-0000-0000F9180000}"/>
    <cellStyle name="Comma 3 4 2 7 2 2 2" xfId="6432" xr:uid="{00000000-0005-0000-0000-0000FA180000}"/>
    <cellStyle name="Comma 3 4 2 7 2 3" xfId="6433" xr:uid="{00000000-0005-0000-0000-0000FB180000}"/>
    <cellStyle name="Comma 3 4 2 7 2 4" xfId="6434" xr:uid="{00000000-0005-0000-0000-0000FC180000}"/>
    <cellStyle name="Comma 3 4 2 7 3" xfId="6435" xr:uid="{00000000-0005-0000-0000-0000FD180000}"/>
    <cellStyle name="Comma 3 4 2 7 3 2" xfId="6436" xr:uid="{00000000-0005-0000-0000-0000FE180000}"/>
    <cellStyle name="Comma 3 4 2 7 4" xfId="6437" xr:uid="{00000000-0005-0000-0000-0000FF180000}"/>
    <cellStyle name="Comma 3 4 2 7 5" xfId="6438" xr:uid="{00000000-0005-0000-0000-000000190000}"/>
    <cellStyle name="Comma 3 4 2 8" xfId="6439" xr:uid="{00000000-0005-0000-0000-000001190000}"/>
    <cellStyle name="Comma 3 4 2 8 2" xfId="6440" xr:uid="{00000000-0005-0000-0000-000002190000}"/>
    <cellStyle name="Comma 3 4 2 8 2 2" xfId="6441" xr:uid="{00000000-0005-0000-0000-000003190000}"/>
    <cellStyle name="Comma 3 4 2 8 3" xfId="6442" xr:uid="{00000000-0005-0000-0000-000004190000}"/>
    <cellStyle name="Comma 3 4 2 8 4" xfId="6443" xr:uid="{00000000-0005-0000-0000-000005190000}"/>
    <cellStyle name="Comma 3 4 2 9" xfId="6444" xr:uid="{00000000-0005-0000-0000-000006190000}"/>
    <cellStyle name="Comma 3 4 2 9 2" xfId="6445" xr:uid="{00000000-0005-0000-0000-000007190000}"/>
    <cellStyle name="Comma 3 4 2 9 2 2" xfId="6446" xr:uid="{00000000-0005-0000-0000-000008190000}"/>
    <cellStyle name="Comma 3 4 2 9 3" xfId="6447" xr:uid="{00000000-0005-0000-0000-000009190000}"/>
    <cellStyle name="Comma 3 4 2 9 4" xfId="6448" xr:uid="{00000000-0005-0000-0000-00000A190000}"/>
    <cellStyle name="Comma 3 4 3" xfId="6449" xr:uid="{00000000-0005-0000-0000-00000B190000}"/>
    <cellStyle name="Comma 3 4 3 2" xfId="6450" xr:uid="{00000000-0005-0000-0000-00000C190000}"/>
    <cellStyle name="Comma 3 4 3 2 2" xfId="6451" xr:uid="{00000000-0005-0000-0000-00000D190000}"/>
    <cellStyle name="Comma 3 4 3 2 2 2" xfId="6452" xr:uid="{00000000-0005-0000-0000-00000E190000}"/>
    <cellStyle name="Comma 3 4 3 2 2 2 2" xfId="6453" xr:uid="{00000000-0005-0000-0000-00000F190000}"/>
    <cellStyle name="Comma 3 4 3 2 2 3" xfId="6454" xr:uid="{00000000-0005-0000-0000-000010190000}"/>
    <cellStyle name="Comma 3 4 3 2 2 4" xfId="6455" xr:uid="{00000000-0005-0000-0000-000011190000}"/>
    <cellStyle name="Comma 3 4 3 2 3" xfId="6456" xr:uid="{00000000-0005-0000-0000-000012190000}"/>
    <cellStyle name="Comma 3 4 3 2 3 2" xfId="6457" xr:uid="{00000000-0005-0000-0000-000013190000}"/>
    <cellStyle name="Comma 3 4 3 2 4" xfId="6458" xr:uid="{00000000-0005-0000-0000-000014190000}"/>
    <cellStyle name="Comma 3 4 3 2 5" xfId="6459" xr:uid="{00000000-0005-0000-0000-000015190000}"/>
    <cellStyle name="Comma 3 4 3 3" xfId="6460" xr:uid="{00000000-0005-0000-0000-000016190000}"/>
    <cellStyle name="Comma 3 4 3 3 2" xfId="6461" xr:uid="{00000000-0005-0000-0000-000017190000}"/>
    <cellStyle name="Comma 3 4 3 3 2 2" xfId="6462" xr:uid="{00000000-0005-0000-0000-000018190000}"/>
    <cellStyle name="Comma 3 4 3 3 3" xfId="6463" xr:uid="{00000000-0005-0000-0000-000019190000}"/>
    <cellStyle name="Comma 3 4 3 3 4" xfId="6464" xr:uid="{00000000-0005-0000-0000-00001A190000}"/>
    <cellStyle name="Comma 3 4 3 4" xfId="6465" xr:uid="{00000000-0005-0000-0000-00001B190000}"/>
    <cellStyle name="Comma 3 4 3 4 2" xfId="6466" xr:uid="{00000000-0005-0000-0000-00001C190000}"/>
    <cellStyle name="Comma 3 4 3 4 2 2" xfId="6467" xr:uid="{00000000-0005-0000-0000-00001D190000}"/>
    <cellStyle name="Comma 3 4 3 4 3" xfId="6468" xr:uid="{00000000-0005-0000-0000-00001E190000}"/>
    <cellStyle name="Comma 3 4 3 4 4" xfId="6469" xr:uid="{00000000-0005-0000-0000-00001F190000}"/>
    <cellStyle name="Comma 3 4 3 5" xfId="6470" xr:uid="{00000000-0005-0000-0000-000020190000}"/>
    <cellStyle name="Comma 3 4 3 5 2" xfId="6471" xr:uid="{00000000-0005-0000-0000-000021190000}"/>
    <cellStyle name="Comma 3 4 3 6" xfId="6472" xr:uid="{00000000-0005-0000-0000-000022190000}"/>
    <cellStyle name="Comma 3 4 3 7" xfId="6473" xr:uid="{00000000-0005-0000-0000-000023190000}"/>
    <cellStyle name="Comma 3 4 4" xfId="6474" xr:uid="{00000000-0005-0000-0000-000024190000}"/>
    <cellStyle name="Comma 3 4 4 2" xfId="6475" xr:uid="{00000000-0005-0000-0000-000025190000}"/>
    <cellStyle name="Comma 3 4 4 2 2" xfId="6476" xr:uid="{00000000-0005-0000-0000-000026190000}"/>
    <cellStyle name="Comma 3 4 4 2 2 2" xfId="6477" xr:uid="{00000000-0005-0000-0000-000027190000}"/>
    <cellStyle name="Comma 3 4 4 2 2 2 2" xfId="6478" xr:uid="{00000000-0005-0000-0000-000028190000}"/>
    <cellStyle name="Comma 3 4 4 2 2 3" xfId="6479" xr:uid="{00000000-0005-0000-0000-000029190000}"/>
    <cellStyle name="Comma 3 4 4 2 2 4" xfId="6480" xr:uid="{00000000-0005-0000-0000-00002A190000}"/>
    <cellStyle name="Comma 3 4 4 2 3" xfId="6481" xr:uid="{00000000-0005-0000-0000-00002B190000}"/>
    <cellStyle name="Comma 3 4 4 2 3 2" xfId="6482" xr:uid="{00000000-0005-0000-0000-00002C190000}"/>
    <cellStyle name="Comma 3 4 4 2 4" xfId="6483" xr:uid="{00000000-0005-0000-0000-00002D190000}"/>
    <cellStyle name="Comma 3 4 4 2 5" xfId="6484" xr:uid="{00000000-0005-0000-0000-00002E190000}"/>
    <cellStyle name="Comma 3 4 4 3" xfId="6485" xr:uid="{00000000-0005-0000-0000-00002F190000}"/>
    <cellStyle name="Comma 3 4 4 3 2" xfId="6486" xr:uid="{00000000-0005-0000-0000-000030190000}"/>
    <cellStyle name="Comma 3 4 4 3 2 2" xfId="6487" xr:uid="{00000000-0005-0000-0000-000031190000}"/>
    <cellStyle name="Comma 3 4 4 3 3" xfId="6488" xr:uid="{00000000-0005-0000-0000-000032190000}"/>
    <cellStyle name="Comma 3 4 4 3 4" xfId="6489" xr:uid="{00000000-0005-0000-0000-000033190000}"/>
    <cellStyle name="Comma 3 4 4 4" xfId="6490" xr:uid="{00000000-0005-0000-0000-000034190000}"/>
    <cellStyle name="Comma 3 4 4 4 2" xfId="6491" xr:uid="{00000000-0005-0000-0000-000035190000}"/>
    <cellStyle name="Comma 3 4 4 4 2 2" xfId="6492" xr:uid="{00000000-0005-0000-0000-000036190000}"/>
    <cellStyle name="Comma 3 4 4 4 3" xfId="6493" xr:uid="{00000000-0005-0000-0000-000037190000}"/>
    <cellStyle name="Comma 3 4 4 4 4" xfId="6494" xr:uid="{00000000-0005-0000-0000-000038190000}"/>
    <cellStyle name="Comma 3 4 4 5" xfId="6495" xr:uid="{00000000-0005-0000-0000-000039190000}"/>
    <cellStyle name="Comma 3 4 4 5 2" xfId="6496" xr:uid="{00000000-0005-0000-0000-00003A190000}"/>
    <cellStyle name="Comma 3 4 4 6" xfId="6497" xr:uid="{00000000-0005-0000-0000-00003B190000}"/>
    <cellStyle name="Comma 3 4 4 7" xfId="6498" xr:uid="{00000000-0005-0000-0000-00003C190000}"/>
    <cellStyle name="Comma 3 4 5" xfId="6499" xr:uid="{00000000-0005-0000-0000-00003D190000}"/>
    <cellStyle name="Comma 3 4 5 2" xfId="6500" xr:uid="{00000000-0005-0000-0000-00003E190000}"/>
    <cellStyle name="Comma 3 4 5 2 2" xfId="6501" xr:uid="{00000000-0005-0000-0000-00003F190000}"/>
    <cellStyle name="Comma 3 4 5 2 2 2" xfId="6502" xr:uid="{00000000-0005-0000-0000-000040190000}"/>
    <cellStyle name="Comma 3 4 5 2 2 2 2" xfId="6503" xr:uid="{00000000-0005-0000-0000-000041190000}"/>
    <cellStyle name="Comma 3 4 5 2 2 3" xfId="6504" xr:uid="{00000000-0005-0000-0000-000042190000}"/>
    <cellStyle name="Comma 3 4 5 2 2 4" xfId="6505" xr:uid="{00000000-0005-0000-0000-000043190000}"/>
    <cellStyle name="Comma 3 4 5 2 3" xfId="6506" xr:uid="{00000000-0005-0000-0000-000044190000}"/>
    <cellStyle name="Comma 3 4 5 2 3 2" xfId="6507" xr:uid="{00000000-0005-0000-0000-000045190000}"/>
    <cellStyle name="Comma 3 4 5 2 4" xfId="6508" xr:uid="{00000000-0005-0000-0000-000046190000}"/>
    <cellStyle name="Comma 3 4 5 2 5" xfId="6509" xr:uid="{00000000-0005-0000-0000-000047190000}"/>
    <cellStyle name="Comma 3 4 5 3" xfId="6510" xr:uid="{00000000-0005-0000-0000-000048190000}"/>
    <cellStyle name="Comma 3 4 5 3 2" xfId="6511" xr:uid="{00000000-0005-0000-0000-000049190000}"/>
    <cellStyle name="Comma 3 4 5 3 2 2" xfId="6512" xr:uid="{00000000-0005-0000-0000-00004A190000}"/>
    <cellStyle name="Comma 3 4 5 3 3" xfId="6513" xr:uid="{00000000-0005-0000-0000-00004B190000}"/>
    <cellStyle name="Comma 3 4 5 3 4" xfId="6514" xr:uid="{00000000-0005-0000-0000-00004C190000}"/>
    <cellStyle name="Comma 3 4 5 4" xfId="6515" xr:uid="{00000000-0005-0000-0000-00004D190000}"/>
    <cellStyle name="Comma 3 4 5 4 2" xfId="6516" xr:uid="{00000000-0005-0000-0000-00004E190000}"/>
    <cellStyle name="Comma 3 4 5 4 2 2" xfId="6517" xr:uid="{00000000-0005-0000-0000-00004F190000}"/>
    <cellStyle name="Comma 3 4 5 4 3" xfId="6518" xr:uid="{00000000-0005-0000-0000-000050190000}"/>
    <cellStyle name="Comma 3 4 5 4 4" xfId="6519" xr:uid="{00000000-0005-0000-0000-000051190000}"/>
    <cellStyle name="Comma 3 4 5 5" xfId="6520" xr:uid="{00000000-0005-0000-0000-000052190000}"/>
    <cellStyle name="Comma 3 4 5 5 2" xfId="6521" xr:uid="{00000000-0005-0000-0000-000053190000}"/>
    <cellStyle name="Comma 3 4 5 6" xfId="6522" xr:uid="{00000000-0005-0000-0000-000054190000}"/>
    <cellStyle name="Comma 3 4 5 7" xfId="6523" xr:uid="{00000000-0005-0000-0000-000055190000}"/>
    <cellStyle name="Comma 3 4 6" xfId="6524" xr:uid="{00000000-0005-0000-0000-000056190000}"/>
    <cellStyle name="Comma 3 4 6 2" xfId="6525" xr:uid="{00000000-0005-0000-0000-000057190000}"/>
    <cellStyle name="Comma 3 4 6 2 2" xfId="6526" xr:uid="{00000000-0005-0000-0000-000058190000}"/>
    <cellStyle name="Comma 3 4 6 2 2 2" xfId="6527" xr:uid="{00000000-0005-0000-0000-000059190000}"/>
    <cellStyle name="Comma 3 4 6 2 2 2 2" xfId="6528" xr:uid="{00000000-0005-0000-0000-00005A190000}"/>
    <cellStyle name="Comma 3 4 6 2 2 3" xfId="6529" xr:uid="{00000000-0005-0000-0000-00005B190000}"/>
    <cellStyle name="Comma 3 4 6 2 2 4" xfId="6530" xr:uid="{00000000-0005-0000-0000-00005C190000}"/>
    <cellStyle name="Comma 3 4 6 2 3" xfId="6531" xr:uid="{00000000-0005-0000-0000-00005D190000}"/>
    <cellStyle name="Comma 3 4 6 2 3 2" xfId="6532" xr:uid="{00000000-0005-0000-0000-00005E190000}"/>
    <cellStyle name="Comma 3 4 6 2 4" xfId="6533" xr:uid="{00000000-0005-0000-0000-00005F190000}"/>
    <cellStyle name="Comma 3 4 6 2 5" xfId="6534" xr:uid="{00000000-0005-0000-0000-000060190000}"/>
    <cellStyle name="Comma 3 4 6 3" xfId="6535" xr:uid="{00000000-0005-0000-0000-000061190000}"/>
    <cellStyle name="Comma 3 4 6 3 2" xfId="6536" xr:uid="{00000000-0005-0000-0000-000062190000}"/>
    <cellStyle name="Comma 3 4 6 3 2 2" xfId="6537" xr:uid="{00000000-0005-0000-0000-000063190000}"/>
    <cellStyle name="Comma 3 4 6 3 3" xfId="6538" xr:uid="{00000000-0005-0000-0000-000064190000}"/>
    <cellStyle name="Comma 3 4 6 3 4" xfId="6539" xr:uid="{00000000-0005-0000-0000-000065190000}"/>
    <cellStyle name="Comma 3 4 6 4" xfId="6540" xr:uid="{00000000-0005-0000-0000-000066190000}"/>
    <cellStyle name="Comma 3 4 6 4 2" xfId="6541" xr:uid="{00000000-0005-0000-0000-000067190000}"/>
    <cellStyle name="Comma 3 4 6 4 2 2" xfId="6542" xr:uid="{00000000-0005-0000-0000-000068190000}"/>
    <cellStyle name="Comma 3 4 6 4 3" xfId="6543" xr:uid="{00000000-0005-0000-0000-000069190000}"/>
    <cellStyle name="Comma 3 4 6 4 4" xfId="6544" xr:uid="{00000000-0005-0000-0000-00006A190000}"/>
    <cellStyle name="Comma 3 4 6 5" xfId="6545" xr:uid="{00000000-0005-0000-0000-00006B190000}"/>
    <cellStyle name="Comma 3 4 6 5 2" xfId="6546" xr:uid="{00000000-0005-0000-0000-00006C190000}"/>
    <cellStyle name="Comma 3 4 6 6" xfId="6547" xr:uid="{00000000-0005-0000-0000-00006D190000}"/>
    <cellStyle name="Comma 3 4 6 7" xfId="6548" xr:uid="{00000000-0005-0000-0000-00006E190000}"/>
    <cellStyle name="Comma 3 4 7" xfId="6549" xr:uid="{00000000-0005-0000-0000-00006F190000}"/>
    <cellStyle name="Comma 3 4 7 2" xfId="6550" xr:uid="{00000000-0005-0000-0000-000070190000}"/>
    <cellStyle name="Comma 3 4 7 2 2" xfId="6551" xr:uid="{00000000-0005-0000-0000-000071190000}"/>
    <cellStyle name="Comma 3 4 7 2 2 2" xfId="6552" xr:uid="{00000000-0005-0000-0000-000072190000}"/>
    <cellStyle name="Comma 3 4 7 2 3" xfId="6553" xr:uid="{00000000-0005-0000-0000-000073190000}"/>
    <cellStyle name="Comma 3 4 7 2 4" xfId="6554" xr:uid="{00000000-0005-0000-0000-000074190000}"/>
    <cellStyle name="Comma 3 4 7 3" xfId="6555" xr:uid="{00000000-0005-0000-0000-000075190000}"/>
    <cellStyle name="Comma 3 4 7 3 2" xfId="6556" xr:uid="{00000000-0005-0000-0000-000076190000}"/>
    <cellStyle name="Comma 3 4 7 3 2 2" xfId="6557" xr:uid="{00000000-0005-0000-0000-000077190000}"/>
    <cellStyle name="Comma 3 4 7 3 3" xfId="6558" xr:uid="{00000000-0005-0000-0000-000078190000}"/>
    <cellStyle name="Comma 3 4 7 3 4" xfId="6559" xr:uid="{00000000-0005-0000-0000-000079190000}"/>
    <cellStyle name="Comma 3 4 7 4" xfId="6560" xr:uid="{00000000-0005-0000-0000-00007A190000}"/>
    <cellStyle name="Comma 3 4 7 4 2" xfId="6561" xr:uid="{00000000-0005-0000-0000-00007B190000}"/>
    <cellStyle name="Comma 3 4 7 5" xfId="6562" xr:uid="{00000000-0005-0000-0000-00007C190000}"/>
    <cellStyle name="Comma 3 4 7 6" xfId="6563" xr:uid="{00000000-0005-0000-0000-00007D190000}"/>
    <cellStyle name="Comma 3 4 8" xfId="6564" xr:uid="{00000000-0005-0000-0000-00007E190000}"/>
    <cellStyle name="Comma 3 4 8 2" xfId="6565" xr:uid="{00000000-0005-0000-0000-00007F190000}"/>
    <cellStyle name="Comma 3 4 8 2 2" xfId="6566" xr:uid="{00000000-0005-0000-0000-000080190000}"/>
    <cellStyle name="Comma 3 4 8 2 2 2" xfId="6567" xr:uid="{00000000-0005-0000-0000-000081190000}"/>
    <cellStyle name="Comma 3 4 8 2 3" xfId="6568" xr:uid="{00000000-0005-0000-0000-000082190000}"/>
    <cellStyle name="Comma 3 4 8 2 4" xfId="6569" xr:uid="{00000000-0005-0000-0000-000083190000}"/>
    <cellStyle name="Comma 3 4 8 3" xfId="6570" xr:uid="{00000000-0005-0000-0000-000084190000}"/>
    <cellStyle name="Comma 3 4 8 3 2" xfId="6571" xr:uid="{00000000-0005-0000-0000-000085190000}"/>
    <cellStyle name="Comma 3 4 8 4" xfId="6572" xr:uid="{00000000-0005-0000-0000-000086190000}"/>
    <cellStyle name="Comma 3 4 8 5" xfId="6573" xr:uid="{00000000-0005-0000-0000-000087190000}"/>
    <cellStyle name="Comma 3 4 9" xfId="6574" xr:uid="{00000000-0005-0000-0000-000088190000}"/>
    <cellStyle name="Comma 3 4 9 2" xfId="6575" xr:uid="{00000000-0005-0000-0000-000089190000}"/>
    <cellStyle name="Comma 3 4 9 2 2" xfId="6576" xr:uid="{00000000-0005-0000-0000-00008A190000}"/>
    <cellStyle name="Comma 3 4 9 3" xfId="6577" xr:uid="{00000000-0005-0000-0000-00008B190000}"/>
    <cellStyle name="Comma 3 4 9 4" xfId="6578" xr:uid="{00000000-0005-0000-0000-00008C190000}"/>
    <cellStyle name="Comma 3 5" xfId="6579" xr:uid="{00000000-0005-0000-0000-00008D190000}"/>
    <cellStyle name="Comma 3 5 10" xfId="6580" xr:uid="{00000000-0005-0000-0000-00008E190000}"/>
    <cellStyle name="Comma 3 5 10 2" xfId="6581" xr:uid="{00000000-0005-0000-0000-00008F190000}"/>
    <cellStyle name="Comma 3 5 11" xfId="6582" xr:uid="{00000000-0005-0000-0000-000090190000}"/>
    <cellStyle name="Comma 3 5 12" xfId="6583" xr:uid="{00000000-0005-0000-0000-000091190000}"/>
    <cellStyle name="Comma 3 5 2" xfId="6584" xr:uid="{00000000-0005-0000-0000-000092190000}"/>
    <cellStyle name="Comma 3 5 2 2" xfId="6585" xr:uid="{00000000-0005-0000-0000-000093190000}"/>
    <cellStyle name="Comma 3 5 2 2 2" xfId="6586" xr:uid="{00000000-0005-0000-0000-000094190000}"/>
    <cellStyle name="Comma 3 5 2 2 2 2" xfId="6587" xr:uid="{00000000-0005-0000-0000-000095190000}"/>
    <cellStyle name="Comma 3 5 2 2 2 2 2" xfId="6588" xr:uid="{00000000-0005-0000-0000-000096190000}"/>
    <cellStyle name="Comma 3 5 2 2 2 3" xfId="6589" xr:uid="{00000000-0005-0000-0000-000097190000}"/>
    <cellStyle name="Comma 3 5 2 2 2 4" xfId="6590" xr:uid="{00000000-0005-0000-0000-000098190000}"/>
    <cellStyle name="Comma 3 5 2 2 3" xfId="6591" xr:uid="{00000000-0005-0000-0000-000099190000}"/>
    <cellStyle name="Comma 3 5 2 2 3 2" xfId="6592" xr:uid="{00000000-0005-0000-0000-00009A190000}"/>
    <cellStyle name="Comma 3 5 2 2 4" xfId="6593" xr:uid="{00000000-0005-0000-0000-00009B190000}"/>
    <cellStyle name="Comma 3 5 2 2 5" xfId="6594" xr:uid="{00000000-0005-0000-0000-00009C190000}"/>
    <cellStyle name="Comma 3 5 2 3" xfId="6595" xr:uid="{00000000-0005-0000-0000-00009D190000}"/>
    <cellStyle name="Comma 3 5 2 3 2" xfId="6596" xr:uid="{00000000-0005-0000-0000-00009E190000}"/>
    <cellStyle name="Comma 3 5 2 3 2 2" xfId="6597" xr:uid="{00000000-0005-0000-0000-00009F190000}"/>
    <cellStyle name="Comma 3 5 2 3 3" xfId="6598" xr:uid="{00000000-0005-0000-0000-0000A0190000}"/>
    <cellStyle name="Comma 3 5 2 3 4" xfId="6599" xr:uid="{00000000-0005-0000-0000-0000A1190000}"/>
    <cellStyle name="Comma 3 5 2 4" xfId="6600" xr:uid="{00000000-0005-0000-0000-0000A2190000}"/>
    <cellStyle name="Comma 3 5 2 4 2" xfId="6601" xr:uid="{00000000-0005-0000-0000-0000A3190000}"/>
    <cellStyle name="Comma 3 5 2 4 2 2" xfId="6602" xr:uid="{00000000-0005-0000-0000-0000A4190000}"/>
    <cellStyle name="Comma 3 5 2 4 3" xfId="6603" xr:uid="{00000000-0005-0000-0000-0000A5190000}"/>
    <cellStyle name="Comma 3 5 2 4 4" xfId="6604" xr:uid="{00000000-0005-0000-0000-0000A6190000}"/>
    <cellStyle name="Comma 3 5 2 5" xfId="6605" xr:uid="{00000000-0005-0000-0000-0000A7190000}"/>
    <cellStyle name="Comma 3 5 2 5 2" xfId="6606" xr:uid="{00000000-0005-0000-0000-0000A8190000}"/>
    <cellStyle name="Comma 3 5 2 6" xfId="6607" xr:uid="{00000000-0005-0000-0000-0000A9190000}"/>
    <cellStyle name="Comma 3 5 2 7" xfId="6608" xr:uid="{00000000-0005-0000-0000-0000AA190000}"/>
    <cellStyle name="Comma 3 5 3" xfId="6609" xr:uid="{00000000-0005-0000-0000-0000AB190000}"/>
    <cellStyle name="Comma 3 5 3 2" xfId="6610" xr:uid="{00000000-0005-0000-0000-0000AC190000}"/>
    <cellStyle name="Comma 3 5 3 2 2" xfId="6611" xr:uid="{00000000-0005-0000-0000-0000AD190000}"/>
    <cellStyle name="Comma 3 5 3 2 2 2" xfId="6612" xr:uid="{00000000-0005-0000-0000-0000AE190000}"/>
    <cellStyle name="Comma 3 5 3 2 2 2 2" xfId="6613" xr:uid="{00000000-0005-0000-0000-0000AF190000}"/>
    <cellStyle name="Comma 3 5 3 2 2 3" xfId="6614" xr:uid="{00000000-0005-0000-0000-0000B0190000}"/>
    <cellStyle name="Comma 3 5 3 2 2 4" xfId="6615" xr:uid="{00000000-0005-0000-0000-0000B1190000}"/>
    <cellStyle name="Comma 3 5 3 2 3" xfId="6616" xr:uid="{00000000-0005-0000-0000-0000B2190000}"/>
    <cellStyle name="Comma 3 5 3 2 3 2" xfId="6617" xr:uid="{00000000-0005-0000-0000-0000B3190000}"/>
    <cellStyle name="Comma 3 5 3 2 4" xfId="6618" xr:uid="{00000000-0005-0000-0000-0000B4190000}"/>
    <cellStyle name="Comma 3 5 3 2 5" xfId="6619" xr:uid="{00000000-0005-0000-0000-0000B5190000}"/>
    <cellStyle name="Comma 3 5 3 3" xfId="6620" xr:uid="{00000000-0005-0000-0000-0000B6190000}"/>
    <cellStyle name="Comma 3 5 3 3 2" xfId="6621" xr:uid="{00000000-0005-0000-0000-0000B7190000}"/>
    <cellStyle name="Comma 3 5 3 3 2 2" xfId="6622" xr:uid="{00000000-0005-0000-0000-0000B8190000}"/>
    <cellStyle name="Comma 3 5 3 3 3" xfId="6623" xr:uid="{00000000-0005-0000-0000-0000B9190000}"/>
    <cellStyle name="Comma 3 5 3 3 4" xfId="6624" xr:uid="{00000000-0005-0000-0000-0000BA190000}"/>
    <cellStyle name="Comma 3 5 3 4" xfId="6625" xr:uid="{00000000-0005-0000-0000-0000BB190000}"/>
    <cellStyle name="Comma 3 5 3 4 2" xfId="6626" xr:uid="{00000000-0005-0000-0000-0000BC190000}"/>
    <cellStyle name="Comma 3 5 3 4 2 2" xfId="6627" xr:uid="{00000000-0005-0000-0000-0000BD190000}"/>
    <cellStyle name="Comma 3 5 3 4 3" xfId="6628" xr:uid="{00000000-0005-0000-0000-0000BE190000}"/>
    <cellStyle name="Comma 3 5 3 4 4" xfId="6629" xr:uid="{00000000-0005-0000-0000-0000BF190000}"/>
    <cellStyle name="Comma 3 5 3 5" xfId="6630" xr:uid="{00000000-0005-0000-0000-0000C0190000}"/>
    <cellStyle name="Comma 3 5 3 5 2" xfId="6631" xr:uid="{00000000-0005-0000-0000-0000C1190000}"/>
    <cellStyle name="Comma 3 5 3 6" xfId="6632" xr:uid="{00000000-0005-0000-0000-0000C2190000}"/>
    <cellStyle name="Comma 3 5 3 7" xfId="6633" xr:uid="{00000000-0005-0000-0000-0000C3190000}"/>
    <cellStyle name="Comma 3 5 4" xfId="6634" xr:uid="{00000000-0005-0000-0000-0000C4190000}"/>
    <cellStyle name="Comma 3 5 4 2" xfId="6635" xr:uid="{00000000-0005-0000-0000-0000C5190000}"/>
    <cellStyle name="Comma 3 5 4 2 2" xfId="6636" xr:uid="{00000000-0005-0000-0000-0000C6190000}"/>
    <cellStyle name="Comma 3 5 4 2 2 2" xfId="6637" xr:uid="{00000000-0005-0000-0000-0000C7190000}"/>
    <cellStyle name="Comma 3 5 4 2 2 2 2" xfId="6638" xr:uid="{00000000-0005-0000-0000-0000C8190000}"/>
    <cellStyle name="Comma 3 5 4 2 2 3" xfId="6639" xr:uid="{00000000-0005-0000-0000-0000C9190000}"/>
    <cellStyle name="Comma 3 5 4 2 2 4" xfId="6640" xr:uid="{00000000-0005-0000-0000-0000CA190000}"/>
    <cellStyle name="Comma 3 5 4 2 3" xfId="6641" xr:uid="{00000000-0005-0000-0000-0000CB190000}"/>
    <cellStyle name="Comma 3 5 4 2 3 2" xfId="6642" xr:uid="{00000000-0005-0000-0000-0000CC190000}"/>
    <cellStyle name="Comma 3 5 4 2 4" xfId="6643" xr:uid="{00000000-0005-0000-0000-0000CD190000}"/>
    <cellStyle name="Comma 3 5 4 2 5" xfId="6644" xr:uid="{00000000-0005-0000-0000-0000CE190000}"/>
    <cellStyle name="Comma 3 5 4 3" xfId="6645" xr:uid="{00000000-0005-0000-0000-0000CF190000}"/>
    <cellStyle name="Comma 3 5 4 3 2" xfId="6646" xr:uid="{00000000-0005-0000-0000-0000D0190000}"/>
    <cellStyle name="Comma 3 5 4 3 2 2" xfId="6647" xr:uid="{00000000-0005-0000-0000-0000D1190000}"/>
    <cellStyle name="Comma 3 5 4 3 3" xfId="6648" xr:uid="{00000000-0005-0000-0000-0000D2190000}"/>
    <cellStyle name="Comma 3 5 4 3 4" xfId="6649" xr:uid="{00000000-0005-0000-0000-0000D3190000}"/>
    <cellStyle name="Comma 3 5 4 4" xfId="6650" xr:uid="{00000000-0005-0000-0000-0000D4190000}"/>
    <cellStyle name="Comma 3 5 4 4 2" xfId="6651" xr:uid="{00000000-0005-0000-0000-0000D5190000}"/>
    <cellStyle name="Comma 3 5 4 4 2 2" xfId="6652" xr:uid="{00000000-0005-0000-0000-0000D6190000}"/>
    <cellStyle name="Comma 3 5 4 4 3" xfId="6653" xr:uid="{00000000-0005-0000-0000-0000D7190000}"/>
    <cellStyle name="Comma 3 5 4 4 4" xfId="6654" xr:uid="{00000000-0005-0000-0000-0000D8190000}"/>
    <cellStyle name="Comma 3 5 4 5" xfId="6655" xr:uid="{00000000-0005-0000-0000-0000D9190000}"/>
    <cellStyle name="Comma 3 5 4 5 2" xfId="6656" xr:uid="{00000000-0005-0000-0000-0000DA190000}"/>
    <cellStyle name="Comma 3 5 4 6" xfId="6657" xr:uid="{00000000-0005-0000-0000-0000DB190000}"/>
    <cellStyle name="Comma 3 5 4 7" xfId="6658" xr:uid="{00000000-0005-0000-0000-0000DC190000}"/>
    <cellStyle name="Comma 3 5 5" xfId="6659" xr:uid="{00000000-0005-0000-0000-0000DD190000}"/>
    <cellStyle name="Comma 3 5 5 2" xfId="6660" xr:uid="{00000000-0005-0000-0000-0000DE190000}"/>
    <cellStyle name="Comma 3 5 5 2 2" xfId="6661" xr:uid="{00000000-0005-0000-0000-0000DF190000}"/>
    <cellStyle name="Comma 3 5 5 2 2 2" xfId="6662" xr:uid="{00000000-0005-0000-0000-0000E0190000}"/>
    <cellStyle name="Comma 3 5 5 2 2 2 2" xfId="6663" xr:uid="{00000000-0005-0000-0000-0000E1190000}"/>
    <cellStyle name="Comma 3 5 5 2 2 3" xfId="6664" xr:uid="{00000000-0005-0000-0000-0000E2190000}"/>
    <cellStyle name="Comma 3 5 5 2 2 4" xfId="6665" xr:uid="{00000000-0005-0000-0000-0000E3190000}"/>
    <cellStyle name="Comma 3 5 5 2 3" xfId="6666" xr:uid="{00000000-0005-0000-0000-0000E4190000}"/>
    <cellStyle name="Comma 3 5 5 2 3 2" xfId="6667" xr:uid="{00000000-0005-0000-0000-0000E5190000}"/>
    <cellStyle name="Comma 3 5 5 2 4" xfId="6668" xr:uid="{00000000-0005-0000-0000-0000E6190000}"/>
    <cellStyle name="Comma 3 5 5 2 5" xfId="6669" xr:uid="{00000000-0005-0000-0000-0000E7190000}"/>
    <cellStyle name="Comma 3 5 5 3" xfId="6670" xr:uid="{00000000-0005-0000-0000-0000E8190000}"/>
    <cellStyle name="Comma 3 5 5 3 2" xfId="6671" xr:uid="{00000000-0005-0000-0000-0000E9190000}"/>
    <cellStyle name="Comma 3 5 5 3 2 2" xfId="6672" xr:uid="{00000000-0005-0000-0000-0000EA190000}"/>
    <cellStyle name="Comma 3 5 5 3 3" xfId="6673" xr:uid="{00000000-0005-0000-0000-0000EB190000}"/>
    <cellStyle name="Comma 3 5 5 3 4" xfId="6674" xr:uid="{00000000-0005-0000-0000-0000EC190000}"/>
    <cellStyle name="Comma 3 5 5 4" xfId="6675" xr:uid="{00000000-0005-0000-0000-0000ED190000}"/>
    <cellStyle name="Comma 3 5 5 4 2" xfId="6676" xr:uid="{00000000-0005-0000-0000-0000EE190000}"/>
    <cellStyle name="Comma 3 5 5 4 2 2" xfId="6677" xr:uid="{00000000-0005-0000-0000-0000EF190000}"/>
    <cellStyle name="Comma 3 5 5 4 3" xfId="6678" xr:uid="{00000000-0005-0000-0000-0000F0190000}"/>
    <cellStyle name="Comma 3 5 5 4 4" xfId="6679" xr:uid="{00000000-0005-0000-0000-0000F1190000}"/>
    <cellStyle name="Comma 3 5 5 5" xfId="6680" xr:uid="{00000000-0005-0000-0000-0000F2190000}"/>
    <cellStyle name="Comma 3 5 5 5 2" xfId="6681" xr:uid="{00000000-0005-0000-0000-0000F3190000}"/>
    <cellStyle name="Comma 3 5 5 6" xfId="6682" xr:uid="{00000000-0005-0000-0000-0000F4190000}"/>
    <cellStyle name="Comma 3 5 5 7" xfId="6683" xr:uid="{00000000-0005-0000-0000-0000F5190000}"/>
    <cellStyle name="Comma 3 5 6" xfId="6684" xr:uid="{00000000-0005-0000-0000-0000F6190000}"/>
    <cellStyle name="Comma 3 5 6 2" xfId="6685" xr:uid="{00000000-0005-0000-0000-0000F7190000}"/>
    <cellStyle name="Comma 3 5 6 2 2" xfId="6686" xr:uid="{00000000-0005-0000-0000-0000F8190000}"/>
    <cellStyle name="Comma 3 5 6 2 2 2" xfId="6687" xr:uid="{00000000-0005-0000-0000-0000F9190000}"/>
    <cellStyle name="Comma 3 5 6 2 3" xfId="6688" xr:uid="{00000000-0005-0000-0000-0000FA190000}"/>
    <cellStyle name="Comma 3 5 6 2 4" xfId="6689" xr:uid="{00000000-0005-0000-0000-0000FB190000}"/>
    <cellStyle name="Comma 3 5 6 3" xfId="6690" xr:uid="{00000000-0005-0000-0000-0000FC190000}"/>
    <cellStyle name="Comma 3 5 6 3 2" xfId="6691" xr:uid="{00000000-0005-0000-0000-0000FD190000}"/>
    <cellStyle name="Comma 3 5 6 3 2 2" xfId="6692" xr:uid="{00000000-0005-0000-0000-0000FE190000}"/>
    <cellStyle name="Comma 3 5 6 3 3" xfId="6693" xr:uid="{00000000-0005-0000-0000-0000FF190000}"/>
    <cellStyle name="Comma 3 5 6 3 4" xfId="6694" xr:uid="{00000000-0005-0000-0000-0000001A0000}"/>
    <cellStyle name="Comma 3 5 6 4" xfId="6695" xr:uid="{00000000-0005-0000-0000-0000011A0000}"/>
    <cellStyle name="Comma 3 5 6 4 2" xfId="6696" xr:uid="{00000000-0005-0000-0000-0000021A0000}"/>
    <cellStyle name="Comma 3 5 6 5" xfId="6697" xr:uid="{00000000-0005-0000-0000-0000031A0000}"/>
    <cellStyle name="Comma 3 5 6 6" xfId="6698" xr:uid="{00000000-0005-0000-0000-0000041A0000}"/>
    <cellStyle name="Comma 3 5 7" xfId="6699" xr:uid="{00000000-0005-0000-0000-0000051A0000}"/>
    <cellStyle name="Comma 3 5 7 2" xfId="6700" xr:uid="{00000000-0005-0000-0000-0000061A0000}"/>
    <cellStyle name="Comma 3 5 7 2 2" xfId="6701" xr:uid="{00000000-0005-0000-0000-0000071A0000}"/>
    <cellStyle name="Comma 3 5 7 2 2 2" xfId="6702" xr:uid="{00000000-0005-0000-0000-0000081A0000}"/>
    <cellStyle name="Comma 3 5 7 2 3" xfId="6703" xr:uid="{00000000-0005-0000-0000-0000091A0000}"/>
    <cellStyle name="Comma 3 5 7 2 4" xfId="6704" xr:uid="{00000000-0005-0000-0000-00000A1A0000}"/>
    <cellStyle name="Comma 3 5 7 3" xfId="6705" xr:uid="{00000000-0005-0000-0000-00000B1A0000}"/>
    <cellStyle name="Comma 3 5 7 3 2" xfId="6706" xr:uid="{00000000-0005-0000-0000-00000C1A0000}"/>
    <cellStyle name="Comma 3 5 7 4" xfId="6707" xr:uid="{00000000-0005-0000-0000-00000D1A0000}"/>
    <cellStyle name="Comma 3 5 7 5" xfId="6708" xr:uid="{00000000-0005-0000-0000-00000E1A0000}"/>
    <cellStyle name="Comma 3 5 8" xfId="6709" xr:uid="{00000000-0005-0000-0000-00000F1A0000}"/>
    <cellStyle name="Comma 3 5 8 2" xfId="6710" xr:uid="{00000000-0005-0000-0000-0000101A0000}"/>
    <cellStyle name="Comma 3 5 8 2 2" xfId="6711" xr:uid="{00000000-0005-0000-0000-0000111A0000}"/>
    <cellStyle name="Comma 3 5 8 3" xfId="6712" xr:uid="{00000000-0005-0000-0000-0000121A0000}"/>
    <cellStyle name="Comma 3 5 8 4" xfId="6713" xr:uid="{00000000-0005-0000-0000-0000131A0000}"/>
    <cellStyle name="Comma 3 5 9" xfId="6714" xr:uid="{00000000-0005-0000-0000-0000141A0000}"/>
    <cellStyle name="Comma 3 5 9 2" xfId="6715" xr:uid="{00000000-0005-0000-0000-0000151A0000}"/>
    <cellStyle name="Comma 3 5 9 2 2" xfId="6716" xr:uid="{00000000-0005-0000-0000-0000161A0000}"/>
    <cellStyle name="Comma 3 5 9 3" xfId="6717" xr:uid="{00000000-0005-0000-0000-0000171A0000}"/>
    <cellStyle name="Comma 3 5 9 4" xfId="6718" xr:uid="{00000000-0005-0000-0000-0000181A0000}"/>
    <cellStyle name="Comma 3 6" xfId="6719" xr:uid="{00000000-0005-0000-0000-0000191A0000}"/>
    <cellStyle name="Comma 3 6 2" xfId="6720" xr:uid="{00000000-0005-0000-0000-00001A1A0000}"/>
    <cellStyle name="Comma 3 6 2 2" xfId="6721" xr:uid="{00000000-0005-0000-0000-00001B1A0000}"/>
    <cellStyle name="Comma 3 6 2 2 2" xfId="6722" xr:uid="{00000000-0005-0000-0000-00001C1A0000}"/>
    <cellStyle name="Comma 3 6 2 2 2 2" xfId="6723" xr:uid="{00000000-0005-0000-0000-00001D1A0000}"/>
    <cellStyle name="Comma 3 6 2 2 3" xfId="6724" xr:uid="{00000000-0005-0000-0000-00001E1A0000}"/>
    <cellStyle name="Comma 3 6 2 2 4" xfId="6725" xr:uid="{00000000-0005-0000-0000-00001F1A0000}"/>
    <cellStyle name="Comma 3 6 2 3" xfId="6726" xr:uid="{00000000-0005-0000-0000-0000201A0000}"/>
    <cellStyle name="Comma 3 6 2 3 2" xfId="6727" xr:uid="{00000000-0005-0000-0000-0000211A0000}"/>
    <cellStyle name="Comma 3 6 2 4" xfId="6728" xr:uid="{00000000-0005-0000-0000-0000221A0000}"/>
    <cellStyle name="Comma 3 6 2 5" xfId="6729" xr:uid="{00000000-0005-0000-0000-0000231A0000}"/>
    <cellStyle name="Comma 3 6 3" xfId="6730" xr:uid="{00000000-0005-0000-0000-0000241A0000}"/>
    <cellStyle name="Comma 3 6 3 2" xfId="6731" xr:uid="{00000000-0005-0000-0000-0000251A0000}"/>
    <cellStyle name="Comma 3 6 3 2 2" xfId="6732" xr:uid="{00000000-0005-0000-0000-0000261A0000}"/>
    <cellStyle name="Comma 3 6 3 3" xfId="6733" xr:uid="{00000000-0005-0000-0000-0000271A0000}"/>
    <cellStyle name="Comma 3 6 3 4" xfId="6734" xr:uid="{00000000-0005-0000-0000-0000281A0000}"/>
    <cellStyle name="Comma 3 6 4" xfId="6735" xr:uid="{00000000-0005-0000-0000-0000291A0000}"/>
    <cellStyle name="Comma 3 6 4 2" xfId="6736" xr:uid="{00000000-0005-0000-0000-00002A1A0000}"/>
    <cellStyle name="Comma 3 6 4 2 2" xfId="6737" xr:uid="{00000000-0005-0000-0000-00002B1A0000}"/>
    <cellStyle name="Comma 3 6 4 3" xfId="6738" xr:uid="{00000000-0005-0000-0000-00002C1A0000}"/>
    <cellStyle name="Comma 3 6 4 4" xfId="6739" xr:uid="{00000000-0005-0000-0000-00002D1A0000}"/>
    <cellStyle name="Comma 3 6 5" xfId="6740" xr:uid="{00000000-0005-0000-0000-00002E1A0000}"/>
    <cellStyle name="Comma 3 6 5 2" xfId="6741" xr:uid="{00000000-0005-0000-0000-00002F1A0000}"/>
    <cellStyle name="Comma 3 6 6" xfId="6742" xr:uid="{00000000-0005-0000-0000-0000301A0000}"/>
    <cellStyle name="Comma 3 6 7" xfId="6743" xr:uid="{00000000-0005-0000-0000-0000311A0000}"/>
    <cellStyle name="Comma 3 7" xfId="6744" xr:uid="{00000000-0005-0000-0000-0000321A0000}"/>
    <cellStyle name="Comma 3 7 2" xfId="6745" xr:uid="{00000000-0005-0000-0000-0000331A0000}"/>
    <cellStyle name="Comma 3 7 2 2" xfId="6746" xr:uid="{00000000-0005-0000-0000-0000341A0000}"/>
    <cellStyle name="Comma 3 7 2 2 2" xfId="6747" xr:uid="{00000000-0005-0000-0000-0000351A0000}"/>
    <cellStyle name="Comma 3 7 2 2 2 2" xfId="6748" xr:uid="{00000000-0005-0000-0000-0000361A0000}"/>
    <cellStyle name="Comma 3 7 2 2 3" xfId="6749" xr:uid="{00000000-0005-0000-0000-0000371A0000}"/>
    <cellStyle name="Comma 3 7 2 2 4" xfId="6750" xr:uid="{00000000-0005-0000-0000-0000381A0000}"/>
    <cellStyle name="Comma 3 7 2 3" xfId="6751" xr:uid="{00000000-0005-0000-0000-0000391A0000}"/>
    <cellStyle name="Comma 3 7 2 3 2" xfId="6752" xr:uid="{00000000-0005-0000-0000-00003A1A0000}"/>
    <cellStyle name="Comma 3 7 2 4" xfId="6753" xr:uid="{00000000-0005-0000-0000-00003B1A0000}"/>
    <cellStyle name="Comma 3 7 2 5" xfId="6754" xr:uid="{00000000-0005-0000-0000-00003C1A0000}"/>
    <cellStyle name="Comma 3 7 3" xfId="6755" xr:uid="{00000000-0005-0000-0000-00003D1A0000}"/>
    <cellStyle name="Comma 3 7 3 2" xfId="6756" xr:uid="{00000000-0005-0000-0000-00003E1A0000}"/>
    <cellStyle name="Comma 3 7 3 2 2" xfId="6757" xr:uid="{00000000-0005-0000-0000-00003F1A0000}"/>
    <cellStyle name="Comma 3 7 3 3" xfId="6758" xr:uid="{00000000-0005-0000-0000-0000401A0000}"/>
    <cellStyle name="Comma 3 7 3 4" xfId="6759" xr:uid="{00000000-0005-0000-0000-0000411A0000}"/>
    <cellStyle name="Comma 3 7 4" xfId="6760" xr:uid="{00000000-0005-0000-0000-0000421A0000}"/>
    <cellStyle name="Comma 3 7 4 2" xfId="6761" xr:uid="{00000000-0005-0000-0000-0000431A0000}"/>
    <cellStyle name="Comma 3 7 4 2 2" xfId="6762" xr:uid="{00000000-0005-0000-0000-0000441A0000}"/>
    <cellStyle name="Comma 3 7 4 3" xfId="6763" xr:uid="{00000000-0005-0000-0000-0000451A0000}"/>
    <cellStyle name="Comma 3 7 4 4" xfId="6764" xr:uid="{00000000-0005-0000-0000-0000461A0000}"/>
    <cellStyle name="Comma 3 7 5" xfId="6765" xr:uid="{00000000-0005-0000-0000-0000471A0000}"/>
    <cellStyle name="Comma 3 7 5 2" xfId="6766" xr:uid="{00000000-0005-0000-0000-0000481A0000}"/>
    <cellStyle name="Comma 3 7 6" xfId="6767" xr:uid="{00000000-0005-0000-0000-0000491A0000}"/>
    <cellStyle name="Comma 3 7 7" xfId="6768" xr:uid="{00000000-0005-0000-0000-00004A1A0000}"/>
    <cellStyle name="Comma 3 8" xfId="6769" xr:uid="{00000000-0005-0000-0000-00004B1A0000}"/>
    <cellStyle name="Comma 3 8 2" xfId="6770" xr:uid="{00000000-0005-0000-0000-00004C1A0000}"/>
    <cellStyle name="Comma 3 8 2 2" xfId="6771" xr:uid="{00000000-0005-0000-0000-00004D1A0000}"/>
    <cellStyle name="Comma 3 8 2 2 2" xfId="6772" xr:uid="{00000000-0005-0000-0000-00004E1A0000}"/>
    <cellStyle name="Comma 3 8 2 2 2 2" xfId="6773" xr:uid="{00000000-0005-0000-0000-00004F1A0000}"/>
    <cellStyle name="Comma 3 8 2 2 3" xfId="6774" xr:uid="{00000000-0005-0000-0000-0000501A0000}"/>
    <cellStyle name="Comma 3 8 2 2 4" xfId="6775" xr:uid="{00000000-0005-0000-0000-0000511A0000}"/>
    <cellStyle name="Comma 3 8 2 3" xfId="6776" xr:uid="{00000000-0005-0000-0000-0000521A0000}"/>
    <cellStyle name="Comma 3 8 2 3 2" xfId="6777" xr:uid="{00000000-0005-0000-0000-0000531A0000}"/>
    <cellStyle name="Comma 3 8 2 4" xfId="6778" xr:uid="{00000000-0005-0000-0000-0000541A0000}"/>
    <cellStyle name="Comma 3 8 2 5" xfId="6779" xr:uid="{00000000-0005-0000-0000-0000551A0000}"/>
    <cellStyle name="Comma 3 8 3" xfId="6780" xr:uid="{00000000-0005-0000-0000-0000561A0000}"/>
    <cellStyle name="Comma 3 8 3 2" xfId="6781" xr:uid="{00000000-0005-0000-0000-0000571A0000}"/>
    <cellStyle name="Comma 3 8 3 2 2" xfId="6782" xr:uid="{00000000-0005-0000-0000-0000581A0000}"/>
    <cellStyle name="Comma 3 8 3 3" xfId="6783" xr:uid="{00000000-0005-0000-0000-0000591A0000}"/>
    <cellStyle name="Comma 3 8 3 4" xfId="6784" xr:uid="{00000000-0005-0000-0000-00005A1A0000}"/>
    <cellStyle name="Comma 3 8 4" xfId="6785" xr:uid="{00000000-0005-0000-0000-00005B1A0000}"/>
    <cellStyle name="Comma 3 8 4 2" xfId="6786" xr:uid="{00000000-0005-0000-0000-00005C1A0000}"/>
    <cellStyle name="Comma 3 8 4 2 2" xfId="6787" xr:uid="{00000000-0005-0000-0000-00005D1A0000}"/>
    <cellStyle name="Comma 3 8 4 3" xfId="6788" xr:uid="{00000000-0005-0000-0000-00005E1A0000}"/>
    <cellStyle name="Comma 3 8 4 4" xfId="6789" xr:uid="{00000000-0005-0000-0000-00005F1A0000}"/>
    <cellStyle name="Comma 3 8 5" xfId="6790" xr:uid="{00000000-0005-0000-0000-0000601A0000}"/>
    <cellStyle name="Comma 3 8 5 2" xfId="6791" xr:uid="{00000000-0005-0000-0000-0000611A0000}"/>
    <cellStyle name="Comma 3 8 6" xfId="6792" xr:uid="{00000000-0005-0000-0000-0000621A0000}"/>
    <cellStyle name="Comma 3 8 7" xfId="6793" xr:uid="{00000000-0005-0000-0000-0000631A0000}"/>
    <cellStyle name="Comma 3 9" xfId="6794" xr:uid="{00000000-0005-0000-0000-0000641A0000}"/>
    <cellStyle name="Comma 3 9 2" xfId="6795" xr:uid="{00000000-0005-0000-0000-0000651A0000}"/>
    <cellStyle name="Comma 3 9 2 2" xfId="6796" xr:uid="{00000000-0005-0000-0000-0000661A0000}"/>
    <cellStyle name="Comma 3 9 2 2 2" xfId="6797" xr:uid="{00000000-0005-0000-0000-0000671A0000}"/>
    <cellStyle name="Comma 3 9 2 2 2 2" xfId="6798" xr:uid="{00000000-0005-0000-0000-0000681A0000}"/>
    <cellStyle name="Comma 3 9 2 2 3" xfId="6799" xr:uid="{00000000-0005-0000-0000-0000691A0000}"/>
    <cellStyle name="Comma 3 9 2 2 4" xfId="6800" xr:uid="{00000000-0005-0000-0000-00006A1A0000}"/>
    <cellStyle name="Comma 3 9 2 3" xfId="6801" xr:uid="{00000000-0005-0000-0000-00006B1A0000}"/>
    <cellStyle name="Comma 3 9 2 3 2" xfId="6802" xr:uid="{00000000-0005-0000-0000-00006C1A0000}"/>
    <cellStyle name="Comma 3 9 2 4" xfId="6803" xr:uid="{00000000-0005-0000-0000-00006D1A0000}"/>
    <cellStyle name="Comma 3 9 2 5" xfId="6804" xr:uid="{00000000-0005-0000-0000-00006E1A0000}"/>
    <cellStyle name="Comma 3 9 3" xfId="6805" xr:uid="{00000000-0005-0000-0000-00006F1A0000}"/>
    <cellStyle name="Comma 3 9 3 2" xfId="6806" xr:uid="{00000000-0005-0000-0000-0000701A0000}"/>
    <cellStyle name="Comma 3 9 3 2 2" xfId="6807" xr:uid="{00000000-0005-0000-0000-0000711A0000}"/>
    <cellStyle name="Comma 3 9 3 3" xfId="6808" xr:uid="{00000000-0005-0000-0000-0000721A0000}"/>
    <cellStyle name="Comma 3 9 3 4" xfId="6809" xr:uid="{00000000-0005-0000-0000-0000731A0000}"/>
    <cellStyle name="Comma 3 9 4" xfId="6810" xr:uid="{00000000-0005-0000-0000-0000741A0000}"/>
    <cellStyle name="Comma 3 9 4 2" xfId="6811" xr:uid="{00000000-0005-0000-0000-0000751A0000}"/>
    <cellStyle name="Comma 3 9 4 2 2" xfId="6812" xr:uid="{00000000-0005-0000-0000-0000761A0000}"/>
    <cellStyle name="Comma 3 9 4 3" xfId="6813" xr:uid="{00000000-0005-0000-0000-0000771A0000}"/>
    <cellStyle name="Comma 3 9 4 4" xfId="6814" xr:uid="{00000000-0005-0000-0000-0000781A0000}"/>
    <cellStyle name="Comma 3 9 5" xfId="6815" xr:uid="{00000000-0005-0000-0000-0000791A0000}"/>
    <cellStyle name="Comma 3 9 5 2" xfId="6816" xr:uid="{00000000-0005-0000-0000-00007A1A0000}"/>
    <cellStyle name="Comma 3 9 6" xfId="6817" xr:uid="{00000000-0005-0000-0000-00007B1A0000}"/>
    <cellStyle name="Comma 3 9 7" xfId="6818" xr:uid="{00000000-0005-0000-0000-00007C1A0000}"/>
    <cellStyle name="Comma 4" xfId="49" xr:uid="{00000000-0005-0000-0000-00007D1A0000}"/>
    <cellStyle name="Comma 4 10" xfId="6819" xr:uid="{00000000-0005-0000-0000-00007E1A0000}"/>
    <cellStyle name="Comma 4 10 2" xfId="6820" xr:uid="{00000000-0005-0000-0000-00007F1A0000}"/>
    <cellStyle name="Comma 4 10 2 2" xfId="6821" xr:uid="{00000000-0005-0000-0000-0000801A0000}"/>
    <cellStyle name="Comma 4 10 2 2 2" xfId="6822" xr:uid="{00000000-0005-0000-0000-0000811A0000}"/>
    <cellStyle name="Comma 4 10 2 3" xfId="6823" xr:uid="{00000000-0005-0000-0000-0000821A0000}"/>
    <cellStyle name="Comma 4 10 2 4" xfId="6824" xr:uid="{00000000-0005-0000-0000-0000831A0000}"/>
    <cellStyle name="Comma 4 10 3" xfId="6825" xr:uid="{00000000-0005-0000-0000-0000841A0000}"/>
    <cellStyle name="Comma 4 10 3 2" xfId="6826" xr:uid="{00000000-0005-0000-0000-0000851A0000}"/>
    <cellStyle name="Comma 4 10 3 2 2" xfId="6827" xr:uid="{00000000-0005-0000-0000-0000861A0000}"/>
    <cellStyle name="Comma 4 10 3 3" xfId="6828" xr:uid="{00000000-0005-0000-0000-0000871A0000}"/>
    <cellStyle name="Comma 4 10 3 4" xfId="6829" xr:uid="{00000000-0005-0000-0000-0000881A0000}"/>
    <cellStyle name="Comma 4 10 4" xfId="6830" xr:uid="{00000000-0005-0000-0000-0000891A0000}"/>
    <cellStyle name="Comma 4 10 4 2" xfId="6831" xr:uid="{00000000-0005-0000-0000-00008A1A0000}"/>
    <cellStyle name="Comma 4 10 5" xfId="6832" xr:uid="{00000000-0005-0000-0000-00008B1A0000}"/>
    <cellStyle name="Comma 4 10 6" xfId="6833" xr:uid="{00000000-0005-0000-0000-00008C1A0000}"/>
    <cellStyle name="Comma 4 11" xfId="6834" xr:uid="{00000000-0005-0000-0000-00008D1A0000}"/>
    <cellStyle name="Comma 4 11 2" xfId="6835" xr:uid="{00000000-0005-0000-0000-00008E1A0000}"/>
    <cellStyle name="Comma 4 11 2 2" xfId="6836" xr:uid="{00000000-0005-0000-0000-00008F1A0000}"/>
    <cellStyle name="Comma 4 11 2 2 2" xfId="6837" xr:uid="{00000000-0005-0000-0000-0000901A0000}"/>
    <cellStyle name="Comma 4 11 2 3" xfId="6838" xr:uid="{00000000-0005-0000-0000-0000911A0000}"/>
    <cellStyle name="Comma 4 11 2 4" xfId="6839" xr:uid="{00000000-0005-0000-0000-0000921A0000}"/>
    <cellStyle name="Comma 4 11 3" xfId="6840" xr:uid="{00000000-0005-0000-0000-0000931A0000}"/>
    <cellStyle name="Comma 4 11 3 2" xfId="6841" xr:uid="{00000000-0005-0000-0000-0000941A0000}"/>
    <cellStyle name="Comma 4 11 4" xfId="6842" xr:uid="{00000000-0005-0000-0000-0000951A0000}"/>
    <cellStyle name="Comma 4 11 5" xfId="6843" xr:uid="{00000000-0005-0000-0000-0000961A0000}"/>
    <cellStyle name="Comma 4 12" xfId="6844" xr:uid="{00000000-0005-0000-0000-0000971A0000}"/>
    <cellStyle name="Comma 4 12 2" xfId="6845" xr:uid="{00000000-0005-0000-0000-0000981A0000}"/>
    <cellStyle name="Comma 4 12 2 2" xfId="6846" xr:uid="{00000000-0005-0000-0000-0000991A0000}"/>
    <cellStyle name="Comma 4 12 3" xfId="6847" xr:uid="{00000000-0005-0000-0000-00009A1A0000}"/>
    <cellStyle name="Comma 4 12 4" xfId="6848" xr:uid="{00000000-0005-0000-0000-00009B1A0000}"/>
    <cellStyle name="Comma 4 13" xfId="6849" xr:uid="{00000000-0005-0000-0000-00009C1A0000}"/>
    <cellStyle name="Comma 4 13 2" xfId="6850" xr:uid="{00000000-0005-0000-0000-00009D1A0000}"/>
    <cellStyle name="Comma 4 13 2 2" xfId="6851" xr:uid="{00000000-0005-0000-0000-00009E1A0000}"/>
    <cellStyle name="Comma 4 13 3" xfId="6852" xr:uid="{00000000-0005-0000-0000-00009F1A0000}"/>
    <cellStyle name="Comma 4 13 4" xfId="6853" xr:uid="{00000000-0005-0000-0000-0000A01A0000}"/>
    <cellStyle name="Comma 4 14" xfId="6854" xr:uid="{00000000-0005-0000-0000-0000A11A0000}"/>
    <cellStyle name="Comma 4 14 2" xfId="6855" xr:uid="{00000000-0005-0000-0000-0000A21A0000}"/>
    <cellStyle name="Comma 4 15" xfId="6856" xr:uid="{00000000-0005-0000-0000-0000A31A0000}"/>
    <cellStyle name="Comma 4 16" xfId="6857" xr:uid="{00000000-0005-0000-0000-0000A41A0000}"/>
    <cellStyle name="Comma 4 17" xfId="6858" xr:uid="{00000000-0005-0000-0000-0000A51A0000}"/>
    <cellStyle name="Comma 4 18" xfId="6859" xr:uid="{00000000-0005-0000-0000-0000A61A0000}"/>
    <cellStyle name="Comma 4 19" xfId="6860" xr:uid="{00000000-0005-0000-0000-0000A71A0000}"/>
    <cellStyle name="Comma 4 2" xfId="48" xr:uid="{00000000-0005-0000-0000-0000A81A0000}"/>
    <cellStyle name="Comma 4 2 10" xfId="6861" xr:uid="{00000000-0005-0000-0000-0000A91A0000}"/>
    <cellStyle name="Comma 4 2 10 2" xfId="6862" xr:uid="{00000000-0005-0000-0000-0000AA1A0000}"/>
    <cellStyle name="Comma 4 2 10 2 2" xfId="6863" xr:uid="{00000000-0005-0000-0000-0000AB1A0000}"/>
    <cellStyle name="Comma 4 2 10 2 2 2" xfId="6864" xr:uid="{00000000-0005-0000-0000-0000AC1A0000}"/>
    <cellStyle name="Comma 4 2 10 2 3" xfId="6865" xr:uid="{00000000-0005-0000-0000-0000AD1A0000}"/>
    <cellStyle name="Comma 4 2 10 2 4" xfId="6866" xr:uid="{00000000-0005-0000-0000-0000AE1A0000}"/>
    <cellStyle name="Comma 4 2 10 3" xfId="6867" xr:uid="{00000000-0005-0000-0000-0000AF1A0000}"/>
    <cellStyle name="Comma 4 2 10 3 2" xfId="6868" xr:uid="{00000000-0005-0000-0000-0000B01A0000}"/>
    <cellStyle name="Comma 4 2 10 4" xfId="6869" xr:uid="{00000000-0005-0000-0000-0000B11A0000}"/>
    <cellStyle name="Comma 4 2 10 5" xfId="6870" xr:uid="{00000000-0005-0000-0000-0000B21A0000}"/>
    <cellStyle name="Comma 4 2 11" xfId="6871" xr:uid="{00000000-0005-0000-0000-0000B31A0000}"/>
    <cellStyle name="Comma 4 2 11 2" xfId="6872" xr:uid="{00000000-0005-0000-0000-0000B41A0000}"/>
    <cellStyle name="Comma 4 2 11 2 2" xfId="6873" xr:uid="{00000000-0005-0000-0000-0000B51A0000}"/>
    <cellStyle name="Comma 4 2 11 3" xfId="6874" xr:uid="{00000000-0005-0000-0000-0000B61A0000}"/>
    <cellStyle name="Comma 4 2 11 4" xfId="6875" xr:uid="{00000000-0005-0000-0000-0000B71A0000}"/>
    <cellStyle name="Comma 4 2 12" xfId="6876" xr:uid="{00000000-0005-0000-0000-0000B81A0000}"/>
    <cellStyle name="Comma 4 2 12 2" xfId="6877" xr:uid="{00000000-0005-0000-0000-0000B91A0000}"/>
    <cellStyle name="Comma 4 2 12 2 2" xfId="6878" xr:uid="{00000000-0005-0000-0000-0000BA1A0000}"/>
    <cellStyle name="Comma 4 2 12 3" xfId="6879" xr:uid="{00000000-0005-0000-0000-0000BB1A0000}"/>
    <cellStyle name="Comma 4 2 12 4" xfId="6880" xr:uid="{00000000-0005-0000-0000-0000BC1A0000}"/>
    <cellStyle name="Comma 4 2 13" xfId="6881" xr:uid="{00000000-0005-0000-0000-0000BD1A0000}"/>
    <cellStyle name="Comma 4 2 13 2" xfId="6882" xr:uid="{00000000-0005-0000-0000-0000BE1A0000}"/>
    <cellStyle name="Comma 4 2 13 3" xfId="6883" xr:uid="{00000000-0005-0000-0000-0000BF1A0000}"/>
    <cellStyle name="Comma 4 2 13 4" xfId="6884" xr:uid="{00000000-0005-0000-0000-0000C01A0000}"/>
    <cellStyle name="Comma 4 2 14" xfId="6885" xr:uid="{00000000-0005-0000-0000-0000C11A0000}"/>
    <cellStyle name="Comma 4 2 14 2" xfId="6886" xr:uid="{00000000-0005-0000-0000-0000C21A0000}"/>
    <cellStyle name="Comma 4 2 15" xfId="6887" xr:uid="{00000000-0005-0000-0000-0000C31A0000}"/>
    <cellStyle name="Comma 4 2 16" xfId="6888" xr:uid="{00000000-0005-0000-0000-0000C41A0000}"/>
    <cellStyle name="Comma 4 2 17" xfId="6889" xr:uid="{00000000-0005-0000-0000-0000C51A0000}"/>
    <cellStyle name="Comma 4 2 18" xfId="6890" xr:uid="{00000000-0005-0000-0000-0000C61A0000}"/>
    <cellStyle name="Comma 4 2 19" xfId="6891" xr:uid="{00000000-0005-0000-0000-0000C71A0000}"/>
    <cellStyle name="Comma 4 2 2" xfId="53" xr:uid="{00000000-0005-0000-0000-0000C81A0000}"/>
    <cellStyle name="Comma 4 2 2 10" xfId="6892" xr:uid="{00000000-0005-0000-0000-0000C91A0000}"/>
    <cellStyle name="Comma 4 2 2 10 2" xfId="6893" xr:uid="{00000000-0005-0000-0000-0000CA1A0000}"/>
    <cellStyle name="Comma 4 2 2 10 2 2" xfId="6894" xr:uid="{00000000-0005-0000-0000-0000CB1A0000}"/>
    <cellStyle name="Comma 4 2 2 10 3" xfId="6895" xr:uid="{00000000-0005-0000-0000-0000CC1A0000}"/>
    <cellStyle name="Comma 4 2 2 10 4" xfId="6896" xr:uid="{00000000-0005-0000-0000-0000CD1A0000}"/>
    <cellStyle name="Comma 4 2 2 11" xfId="6897" xr:uid="{00000000-0005-0000-0000-0000CE1A0000}"/>
    <cellStyle name="Comma 4 2 2 11 2" xfId="6898" xr:uid="{00000000-0005-0000-0000-0000CF1A0000}"/>
    <cellStyle name="Comma 4 2 2 12" xfId="6899" xr:uid="{00000000-0005-0000-0000-0000D01A0000}"/>
    <cellStyle name="Comma 4 2 2 13" xfId="6900" xr:uid="{00000000-0005-0000-0000-0000D11A0000}"/>
    <cellStyle name="Comma 4 2 2 14" xfId="6901" xr:uid="{00000000-0005-0000-0000-0000D21A0000}"/>
    <cellStyle name="Comma 4 2 2 15" xfId="6902" xr:uid="{00000000-0005-0000-0000-0000D31A0000}"/>
    <cellStyle name="Comma 4 2 2 16" xfId="6903" xr:uid="{00000000-0005-0000-0000-0000D41A0000}"/>
    <cellStyle name="Comma 4 2 2 2" xfId="6904" xr:uid="{00000000-0005-0000-0000-0000D51A0000}"/>
    <cellStyle name="Comma 4 2 2 2 10" xfId="6905" xr:uid="{00000000-0005-0000-0000-0000D61A0000}"/>
    <cellStyle name="Comma 4 2 2 2 10 2" xfId="6906" xr:uid="{00000000-0005-0000-0000-0000D71A0000}"/>
    <cellStyle name="Comma 4 2 2 2 11" xfId="6907" xr:uid="{00000000-0005-0000-0000-0000D81A0000}"/>
    <cellStyle name="Comma 4 2 2 2 12" xfId="6908" xr:uid="{00000000-0005-0000-0000-0000D91A0000}"/>
    <cellStyle name="Comma 4 2 2 2 2" xfId="6909" xr:uid="{00000000-0005-0000-0000-0000DA1A0000}"/>
    <cellStyle name="Comma 4 2 2 2 2 2" xfId="6910" xr:uid="{00000000-0005-0000-0000-0000DB1A0000}"/>
    <cellStyle name="Comma 4 2 2 2 2 2 2" xfId="6911" xr:uid="{00000000-0005-0000-0000-0000DC1A0000}"/>
    <cellStyle name="Comma 4 2 2 2 2 2 2 2" xfId="6912" xr:uid="{00000000-0005-0000-0000-0000DD1A0000}"/>
    <cellStyle name="Comma 4 2 2 2 2 2 2 2 2" xfId="6913" xr:uid="{00000000-0005-0000-0000-0000DE1A0000}"/>
    <cellStyle name="Comma 4 2 2 2 2 2 2 3" xfId="6914" xr:uid="{00000000-0005-0000-0000-0000DF1A0000}"/>
    <cellStyle name="Comma 4 2 2 2 2 2 2 4" xfId="6915" xr:uid="{00000000-0005-0000-0000-0000E01A0000}"/>
    <cellStyle name="Comma 4 2 2 2 2 2 3" xfId="6916" xr:uid="{00000000-0005-0000-0000-0000E11A0000}"/>
    <cellStyle name="Comma 4 2 2 2 2 2 3 2" xfId="6917" xr:uid="{00000000-0005-0000-0000-0000E21A0000}"/>
    <cellStyle name="Comma 4 2 2 2 2 2 4" xfId="6918" xr:uid="{00000000-0005-0000-0000-0000E31A0000}"/>
    <cellStyle name="Comma 4 2 2 2 2 2 5" xfId="6919" xr:uid="{00000000-0005-0000-0000-0000E41A0000}"/>
    <cellStyle name="Comma 4 2 2 2 2 3" xfId="6920" xr:uid="{00000000-0005-0000-0000-0000E51A0000}"/>
    <cellStyle name="Comma 4 2 2 2 2 3 2" xfId="6921" xr:uid="{00000000-0005-0000-0000-0000E61A0000}"/>
    <cellStyle name="Comma 4 2 2 2 2 3 2 2" xfId="6922" xr:uid="{00000000-0005-0000-0000-0000E71A0000}"/>
    <cellStyle name="Comma 4 2 2 2 2 3 3" xfId="6923" xr:uid="{00000000-0005-0000-0000-0000E81A0000}"/>
    <cellStyle name="Comma 4 2 2 2 2 3 4" xfId="6924" xr:uid="{00000000-0005-0000-0000-0000E91A0000}"/>
    <cellStyle name="Comma 4 2 2 2 2 4" xfId="6925" xr:uid="{00000000-0005-0000-0000-0000EA1A0000}"/>
    <cellStyle name="Comma 4 2 2 2 2 4 2" xfId="6926" xr:uid="{00000000-0005-0000-0000-0000EB1A0000}"/>
    <cellStyle name="Comma 4 2 2 2 2 4 2 2" xfId="6927" xr:uid="{00000000-0005-0000-0000-0000EC1A0000}"/>
    <cellStyle name="Comma 4 2 2 2 2 4 3" xfId="6928" xr:uid="{00000000-0005-0000-0000-0000ED1A0000}"/>
    <cellStyle name="Comma 4 2 2 2 2 4 4" xfId="6929" xr:uid="{00000000-0005-0000-0000-0000EE1A0000}"/>
    <cellStyle name="Comma 4 2 2 2 2 5" xfId="6930" xr:uid="{00000000-0005-0000-0000-0000EF1A0000}"/>
    <cellStyle name="Comma 4 2 2 2 2 5 2" xfId="6931" xr:uid="{00000000-0005-0000-0000-0000F01A0000}"/>
    <cellStyle name="Comma 4 2 2 2 2 6" xfId="6932" xr:uid="{00000000-0005-0000-0000-0000F11A0000}"/>
    <cellStyle name="Comma 4 2 2 2 2 7" xfId="6933" xr:uid="{00000000-0005-0000-0000-0000F21A0000}"/>
    <cellStyle name="Comma 4 2 2 2 3" xfId="6934" xr:uid="{00000000-0005-0000-0000-0000F31A0000}"/>
    <cellStyle name="Comma 4 2 2 2 3 2" xfId="6935" xr:uid="{00000000-0005-0000-0000-0000F41A0000}"/>
    <cellStyle name="Comma 4 2 2 2 3 2 2" xfId="6936" xr:uid="{00000000-0005-0000-0000-0000F51A0000}"/>
    <cellStyle name="Comma 4 2 2 2 3 2 2 2" xfId="6937" xr:uid="{00000000-0005-0000-0000-0000F61A0000}"/>
    <cellStyle name="Comma 4 2 2 2 3 2 2 2 2" xfId="6938" xr:uid="{00000000-0005-0000-0000-0000F71A0000}"/>
    <cellStyle name="Comma 4 2 2 2 3 2 2 3" xfId="6939" xr:uid="{00000000-0005-0000-0000-0000F81A0000}"/>
    <cellStyle name="Comma 4 2 2 2 3 2 2 4" xfId="6940" xr:uid="{00000000-0005-0000-0000-0000F91A0000}"/>
    <cellStyle name="Comma 4 2 2 2 3 2 3" xfId="6941" xr:uid="{00000000-0005-0000-0000-0000FA1A0000}"/>
    <cellStyle name="Comma 4 2 2 2 3 2 3 2" xfId="6942" xr:uid="{00000000-0005-0000-0000-0000FB1A0000}"/>
    <cellStyle name="Comma 4 2 2 2 3 2 4" xfId="6943" xr:uid="{00000000-0005-0000-0000-0000FC1A0000}"/>
    <cellStyle name="Comma 4 2 2 2 3 2 5" xfId="6944" xr:uid="{00000000-0005-0000-0000-0000FD1A0000}"/>
    <cellStyle name="Comma 4 2 2 2 3 3" xfId="6945" xr:uid="{00000000-0005-0000-0000-0000FE1A0000}"/>
    <cellStyle name="Comma 4 2 2 2 3 3 2" xfId="6946" xr:uid="{00000000-0005-0000-0000-0000FF1A0000}"/>
    <cellStyle name="Comma 4 2 2 2 3 3 2 2" xfId="6947" xr:uid="{00000000-0005-0000-0000-0000001B0000}"/>
    <cellStyle name="Comma 4 2 2 2 3 3 3" xfId="6948" xr:uid="{00000000-0005-0000-0000-0000011B0000}"/>
    <cellStyle name="Comma 4 2 2 2 3 3 4" xfId="6949" xr:uid="{00000000-0005-0000-0000-0000021B0000}"/>
    <cellStyle name="Comma 4 2 2 2 3 4" xfId="6950" xr:uid="{00000000-0005-0000-0000-0000031B0000}"/>
    <cellStyle name="Comma 4 2 2 2 3 4 2" xfId="6951" xr:uid="{00000000-0005-0000-0000-0000041B0000}"/>
    <cellStyle name="Comma 4 2 2 2 3 4 2 2" xfId="6952" xr:uid="{00000000-0005-0000-0000-0000051B0000}"/>
    <cellStyle name="Comma 4 2 2 2 3 4 3" xfId="6953" xr:uid="{00000000-0005-0000-0000-0000061B0000}"/>
    <cellStyle name="Comma 4 2 2 2 3 4 4" xfId="6954" xr:uid="{00000000-0005-0000-0000-0000071B0000}"/>
    <cellStyle name="Comma 4 2 2 2 3 5" xfId="6955" xr:uid="{00000000-0005-0000-0000-0000081B0000}"/>
    <cellStyle name="Comma 4 2 2 2 3 5 2" xfId="6956" xr:uid="{00000000-0005-0000-0000-0000091B0000}"/>
    <cellStyle name="Comma 4 2 2 2 3 6" xfId="6957" xr:uid="{00000000-0005-0000-0000-00000A1B0000}"/>
    <cellStyle name="Comma 4 2 2 2 3 7" xfId="6958" xr:uid="{00000000-0005-0000-0000-00000B1B0000}"/>
    <cellStyle name="Comma 4 2 2 2 4" xfId="6959" xr:uid="{00000000-0005-0000-0000-00000C1B0000}"/>
    <cellStyle name="Comma 4 2 2 2 4 2" xfId="6960" xr:uid="{00000000-0005-0000-0000-00000D1B0000}"/>
    <cellStyle name="Comma 4 2 2 2 4 2 2" xfId="6961" xr:uid="{00000000-0005-0000-0000-00000E1B0000}"/>
    <cellStyle name="Comma 4 2 2 2 4 2 2 2" xfId="6962" xr:uid="{00000000-0005-0000-0000-00000F1B0000}"/>
    <cellStyle name="Comma 4 2 2 2 4 2 2 2 2" xfId="6963" xr:uid="{00000000-0005-0000-0000-0000101B0000}"/>
    <cellStyle name="Comma 4 2 2 2 4 2 2 3" xfId="6964" xr:uid="{00000000-0005-0000-0000-0000111B0000}"/>
    <cellStyle name="Comma 4 2 2 2 4 2 2 4" xfId="6965" xr:uid="{00000000-0005-0000-0000-0000121B0000}"/>
    <cellStyle name="Comma 4 2 2 2 4 2 3" xfId="6966" xr:uid="{00000000-0005-0000-0000-0000131B0000}"/>
    <cellStyle name="Comma 4 2 2 2 4 2 3 2" xfId="6967" xr:uid="{00000000-0005-0000-0000-0000141B0000}"/>
    <cellStyle name="Comma 4 2 2 2 4 2 4" xfId="6968" xr:uid="{00000000-0005-0000-0000-0000151B0000}"/>
    <cellStyle name="Comma 4 2 2 2 4 2 5" xfId="6969" xr:uid="{00000000-0005-0000-0000-0000161B0000}"/>
    <cellStyle name="Comma 4 2 2 2 4 3" xfId="6970" xr:uid="{00000000-0005-0000-0000-0000171B0000}"/>
    <cellStyle name="Comma 4 2 2 2 4 3 2" xfId="6971" xr:uid="{00000000-0005-0000-0000-0000181B0000}"/>
    <cellStyle name="Comma 4 2 2 2 4 3 2 2" xfId="6972" xr:uid="{00000000-0005-0000-0000-0000191B0000}"/>
    <cellStyle name="Comma 4 2 2 2 4 3 3" xfId="6973" xr:uid="{00000000-0005-0000-0000-00001A1B0000}"/>
    <cellStyle name="Comma 4 2 2 2 4 3 4" xfId="6974" xr:uid="{00000000-0005-0000-0000-00001B1B0000}"/>
    <cellStyle name="Comma 4 2 2 2 4 4" xfId="6975" xr:uid="{00000000-0005-0000-0000-00001C1B0000}"/>
    <cellStyle name="Comma 4 2 2 2 4 4 2" xfId="6976" xr:uid="{00000000-0005-0000-0000-00001D1B0000}"/>
    <cellStyle name="Comma 4 2 2 2 4 4 2 2" xfId="6977" xr:uid="{00000000-0005-0000-0000-00001E1B0000}"/>
    <cellStyle name="Comma 4 2 2 2 4 4 3" xfId="6978" xr:uid="{00000000-0005-0000-0000-00001F1B0000}"/>
    <cellStyle name="Comma 4 2 2 2 4 4 4" xfId="6979" xr:uid="{00000000-0005-0000-0000-0000201B0000}"/>
    <cellStyle name="Comma 4 2 2 2 4 5" xfId="6980" xr:uid="{00000000-0005-0000-0000-0000211B0000}"/>
    <cellStyle name="Comma 4 2 2 2 4 5 2" xfId="6981" xr:uid="{00000000-0005-0000-0000-0000221B0000}"/>
    <cellStyle name="Comma 4 2 2 2 4 6" xfId="6982" xr:uid="{00000000-0005-0000-0000-0000231B0000}"/>
    <cellStyle name="Comma 4 2 2 2 4 7" xfId="6983" xr:uid="{00000000-0005-0000-0000-0000241B0000}"/>
    <cellStyle name="Comma 4 2 2 2 5" xfId="6984" xr:uid="{00000000-0005-0000-0000-0000251B0000}"/>
    <cellStyle name="Comma 4 2 2 2 5 2" xfId="6985" xr:uid="{00000000-0005-0000-0000-0000261B0000}"/>
    <cellStyle name="Comma 4 2 2 2 5 2 2" xfId="6986" xr:uid="{00000000-0005-0000-0000-0000271B0000}"/>
    <cellStyle name="Comma 4 2 2 2 5 2 2 2" xfId="6987" xr:uid="{00000000-0005-0000-0000-0000281B0000}"/>
    <cellStyle name="Comma 4 2 2 2 5 2 2 2 2" xfId="6988" xr:uid="{00000000-0005-0000-0000-0000291B0000}"/>
    <cellStyle name="Comma 4 2 2 2 5 2 2 3" xfId="6989" xr:uid="{00000000-0005-0000-0000-00002A1B0000}"/>
    <cellStyle name="Comma 4 2 2 2 5 2 2 4" xfId="6990" xr:uid="{00000000-0005-0000-0000-00002B1B0000}"/>
    <cellStyle name="Comma 4 2 2 2 5 2 3" xfId="6991" xr:uid="{00000000-0005-0000-0000-00002C1B0000}"/>
    <cellStyle name="Comma 4 2 2 2 5 2 3 2" xfId="6992" xr:uid="{00000000-0005-0000-0000-00002D1B0000}"/>
    <cellStyle name="Comma 4 2 2 2 5 2 4" xfId="6993" xr:uid="{00000000-0005-0000-0000-00002E1B0000}"/>
    <cellStyle name="Comma 4 2 2 2 5 2 5" xfId="6994" xr:uid="{00000000-0005-0000-0000-00002F1B0000}"/>
    <cellStyle name="Comma 4 2 2 2 5 3" xfId="6995" xr:uid="{00000000-0005-0000-0000-0000301B0000}"/>
    <cellStyle name="Comma 4 2 2 2 5 3 2" xfId="6996" xr:uid="{00000000-0005-0000-0000-0000311B0000}"/>
    <cellStyle name="Comma 4 2 2 2 5 3 2 2" xfId="6997" xr:uid="{00000000-0005-0000-0000-0000321B0000}"/>
    <cellStyle name="Comma 4 2 2 2 5 3 3" xfId="6998" xr:uid="{00000000-0005-0000-0000-0000331B0000}"/>
    <cellStyle name="Comma 4 2 2 2 5 3 4" xfId="6999" xr:uid="{00000000-0005-0000-0000-0000341B0000}"/>
    <cellStyle name="Comma 4 2 2 2 5 4" xfId="7000" xr:uid="{00000000-0005-0000-0000-0000351B0000}"/>
    <cellStyle name="Comma 4 2 2 2 5 4 2" xfId="7001" xr:uid="{00000000-0005-0000-0000-0000361B0000}"/>
    <cellStyle name="Comma 4 2 2 2 5 4 2 2" xfId="7002" xr:uid="{00000000-0005-0000-0000-0000371B0000}"/>
    <cellStyle name="Comma 4 2 2 2 5 4 3" xfId="7003" xr:uid="{00000000-0005-0000-0000-0000381B0000}"/>
    <cellStyle name="Comma 4 2 2 2 5 4 4" xfId="7004" xr:uid="{00000000-0005-0000-0000-0000391B0000}"/>
    <cellStyle name="Comma 4 2 2 2 5 5" xfId="7005" xr:uid="{00000000-0005-0000-0000-00003A1B0000}"/>
    <cellStyle name="Comma 4 2 2 2 5 5 2" xfId="7006" xr:uid="{00000000-0005-0000-0000-00003B1B0000}"/>
    <cellStyle name="Comma 4 2 2 2 5 6" xfId="7007" xr:uid="{00000000-0005-0000-0000-00003C1B0000}"/>
    <cellStyle name="Comma 4 2 2 2 5 7" xfId="7008" xr:uid="{00000000-0005-0000-0000-00003D1B0000}"/>
    <cellStyle name="Comma 4 2 2 2 6" xfId="7009" xr:uid="{00000000-0005-0000-0000-00003E1B0000}"/>
    <cellStyle name="Comma 4 2 2 2 6 2" xfId="7010" xr:uid="{00000000-0005-0000-0000-00003F1B0000}"/>
    <cellStyle name="Comma 4 2 2 2 6 2 2" xfId="7011" xr:uid="{00000000-0005-0000-0000-0000401B0000}"/>
    <cellStyle name="Comma 4 2 2 2 6 2 2 2" xfId="7012" xr:uid="{00000000-0005-0000-0000-0000411B0000}"/>
    <cellStyle name="Comma 4 2 2 2 6 2 3" xfId="7013" xr:uid="{00000000-0005-0000-0000-0000421B0000}"/>
    <cellStyle name="Comma 4 2 2 2 6 2 4" xfId="7014" xr:uid="{00000000-0005-0000-0000-0000431B0000}"/>
    <cellStyle name="Comma 4 2 2 2 6 3" xfId="7015" xr:uid="{00000000-0005-0000-0000-0000441B0000}"/>
    <cellStyle name="Comma 4 2 2 2 6 3 2" xfId="7016" xr:uid="{00000000-0005-0000-0000-0000451B0000}"/>
    <cellStyle name="Comma 4 2 2 2 6 3 2 2" xfId="7017" xr:uid="{00000000-0005-0000-0000-0000461B0000}"/>
    <cellStyle name="Comma 4 2 2 2 6 3 3" xfId="7018" xr:uid="{00000000-0005-0000-0000-0000471B0000}"/>
    <cellStyle name="Comma 4 2 2 2 6 3 4" xfId="7019" xr:uid="{00000000-0005-0000-0000-0000481B0000}"/>
    <cellStyle name="Comma 4 2 2 2 6 4" xfId="7020" xr:uid="{00000000-0005-0000-0000-0000491B0000}"/>
    <cellStyle name="Comma 4 2 2 2 6 4 2" xfId="7021" xr:uid="{00000000-0005-0000-0000-00004A1B0000}"/>
    <cellStyle name="Comma 4 2 2 2 6 5" xfId="7022" xr:uid="{00000000-0005-0000-0000-00004B1B0000}"/>
    <cellStyle name="Comma 4 2 2 2 6 6" xfId="7023" xr:uid="{00000000-0005-0000-0000-00004C1B0000}"/>
    <cellStyle name="Comma 4 2 2 2 7" xfId="7024" xr:uid="{00000000-0005-0000-0000-00004D1B0000}"/>
    <cellStyle name="Comma 4 2 2 2 7 2" xfId="7025" xr:uid="{00000000-0005-0000-0000-00004E1B0000}"/>
    <cellStyle name="Comma 4 2 2 2 7 2 2" xfId="7026" xr:uid="{00000000-0005-0000-0000-00004F1B0000}"/>
    <cellStyle name="Comma 4 2 2 2 7 2 2 2" xfId="7027" xr:uid="{00000000-0005-0000-0000-0000501B0000}"/>
    <cellStyle name="Comma 4 2 2 2 7 2 3" xfId="7028" xr:uid="{00000000-0005-0000-0000-0000511B0000}"/>
    <cellStyle name="Comma 4 2 2 2 7 2 4" xfId="7029" xr:uid="{00000000-0005-0000-0000-0000521B0000}"/>
    <cellStyle name="Comma 4 2 2 2 7 3" xfId="7030" xr:uid="{00000000-0005-0000-0000-0000531B0000}"/>
    <cellStyle name="Comma 4 2 2 2 7 3 2" xfId="7031" xr:uid="{00000000-0005-0000-0000-0000541B0000}"/>
    <cellStyle name="Comma 4 2 2 2 7 4" xfId="7032" xr:uid="{00000000-0005-0000-0000-0000551B0000}"/>
    <cellStyle name="Comma 4 2 2 2 7 5" xfId="7033" xr:uid="{00000000-0005-0000-0000-0000561B0000}"/>
    <cellStyle name="Comma 4 2 2 2 8" xfId="7034" xr:uid="{00000000-0005-0000-0000-0000571B0000}"/>
    <cellStyle name="Comma 4 2 2 2 8 2" xfId="7035" xr:uid="{00000000-0005-0000-0000-0000581B0000}"/>
    <cellStyle name="Comma 4 2 2 2 8 2 2" xfId="7036" xr:uid="{00000000-0005-0000-0000-0000591B0000}"/>
    <cellStyle name="Comma 4 2 2 2 8 3" xfId="7037" xr:uid="{00000000-0005-0000-0000-00005A1B0000}"/>
    <cellStyle name="Comma 4 2 2 2 8 4" xfId="7038" xr:uid="{00000000-0005-0000-0000-00005B1B0000}"/>
    <cellStyle name="Comma 4 2 2 2 9" xfId="7039" xr:uid="{00000000-0005-0000-0000-00005C1B0000}"/>
    <cellStyle name="Comma 4 2 2 2 9 2" xfId="7040" xr:uid="{00000000-0005-0000-0000-00005D1B0000}"/>
    <cellStyle name="Comma 4 2 2 2 9 2 2" xfId="7041" xr:uid="{00000000-0005-0000-0000-00005E1B0000}"/>
    <cellStyle name="Comma 4 2 2 2 9 3" xfId="7042" xr:uid="{00000000-0005-0000-0000-00005F1B0000}"/>
    <cellStyle name="Comma 4 2 2 2 9 4" xfId="7043" xr:uid="{00000000-0005-0000-0000-0000601B0000}"/>
    <cellStyle name="Comma 4 2 2 3" xfId="7044" xr:uid="{00000000-0005-0000-0000-0000611B0000}"/>
    <cellStyle name="Comma 4 2 2 3 2" xfId="7045" xr:uid="{00000000-0005-0000-0000-0000621B0000}"/>
    <cellStyle name="Comma 4 2 2 3 2 2" xfId="7046" xr:uid="{00000000-0005-0000-0000-0000631B0000}"/>
    <cellStyle name="Comma 4 2 2 3 2 2 2" xfId="7047" xr:uid="{00000000-0005-0000-0000-0000641B0000}"/>
    <cellStyle name="Comma 4 2 2 3 2 2 2 2" xfId="7048" xr:uid="{00000000-0005-0000-0000-0000651B0000}"/>
    <cellStyle name="Comma 4 2 2 3 2 2 3" xfId="7049" xr:uid="{00000000-0005-0000-0000-0000661B0000}"/>
    <cellStyle name="Comma 4 2 2 3 2 2 4" xfId="7050" xr:uid="{00000000-0005-0000-0000-0000671B0000}"/>
    <cellStyle name="Comma 4 2 2 3 2 3" xfId="7051" xr:uid="{00000000-0005-0000-0000-0000681B0000}"/>
    <cellStyle name="Comma 4 2 2 3 2 3 2" xfId="7052" xr:uid="{00000000-0005-0000-0000-0000691B0000}"/>
    <cellStyle name="Comma 4 2 2 3 2 4" xfId="7053" xr:uid="{00000000-0005-0000-0000-00006A1B0000}"/>
    <cellStyle name="Comma 4 2 2 3 2 5" xfId="7054" xr:uid="{00000000-0005-0000-0000-00006B1B0000}"/>
    <cellStyle name="Comma 4 2 2 3 3" xfId="7055" xr:uid="{00000000-0005-0000-0000-00006C1B0000}"/>
    <cellStyle name="Comma 4 2 2 3 3 2" xfId="7056" xr:uid="{00000000-0005-0000-0000-00006D1B0000}"/>
    <cellStyle name="Comma 4 2 2 3 3 2 2" xfId="7057" xr:uid="{00000000-0005-0000-0000-00006E1B0000}"/>
    <cellStyle name="Comma 4 2 2 3 3 3" xfId="7058" xr:uid="{00000000-0005-0000-0000-00006F1B0000}"/>
    <cellStyle name="Comma 4 2 2 3 3 4" xfId="7059" xr:uid="{00000000-0005-0000-0000-0000701B0000}"/>
    <cellStyle name="Comma 4 2 2 3 4" xfId="7060" xr:uid="{00000000-0005-0000-0000-0000711B0000}"/>
    <cellStyle name="Comma 4 2 2 3 4 2" xfId="7061" xr:uid="{00000000-0005-0000-0000-0000721B0000}"/>
    <cellStyle name="Comma 4 2 2 3 4 2 2" xfId="7062" xr:uid="{00000000-0005-0000-0000-0000731B0000}"/>
    <cellStyle name="Comma 4 2 2 3 4 3" xfId="7063" xr:uid="{00000000-0005-0000-0000-0000741B0000}"/>
    <cellStyle name="Comma 4 2 2 3 4 4" xfId="7064" xr:uid="{00000000-0005-0000-0000-0000751B0000}"/>
    <cellStyle name="Comma 4 2 2 3 5" xfId="7065" xr:uid="{00000000-0005-0000-0000-0000761B0000}"/>
    <cellStyle name="Comma 4 2 2 3 5 2" xfId="7066" xr:uid="{00000000-0005-0000-0000-0000771B0000}"/>
    <cellStyle name="Comma 4 2 2 3 6" xfId="7067" xr:uid="{00000000-0005-0000-0000-0000781B0000}"/>
    <cellStyle name="Comma 4 2 2 3 7" xfId="7068" xr:uid="{00000000-0005-0000-0000-0000791B0000}"/>
    <cellStyle name="Comma 4 2 2 4" xfId="7069" xr:uid="{00000000-0005-0000-0000-00007A1B0000}"/>
    <cellStyle name="Comma 4 2 2 4 2" xfId="7070" xr:uid="{00000000-0005-0000-0000-00007B1B0000}"/>
    <cellStyle name="Comma 4 2 2 4 2 2" xfId="7071" xr:uid="{00000000-0005-0000-0000-00007C1B0000}"/>
    <cellStyle name="Comma 4 2 2 4 2 2 2" xfId="7072" xr:uid="{00000000-0005-0000-0000-00007D1B0000}"/>
    <cellStyle name="Comma 4 2 2 4 2 2 2 2" xfId="7073" xr:uid="{00000000-0005-0000-0000-00007E1B0000}"/>
    <cellStyle name="Comma 4 2 2 4 2 2 3" xfId="7074" xr:uid="{00000000-0005-0000-0000-00007F1B0000}"/>
    <cellStyle name="Comma 4 2 2 4 2 2 4" xfId="7075" xr:uid="{00000000-0005-0000-0000-0000801B0000}"/>
    <cellStyle name="Comma 4 2 2 4 2 3" xfId="7076" xr:uid="{00000000-0005-0000-0000-0000811B0000}"/>
    <cellStyle name="Comma 4 2 2 4 2 3 2" xfId="7077" xr:uid="{00000000-0005-0000-0000-0000821B0000}"/>
    <cellStyle name="Comma 4 2 2 4 2 4" xfId="7078" xr:uid="{00000000-0005-0000-0000-0000831B0000}"/>
    <cellStyle name="Comma 4 2 2 4 2 5" xfId="7079" xr:uid="{00000000-0005-0000-0000-0000841B0000}"/>
    <cellStyle name="Comma 4 2 2 4 3" xfId="7080" xr:uid="{00000000-0005-0000-0000-0000851B0000}"/>
    <cellStyle name="Comma 4 2 2 4 3 2" xfId="7081" xr:uid="{00000000-0005-0000-0000-0000861B0000}"/>
    <cellStyle name="Comma 4 2 2 4 3 2 2" xfId="7082" xr:uid="{00000000-0005-0000-0000-0000871B0000}"/>
    <cellStyle name="Comma 4 2 2 4 3 3" xfId="7083" xr:uid="{00000000-0005-0000-0000-0000881B0000}"/>
    <cellStyle name="Comma 4 2 2 4 3 4" xfId="7084" xr:uid="{00000000-0005-0000-0000-0000891B0000}"/>
    <cellStyle name="Comma 4 2 2 4 4" xfId="7085" xr:uid="{00000000-0005-0000-0000-00008A1B0000}"/>
    <cellStyle name="Comma 4 2 2 4 4 2" xfId="7086" xr:uid="{00000000-0005-0000-0000-00008B1B0000}"/>
    <cellStyle name="Comma 4 2 2 4 4 2 2" xfId="7087" xr:uid="{00000000-0005-0000-0000-00008C1B0000}"/>
    <cellStyle name="Comma 4 2 2 4 4 3" xfId="7088" xr:uid="{00000000-0005-0000-0000-00008D1B0000}"/>
    <cellStyle name="Comma 4 2 2 4 4 4" xfId="7089" xr:uid="{00000000-0005-0000-0000-00008E1B0000}"/>
    <cellStyle name="Comma 4 2 2 4 5" xfId="7090" xr:uid="{00000000-0005-0000-0000-00008F1B0000}"/>
    <cellStyle name="Comma 4 2 2 4 5 2" xfId="7091" xr:uid="{00000000-0005-0000-0000-0000901B0000}"/>
    <cellStyle name="Comma 4 2 2 4 6" xfId="7092" xr:uid="{00000000-0005-0000-0000-0000911B0000}"/>
    <cellStyle name="Comma 4 2 2 4 7" xfId="7093" xr:uid="{00000000-0005-0000-0000-0000921B0000}"/>
    <cellStyle name="Comma 4 2 2 5" xfId="7094" xr:uid="{00000000-0005-0000-0000-0000931B0000}"/>
    <cellStyle name="Comma 4 2 2 5 2" xfId="7095" xr:uid="{00000000-0005-0000-0000-0000941B0000}"/>
    <cellStyle name="Comma 4 2 2 5 2 2" xfId="7096" xr:uid="{00000000-0005-0000-0000-0000951B0000}"/>
    <cellStyle name="Comma 4 2 2 5 2 2 2" xfId="7097" xr:uid="{00000000-0005-0000-0000-0000961B0000}"/>
    <cellStyle name="Comma 4 2 2 5 2 2 2 2" xfId="7098" xr:uid="{00000000-0005-0000-0000-0000971B0000}"/>
    <cellStyle name="Comma 4 2 2 5 2 2 3" xfId="7099" xr:uid="{00000000-0005-0000-0000-0000981B0000}"/>
    <cellStyle name="Comma 4 2 2 5 2 2 4" xfId="7100" xr:uid="{00000000-0005-0000-0000-0000991B0000}"/>
    <cellStyle name="Comma 4 2 2 5 2 3" xfId="7101" xr:uid="{00000000-0005-0000-0000-00009A1B0000}"/>
    <cellStyle name="Comma 4 2 2 5 2 3 2" xfId="7102" xr:uid="{00000000-0005-0000-0000-00009B1B0000}"/>
    <cellStyle name="Comma 4 2 2 5 2 4" xfId="7103" xr:uid="{00000000-0005-0000-0000-00009C1B0000}"/>
    <cellStyle name="Comma 4 2 2 5 2 5" xfId="7104" xr:uid="{00000000-0005-0000-0000-00009D1B0000}"/>
    <cellStyle name="Comma 4 2 2 5 3" xfId="7105" xr:uid="{00000000-0005-0000-0000-00009E1B0000}"/>
    <cellStyle name="Comma 4 2 2 5 3 2" xfId="7106" xr:uid="{00000000-0005-0000-0000-00009F1B0000}"/>
    <cellStyle name="Comma 4 2 2 5 3 2 2" xfId="7107" xr:uid="{00000000-0005-0000-0000-0000A01B0000}"/>
    <cellStyle name="Comma 4 2 2 5 3 3" xfId="7108" xr:uid="{00000000-0005-0000-0000-0000A11B0000}"/>
    <cellStyle name="Comma 4 2 2 5 3 4" xfId="7109" xr:uid="{00000000-0005-0000-0000-0000A21B0000}"/>
    <cellStyle name="Comma 4 2 2 5 4" xfId="7110" xr:uid="{00000000-0005-0000-0000-0000A31B0000}"/>
    <cellStyle name="Comma 4 2 2 5 4 2" xfId="7111" xr:uid="{00000000-0005-0000-0000-0000A41B0000}"/>
    <cellStyle name="Comma 4 2 2 5 4 2 2" xfId="7112" xr:uid="{00000000-0005-0000-0000-0000A51B0000}"/>
    <cellStyle name="Comma 4 2 2 5 4 3" xfId="7113" xr:uid="{00000000-0005-0000-0000-0000A61B0000}"/>
    <cellStyle name="Comma 4 2 2 5 4 4" xfId="7114" xr:uid="{00000000-0005-0000-0000-0000A71B0000}"/>
    <cellStyle name="Comma 4 2 2 5 5" xfId="7115" xr:uid="{00000000-0005-0000-0000-0000A81B0000}"/>
    <cellStyle name="Comma 4 2 2 5 5 2" xfId="7116" xr:uid="{00000000-0005-0000-0000-0000A91B0000}"/>
    <cellStyle name="Comma 4 2 2 5 6" xfId="7117" xr:uid="{00000000-0005-0000-0000-0000AA1B0000}"/>
    <cellStyle name="Comma 4 2 2 5 7" xfId="7118" xr:uid="{00000000-0005-0000-0000-0000AB1B0000}"/>
    <cellStyle name="Comma 4 2 2 6" xfId="7119" xr:uid="{00000000-0005-0000-0000-0000AC1B0000}"/>
    <cellStyle name="Comma 4 2 2 6 2" xfId="7120" xr:uid="{00000000-0005-0000-0000-0000AD1B0000}"/>
    <cellStyle name="Comma 4 2 2 6 2 2" xfId="7121" xr:uid="{00000000-0005-0000-0000-0000AE1B0000}"/>
    <cellStyle name="Comma 4 2 2 6 2 2 2" xfId="7122" xr:uid="{00000000-0005-0000-0000-0000AF1B0000}"/>
    <cellStyle name="Comma 4 2 2 6 2 2 2 2" xfId="7123" xr:uid="{00000000-0005-0000-0000-0000B01B0000}"/>
    <cellStyle name="Comma 4 2 2 6 2 2 3" xfId="7124" xr:uid="{00000000-0005-0000-0000-0000B11B0000}"/>
    <cellStyle name="Comma 4 2 2 6 2 2 4" xfId="7125" xr:uid="{00000000-0005-0000-0000-0000B21B0000}"/>
    <cellStyle name="Comma 4 2 2 6 2 3" xfId="7126" xr:uid="{00000000-0005-0000-0000-0000B31B0000}"/>
    <cellStyle name="Comma 4 2 2 6 2 3 2" xfId="7127" xr:uid="{00000000-0005-0000-0000-0000B41B0000}"/>
    <cellStyle name="Comma 4 2 2 6 2 4" xfId="7128" xr:uid="{00000000-0005-0000-0000-0000B51B0000}"/>
    <cellStyle name="Comma 4 2 2 6 2 5" xfId="7129" xr:uid="{00000000-0005-0000-0000-0000B61B0000}"/>
    <cellStyle name="Comma 4 2 2 6 3" xfId="7130" xr:uid="{00000000-0005-0000-0000-0000B71B0000}"/>
    <cellStyle name="Comma 4 2 2 6 3 2" xfId="7131" xr:uid="{00000000-0005-0000-0000-0000B81B0000}"/>
    <cellStyle name="Comma 4 2 2 6 3 2 2" xfId="7132" xr:uid="{00000000-0005-0000-0000-0000B91B0000}"/>
    <cellStyle name="Comma 4 2 2 6 3 3" xfId="7133" xr:uid="{00000000-0005-0000-0000-0000BA1B0000}"/>
    <cellStyle name="Comma 4 2 2 6 3 4" xfId="7134" xr:uid="{00000000-0005-0000-0000-0000BB1B0000}"/>
    <cellStyle name="Comma 4 2 2 6 4" xfId="7135" xr:uid="{00000000-0005-0000-0000-0000BC1B0000}"/>
    <cellStyle name="Comma 4 2 2 6 4 2" xfId="7136" xr:uid="{00000000-0005-0000-0000-0000BD1B0000}"/>
    <cellStyle name="Comma 4 2 2 6 4 2 2" xfId="7137" xr:uid="{00000000-0005-0000-0000-0000BE1B0000}"/>
    <cellStyle name="Comma 4 2 2 6 4 3" xfId="7138" xr:uid="{00000000-0005-0000-0000-0000BF1B0000}"/>
    <cellStyle name="Comma 4 2 2 6 4 4" xfId="7139" xr:uid="{00000000-0005-0000-0000-0000C01B0000}"/>
    <cellStyle name="Comma 4 2 2 6 5" xfId="7140" xr:uid="{00000000-0005-0000-0000-0000C11B0000}"/>
    <cellStyle name="Comma 4 2 2 6 5 2" xfId="7141" xr:uid="{00000000-0005-0000-0000-0000C21B0000}"/>
    <cellStyle name="Comma 4 2 2 6 6" xfId="7142" xr:uid="{00000000-0005-0000-0000-0000C31B0000}"/>
    <cellStyle name="Comma 4 2 2 6 7" xfId="7143" xr:uid="{00000000-0005-0000-0000-0000C41B0000}"/>
    <cellStyle name="Comma 4 2 2 7" xfId="7144" xr:uid="{00000000-0005-0000-0000-0000C51B0000}"/>
    <cellStyle name="Comma 4 2 2 7 2" xfId="7145" xr:uid="{00000000-0005-0000-0000-0000C61B0000}"/>
    <cellStyle name="Comma 4 2 2 7 2 2" xfId="7146" xr:uid="{00000000-0005-0000-0000-0000C71B0000}"/>
    <cellStyle name="Comma 4 2 2 7 2 2 2" xfId="7147" xr:uid="{00000000-0005-0000-0000-0000C81B0000}"/>
    <cellStyle name="Comma 4 2 2 7 2 3" xfId="7148" xr:uid="{00000000-0005-0000-0000-0000C91B0000}"/>
    <cellStyle name="Comma 4 2 2 7 2 4" xfId="7149" xr:uid="{00000000-0005-0000-0000-0000CA1B0000}"/>
    <cellStyle name="Comma 4 2 2 7 3" xfId="7150" xr:uid="{00000000-0005-0000-0000-0000CB1B0000}"/>
    <cellStyle name="Comma 4 2 2 7 3 2" xfId="7151" xr:uid="{00000000-0005-0000-0000-0000CC1B0000}"/>
    <cellStyle name="Comma 4 2 2 7 3 2 2" xfId="7152" xr:uid="{00000000-0005-0000-0000-0000CD1B0000}"/>
    <cellStyle name="Comma 4 2 2 7 3 3" xfId="7153" xr:uid="{00000000-0005-0000-0000-0000CE1B0000}"/>
    <cellStyle name="Comma 4 2 2 7 3 4" xfId="7154" xr:uid="{00000000-0005-0000-0000-0000CF1B0000}"/>
    <cellStyle name="Comma 4 2 2 7 4" xfId="7155" xr:uid="{00000000-0005-0000-0000-0000D01B0000}"/>
    <cellStyle name="Comma 4 2 2 7 4 2" xfId="7156" xr:uid="{00000000-0005-0000-0000-0000D11B0000}"/>
    <cellStyle name="Comma 4 2 2 7 5" xfId="7157" xr:uid="{00000000-0005-0000-0000-0000D21B0000}"/>
    <cellStyle name="Comma 4 2 2 7 6" xfId="7158" xr:uid="{00000000-0005-0000-0000-0000D31B0000}"/>
    <cellStyle name="Comma 4 2 2 8" xfId="7159" xr:uid="{00000000-0005-0000-0000-0000D41B0000}"/>
    <cellStyle name="Comma 4 2 2 8 2" xfId="7160" xr:uid="{00000000-0005-0000-0000-0000D51B0000}"/>
    <cellStyle name="Comma 4 2 2 8 2 2" xfId="7161" xr:uid="{00000000-0005-0000-0000-0000D61B0000}"/>
    <cellStyle name="Comma 4 2 2 8 2 2 2" xfId="7162" xr:uid="{00000000-0005-0000-0000-0000D71B0000}"/>
    <cellStyle name="Comma 4 2 2 8 2 3" xfId="7163" xr:uid="{00000000-0005-0000-0000-0000D81B0000}"/>
    <cellStyle name="Comma 4 2 2 8 2 4" xfId="7164" xr:uid="{00000000-0005-0000-0000-0000D91B0000}"/>
    <cellStyle name="Comma 4 2 2 8 3" xfId="7165" xr:uid="{00000000-0005-0000-0000-0000DA1B0000}"/>
    <cellStyle name="Comma 4 2 2 8 3 2" xfId="7166" xr:uid="{00000000-0005-0000-0000-0000DB1B0000}"/>
    <cellStyle name="Comma 4 2 2 8 4" xfId="7167" xr:uid="{00000000-0005-0000-0000-0000DC1B0000}"/>
    <cellStyle name="Comma 4 2 2 8 5" xfId="7168" xr:uid="{00000000-0005-0000-0000-0000DD1B0000}"/>
    <cellStyle name="Comma 4 2 2 9" xfId="7169" xr:uid="{00000000-0005-0000-0000-0000DE1B0000}"/>
    <cellStyle name="Comma 4 2 2 9 2" xfId="7170" xr:uid="{00000000-0005-0000-0000-0000DF1B0000}"/>
    <cellStyle name="Comma 4 2 2 9 2 2" xfId="7171" xr:uid="{00000000-0005-0000-0000-0000E01B0000}"/>
    <cellStyle name="Comma 4 2 2 9 3" xfId="7172" xr:uid="{00000000-0005-0000-0000-0000E11B0000}"/>
    <cellStyle name="Comma 4 2 2 9 4" xfId="7173" xr:uid="{00000000-0005-0000-0000-0000E21B0000}"/>
    <cellStyle name="Comma 4 2 20" xfId="7174" xr:uid="{00000000-0005-0000-0000-0000E31B0000}"/>
    <cellStyle name="Comma 4 2 3" xfId="58" xr:uid="{00000000-0005-0000-0000-0000E41B0000}"/>
    <cellStyle name="Comma 4 2 3 10" xfId="7175" xr:uid="{00000000-0005-0000-0000-0000E51B0000}"/>
    <cellStyle name="Comma 4 2 3 10 2" xfId="7176" xr:uid="{00000000-0005-0000-0000-0000E61B0000}"/>
    <cellStyle name="Comma 4 2 3 10 2 2" xfId="7177" xr:uid="{00000000-0005-0000-0000-0000E71B0000}"/>
    <cellStyle name="Comma 4 2 3 10 3" xfId="7178" xr:uid="{00000000-0005-0000-0000-0000E81B0000}"/>
    <cellStyle name="Comma 4 2 3 10 4" xfId="7179" xr:uid="{00000000-0005-0000-0000-0000E91B0000}"/>
    <cellStyle name="Comma 4 2 3 11" xfId="7180" xr:uid="{00000000-0005-0000-0000-0000EA1B0000}"/>
    <cellStyle name="Comma 4 2 3 11 2" xfId="7181" xr:uid="{00000000-0005-0000-0000-0000EB1B0000}"/>
    <cellStyle name="Comma 4 2 3 12" xfId="7182" xr:uid="{00000000-0005-0000-0000-0000EC1B0000}"/>
    <cellStyle name="Comma 4 2 3 13" xfId="7183" xr:uid="{00000000-0005-0000-0000-0000ED1B0000}"/>
    <cellStyle name="Comma 4 2 3 14" xfId="7184" xr:uid="{00000000-0005-0000-0000-0000EE1B0000}"/>
    <cellStyle name="Comma 4 2 3 15" xfId="7185" xr:uid="{00000000-0005-0000-0000-0000EF1B0000}"/>
    <cellStyle name="Comma 4 2 3 2" xfId="7186" xr:uid="{00000000-0005-0000-0000-0000F01B0000}"/>
    <cellStyle name="Comma 4 2 3 2 10" xfId="7187" xr:uid="{00000000-0005-0000-0000-0000F11B0000}"/>
    <cellStyle name="Comma 4 2 3 2 10 2" xfId="7188" xr:uid="{00000000-0005-0000-0000-0000F21B0000}"/>
    <cellStyle name="Comma 4 2 3 2 11" xfId="7189" xr:uid="{00000000-0005-0000-0000-0000F31B0000}"/>
    <cellStyle name="Comma 4 2 3 2 12" xfId="7190" xr:uid="{00000000-0005-0000-0000-0000F41B0000}"/>
    <cellStyle name="Comma 4 2 3 2 2" xfId="7191" xr:uid="{00000000-0005-0000-0000-0000F51B0000}"/>
    <cellStyle name="Comma 4 2 3 2 2 2" xfId="7192" xr:uid="{00000000-0005-0000-0000-0000F61B0000}"/>
    <cellStyle name="Comma 4 2 3 2 2 2 2" xfId="7193" xr:uid="{00000000-0005-0000-0000-0000F71B0000}"/>
    <cellStyle name="Comma 4 2 3 2 2 2 2 2" xfId="7194" xr:uid="{00000000-0005-0000-0000-0000F81B0000}"/>
    <cellStyle name="Comma 4 2 3 2 2 2 2 2 2" xfId="7195" xr:uid="{00000000-0005-0000-0000-0000F91B0000}"/>
    <cellStyle name="Comma 4 2 3 2 2 2 2 3" xfId="7196" xr:uid="{00000000-0005-0000-0000-0000FA1B0000}"/>
    <cellStyle name="Comma 4 2 3 2 2 2 2 4" xfId="7197" xr:uid="{00000000-0005-0000-0000-0000FB1B0000}"/>
    <cellStyle name="Comma 4 2 3 2 2 2 3" xfId="7198" xr:uid="{00000000-0005-0000-0000-0000FC1B0000}"/>
    <cellStyle name="Comma 4 2 3 2 2 2 3 2" xfId="7199" xr:uid="{00000000-0005-0000-0000-0000FD1B0000}"/>
    <cellStyle name="Comma 4 2 3 2 2 2 4" xfId="7200" xr:uid="{00000000-0005-0000-0000-0000FE1B0000}"/>
    <cellStyle name="Comma 4 2 3 2 2 2 5" xfId="7201" xr:uid="{00000000-0005-0000-0000-0000FF1B0000}"/>
    <cellStyle name="Comma 4 2 3 2 2 3" xfId="7202" xr:uid="{00000000-0005-0000-0000-0000001C0000}"/>
    <cellStyle name="Comma 4 2 3 2 2 3 2" xfId="7203" xr:uid="{00000000-0005-0000-0000-0000011C0000}"/>
    <cellStyle name="Comma 4 2 3 2 2 3 2 2" xfId="7204" xr:uid="{00000000-0005-0000-0000-0000021C0000}"/>
    <cellStyle name="Comma 4 2 3 2 2 3 3" xfId="7205" xr:uid="{00000000-0005-0000-0000-0000031C0000}"/>
    <cellStyle name="Comma 4 2 3 2 2 3 4" xfId="7206" xr:uid="{00000000-0005-0000-0000-0000041C0000}"/>
    <cellStyle name="Comma 4 2 3 2 2 4" xfId="7207" xr:uid="{00000000-0005-0000-0000-0000051C0000}"/>
    <cellStyle name="Comma 4 2 3 2 2 4 2" xfId="7208" xr:uid="{00000000-0005-0000-0000-0000061C0000}"/>
    <cellStyle name="Comma 4 2 3 2 2 4 2 2" xfId="7209" xr:uid="{00000000-0005-0000-0000-0000071C0000}"/>
    <cellStyle name="Comma 4 2 3 2 2 4 3" xfId="7210" xr:uid="{00000000-0005-0000-0000-0000081C0000}"/>
    <cellStyle name="Comma 4 2 3 2 2 4 4" xfId="7211" xr:uid="{00000000-0005-0000-0000-0000091C0000}"/>
    <cellStyle name="Comma 4 2 3 2 2 5" xfId="7212" xr:uid="{00000000-0005-0000-0000-00000A1C0000}"/>
    <cellStyle name="Comma 4 2 3 2 2 5 2" xfId="7213" xr:uid="{00000000-0005-0000-0000-00000B1C0000}"/>
    <cellStyle name="Comma 4 2 3 2 2 6" xfId="7214" xr:uid="{00000000-0005-0000-0000-00000C1C0000}"/>
    <cellStyle name="Comma 4 2 3 2 2 7" xfId="7215" xr:uid="{00000000-0005-0000-0000-00000D1C0000}"/>
    <cellStyle name="Comma 4 2 3 2 3" xfId="7216" xr:uid="{00000000-0005-0000-0000-00000E1C0000}"/>
    <cellStyle name="Comma 4 2 3 2 3 2" xfId="7217" xr:uid="{00000000-0005-0000-0000-00000F1C0000}"/>
    <cellStyle name="Comma 4 2 3 2 3 2 2" xfId="7218" xr:uid="{00000000-0005-0000-0000-0000101C0000}"/>
    <cellStyle name="Comma 4 2 3 2 3 2 2 2" xfId="7219" xr:uid="{00000000-0005-0000-0000-0000111C0000}"/>
    <cellStyle name="Comma 4 2 3 2 3 2 2 2 2" xfId="7220" xr:uid="{00000000-0005-0000-0000-0000121C0000}"/>
    <cellStyle name="Comma 4 2 3 2 3 2 2 3" xfId="7221" xr:uid="{00000000-0005-0000-0000-0000131C0000}"/>
    <cellStyle name="Comma 4 2 3 2 3 2 2 4" xfId="7222" xr:uid="{00000000-0005-0000-0000-0000141C0000}"/>
    <cellStyle name="Comma 4 2 3 2 3 2 3" xfId="7223" xr:uid="{00000000-0005-0000-0000-0000151C0000}"/>
    <cellStyle name="Comma 4 2 3 2 3 2 3 2" xfId="7224" xr:uid="{00000000-0005-0000-0000-0000161C0000}"/>
    <cellStyle name="Comma 4 2 3 2 3 2 4" xfId="7225" xr:uid="{00000000-0005-0000-0000-0000171C0000}"/>
    <cellStyle name="Comma 4 2 3 2 3 2 5" xfId="7226" xr:uid="{00000000-0005-0000-0000-0000181C0000}"/>
    <cellStyle name="Comma 4 2 3 2 3 3" xfId="7227" xr:uid="{00000000-0005-0000-0000-0000191C0000}"/>
    <cellStyle name="Comma 4 2 3 2 3 3 2" xfId="7228" xr:uid="{00000000-0005-0000-0000-00001A1C0000}"/>
    <cellStyle name="Comma 4 2 3 2 3 3 2 2" xfId="7229" xr:uid="{00000000-0005-0000-0000-00001B1C0000}"/>
    <cellStyle name="Comma 4 2 3 2 3 3 3" xfId="7230" xr:uid="{00000000-0005-0000-0000-00001C1C0000}"/>
    <cellStyle name="Comma 4 2 3 2 3 3 4" xfId="7231" xr:uid="{00000000-0005-0000-0000-00001D1C0000}"/>
    <cellStyle name="Comma 4 2 3 2 3 4" xfId="7232" xr:uid="{00000000-0005-0000-0000-00001E1C0000}"/>
    <cellStyle name="Comma 4 2 3 2 3 4 2" xfId="7233" xr:uid="{00000000-0005-0000-0000-00001F1C0000}"/>
    <cellStyle name="Comma 4 2 3 2 3 4 2 2" xfId="7234" xr:uid="{00000000-0005-0000-0000-0000201C0000}"/>
    <cellStyle name="Comma 4 2 3 2 3 4 3" xfId="7235" xr:uid="{00000000-0005-0000-0000-0000211C0000}"/>
    <cellStyle name="Comma 4 2 3 2 3 4 4" xfId="7236" xr:uid="{00000000-0005-0000-0000-0000221C0000}"/>
    <cellStyle name="Comma 4 2 3 2 3 5" xfId="7237" xr:uid="{00000000-0005-0000-0000-0000231C0000}"/>
    <cellStyle name="Comma 4 2 3 2 3 5 2" xfId="7238" xr:uid="{00000000-0005-0000-0000-0000241C0000}"/>
    <cellStyle name="Comma 4 2 3 2 3 6" xfId="7239" xr:uid="{00000000-0005-0000-0000-0000251C0000}"/>
    <cellStyle name="Comma 4 2 3 2 3 7" xfId="7240" xr:uid="{00000000-0005-0000-0000-0000261C0000}"/>
    <cellStyle name="Comma 4 2 3 2 4" xfId="7241" xr:uid="{00000000-0005-0000-0000-0000271C0000}"/>
    <cellStyle name="Comma 4 2 3 2 4 2" xfId="7242" xr:uid="{00000000-0005-0000-0000-0000281C0000}"/>
    <cellStyle name="Comma 4 2 3 2 4 2 2" xfId="7243" xr:uid="{00000000-0005-0000-0000-0000291C0000}"/>
    <cellStyle name="Comma 4 2 3 2 4 2 2 2" xfId="7244" xr:uid="{00000000-0005-0000-0000-00002A1C0000}"/>
    <cellStyle name="Comma 4 2 3 2 4 2 2 2 2" xfId="7245" xr:uid="{00000000-0005-0000-0000-00002B1C0000}"/>
    <cellStyle name="Comma 4 2 3 2 4 2 2 3" xfId="7246" xr:uid="{00000000-0005-0000-0000-00002C1C0000}"/>
    <cellStyle name="Comma 4 2 3 2 4 2 2 4" xfId="7247" xr:uid="{00000000-0005-0000-0000-00002D1C0000}"/>
    <cellStyle name="Comma 4 2 3 2 4 2 3" xfId="7248" xr:uid="{00000000-0005-0000-0000-00002E1C0000}"/>
    <cellStyle name="Comma 4 2 3 2 4 2 3 2" xfId="7249" xr:uid="{00000000-0005-0000-0000-00002F1C0000}"/>
    <cellStyle name="Comma 4 2 3 2 4 2 4" xfId="7250" xr:uid="{00000000-0005-0000-0000-0000301C0000}"/>
    <cellStyle name="Comma 4 2 3 2 4 2 5" xfId="7251" xr:uid="{00000000-0005-0000-0000-0000311C0000}"/>
    <cellStyle name="Comma 4 2 3 2 4 3" xfId="7252" xr:uid="{00000000-0005-0000-0000-0000321C0000}"/>
    <cellStyle name="Comma 4 2 3 2 4 3 2" xfId="7253" xr:uid="{00000000-0005-0000-0000-0000331C0000}"/>
    <cellStyle name="Comma 4 2 3 2 4 3 2 2" xfId="7254" xr:uid="{00000000-0005-0000-0000-0000341C0000}"/>
    <cellStyle name="Comma 4 2 3 2 4 3 3" xfId="7255" xr:uid="{00000000-0005-0000-0000-0000351C0000}"/>
    <cellStyle name="Comma 4 2 3 2 4 3 4" xfId="7256" xr:uid="{00000000-0005-0000-0000-0000361C0000}"/>
    <cellStyle name="Comma 4 2 3 2 4 4" xfId="7257" xr:uid="{00000000-0005-0000-0000-0000371C0000}"/>
    <cellStyle name="Comma 4 2 3 2 4 4 2" xfId="7258" xr:uid="{00000000-0005-0000-0000-0000381C0000}"/>
    <cellStyle name="Comma 4 2 3 2 4 4 2 2" xfId="7259" xr:uid="{00000000-0005-0000-0000-0000391C0000}"/>
    <cellStyle name="Comma 4 2 3 2 4 4 3" xfId="7260" xr:uid="{00000000-0005-0000-0000-00003A1C0000}"/>
    <cellStyle name="Comma 4 2 3 2 4 4 4" xfId="7261" xr:uid="{00000000-0005-0000-0000-00003B1C0000}"/>
    <cellStyle name="Comma 4 2 3 2 4 5" xfId="7262" xr:uid="{00000000-0005-0000-0000-00003C1C0000}"/>
    <cellStyle name="Comma 4 2 3 2 4 5 2" xfId="7263" xr:uid="{00000000-0005-0000-0000-00003D1C0000}"/>
    <cellStyle name="Comma 4 2 3 2 4 6" xfId="7264" xr:uid="{00000000-0005-0000-0000-00003E1C0000}"/>
    <cellStyle name="Comma 4 2 3 2 4 7" xfId="7265" xr:uid="{00000000-0005-0000-0000-00003F1C0000}"/>
    <cellStyle name="Comma 4 2 3 2 5" xfId="7266" xr:uid="{00000000-0005-0000-0000-0000401C0000}"/>
    <cellStyle name="Comma 4 2 3 2 5 2" xfId="7267" xr:uid="{00000000-0005-0000-0000-0000411C0000}"/>
    <cellStyle name="Comma 4 2 3 2 5 2 2" xfId="7268" xr:uid="{00000000-0005-0000-0000-0000421C0000}"/>
    <cellStyle name="Comma 4 2 3 2 5 2 2 2" xfId="7269" xr:uid="{00000000-0005-0000-0000-0000431C0000}"/>
    <cellStyle name="Comma 4 2 3 2 5 2 2 2 2" xfId="7270" xr:uid="{00000000-0005-0000-0000-0000441C0000}"/>
    <cellStyle name="Comma 4 2 3 2 5 2 2 3" xfId="7271" xr:uid="{00000000-0005-0000-0000-0000451C0000}"/>
    <cellStyle name="Comma 4 2 3 2 5 2 2 4" xfId="7272" xr:uid="{00000000-0005-0000-0000-0000461C0000}"/>
    <cellStyle name="Comma 4 2 3 2 5 2 3" xfId="7273" xr:uid="{00000000-0005-0000-0000-0000471C0000}"/>
    <cellStyle name="Comma 4 2 3 2 5 2 3 2" xfId="7274" xr:uid="{00000000-0005-0000-0000-0000481C0000}"/>
    <cellStyle name="Comma 4 2 3 2 5 2 4" xfId="7275" xr:uid="{00000000-0005-0000-0000-0000491C0000}"/>
    <cellStyle name="Comma 4 2 3 2 5 2 5" xfId="7276" xr:uid="{00000000-0005-0000-0000-00004A1C0000}"/>
    <cellStyle name="Comma 4 2 3 2 5 3" xfId="7277" xr:uid="{00000000-0005-0000-0000-00004B1C0000}"/>
    <cellStyle name="Comma 4 2 3 2 5 3 2" xfId="7278" xr:uid="{00000000-0005-0000-0000-00004C1C0000}"/>
    <cellStyle name="Comma 4 2 3 2 5 3 2 2" xfId="7279" xr:uid="{00000000-0005-0000-0000-00004D1C0000}"/>
    <cellStyle name="Comma 4 2 3 2 5 3 3" xfId="7280" xr:uid="{00000000-0005-0000-0000-00004E1C0000}"/>
    <cellStyle name="Comma 4 2 3 2 5 3 4" xfId="7281" xr:uid="{00000000-0005-0000-0000-00004F1C0000}"/>
    <cellStyle name="Comma 4 2 3 2 5 4" xfId="7282" xr:uid="{00000000-0005-0000-0000-0000501C0000}"/>
    <cellStyle name="Comma 4 2 3 2 5 4 2" xfId="7283" xr:uid="{00000000-0005-0000-0000-0000511C0000}"/>
    <cellStyle name="Comma 4 2 3 2 5 4 2 2" xfId="7284" xr:uid="{00000000-0005-0000-0000-0000521C0000}"/>
    <cellStyle name="Comma 4 2 3 2 5 4 3" xfId="7285" xr:uid="{00000000-0005-0000-0000-0000531C0000}"/>
    <cellStyle name="Comma 4 2 3 2 5 4 4" xfId="7286" xr:uid="{00000000-0005-0000-0000-0000541C0000}"/>
    <cellStyle name="Comma 4 2 3 2 5 5" xfId="7287" xr:uid="{00000000-0005-0000-0000-0000551C0000}"/>
    <cellStyle name="Comma 4 2 3 2 5 5 2" xfId="7288" xr:uid="{00000000-0005-0000-0000-0000561C0000}"/>
    <cellStyle name="Comma 4 2 3 2 5 6" xfId="7289" xr:uid="{00000000-0005-0000-0000-0000571C0000}"/>
    <cellStyle name="Comma 4 2 3 2 5 7" xfId="7290" xr:uid="{00000000-0005-0000-0000-0000581C0000}"/>
    <cellStyle name="Comma 4 2 3 2 6" xfId="7291" xr:uid="{00000000-0005-0000-0000-0000591C0000}"/>
    <cellStyle name="Comma 4 2 3 2 6 2" xfId="7292" xr:uid="{00000000-0005-0000-0000-00005A1C0000}"/>
    <cellStyle name="Comma 4 2 3 2 6 2 2" xfId="7293" xr:uid="{00000000-0005-0000-0000-00005B1C0000}"/>
    <cellStyle name="Comma 4 2 3 2 6 2 2 2" xfId="7294" xr:uid="{00000000-0005-0000-0000-00005C1C0000}"/>
    <cellStyle name="Comma 4 2 3 2 6 2 3" xfId="7295" xr:uid="{00000000-0005-0000-0000-00005D1C0000}"/>
    <cellStyle name="Comma 4 2 3 2 6 2 4" xfId="7296" xr:uid="{00000000-0005-0000-0000-00005E1C0000}"/>
    <cellStyle name="Comma 4 2 3 2 6 3" xfId="7297" xr:uid="{00000000-0005-0000-0000-00005F1C0000}"/>
    <cellStyle name="Comma 4 2 3 2 6 3 2" xfId="7298" xr:uid="{00000000-0005-0000-0000-0000601C0000}"/>
    <cellStyle name="Comma 4 2 3 2 6 3 2 2" xfId="7299" xr:uid="{00000000-0005-0000-0000-0000611C0000}"/>
    <cellStyle name="Comma 4 2 3 2 6 3 3" xfId="7300" xr:uid="{00000000-0005-0000-0000-0000621C0000}"/>
    <cellStyle name="Comma 4 2 3 2 6 3 4" xfId="7301" xr:uid="{00000000-0005-0000-0000-0000631C0000}"/>
    <cellStyle name="Comma 4 2 3 2 6 4" xfId="7302" xr:uid="{00000000-0005-0000-0000-0000641C0000}"/>
    <cellStyle name="Comma 4 2 3 2 6 4 2" xfId="7303" xr:uid="{00000000-0005-0000-0000-0000651C0000}"/>
    <cellStyle name="Comma 4 2 3 2 6 5" xfId="7304" xr:uid="{00000000-0005-0000-0000-0000661C0000}"/>
    <cellStyle name="Comma 4 2 3 2 6 6" xfId="7305" xr:uid="{00000000-0005-0000-0000-0000671C0000}"/>
    <cellStyle name="Comma 4 2 3 2 7" xfId="7306" xr:uid="{00000000-0005-0000-0000-0000681C0000}"/>
    <cellStyle name="Comma 4 2 3 2 7 2" xfId="7307" xr:uid="{00000000-0005-0000-0000-0000691C0000}"/>
    <cellStyle name="Comma 4 2 3 2 7 2 2" xfId="7308" xr:uid="{00000000-0005-0000-0000-00006A1C0000}"/>
    <cellStyle name="Comma 4 2 3 2 7 2 2 2" xfId="7309" xr:uid="{00000000-0005-0000-0000-00006B1C0000}"/>
    <cellStyle name="Comma 4 2 3 2 7 2 3" xfId="7310" xr:uid="{00000000-0005-0000-0000-00006C1C0000}"/>
    <cellStyle name="Comma 4 2 3 2 7 2 4" xfId="7311" xr:uid="{00000000-0005-0000-0000-00006D1C0000}"/>
    <cellStyle name="Comma 4 2 3 2 7 3" xfId="7312" xr:uid="{00000000-0005-0000-0000-00006E1C0000}"/>
    <cellStyle name="Comma 4 2 3 2 7 3 2" xfId="7313" xr:uid="{00000000-0005-0000-0000-00006F1C0000}"/>
    <cellStyle name="Comma 4 2 3 2 7 4" xfId="7314" xr:uid="{00000000-0005-0000-0000-0000701C0000}"/>
    <cellStyle name="Comma 4 2 3 2 7 5" xfId="7315" xr:uid="{00000000-0005-0000-0000-0000711C0000}"/>
    <cellStyle name="Comma 4 2 3 2 8" xfId="7316" xr:uid="{00000000-0005-0000-0000-0000721C0000}"/>
    <cellStyle name="Comma 4 2 3 2 8 2" xfId="7317" xr:uid="{00000000-0005-0000-0000-0000731C0000}"/>
    <cellStyle name="Comma 4 2 3 2 8 2 2" xfId="7318" xr:uid="{00000000-0005-0000-0000-0000741C0000}"/>
    <cellStyle name="Comma 4 2 3 2 8 3" xfId="7319" xr:uid="{00000000-0005-0000-0000-0000751C0000}"/>
    <cellStyle name="Comma 4 2 3 2 8 4" xfId="7320" xr:uid="{00000000-0005-0000-0000-0000761C0000}"/>
    <cellStyle name="Comma 4 2 3 2 9" xfId="7321" xr:uid="{00000000-0005-0000-0000-0000771C0000}"/>
    <cellStyle name="Comma 4 2 3 2 9 2" xfId="7322" xr:uid="{00000000-0005-0000-0000-0000781C0000}"/>
    <cellStyle name="Comma 4 2 3 2 9 2 2" xfId="7323" xr:uid="{00000000-0005-0000-0000-0000791C0000}"/>
    <cellStyle name="Comma 4 2 3 2 9 3" xfId="7324" xr:uid="{00000000-0005-0000-0000-00007A1C0000}"/>
    <cellStyle name="Comma 4 2 3 2 9 4" xfId="7325" xr:uid="{00000000-0005-0000-0000-00007B1C0000}"/>
    <cellStyle name="Comma 4 2 3 3" xfId="7326" xr:uid="{00000000-0005-0000-0000-00007C1C0000}"/>
    <cellStyle name="Comma 4 2 3 3 2" xfId="7327" xr:uid="{00000000-0005-0000-0000-00007D1C0000}"/>
    <cellStyle name="Comma 4 2 3 3 2 2" xfId="7328" xr:uid="{00000000-0005-0000-0000-00007E1C0000}"/>
    <cellStyle name="Comma 4 2 3 3 2 2 2" xfId="7329" xr:uid="{00000000-0005-0000-0000-00007F1C0000}"/>
    <cellStyle name="Comma 4 2 3 3 2 2 2 2" xfId="7330" xr:uid="{00000000-0005-0000-0000-0000801C0000}"/>
    <cellStyle name="Comma 4 2 3 3 2 2 3" xfId="7331" xr:uid="{00000000-0005-0000-0000-0000811C0000}"/>
    <cellStyle name="Comma 4 2 3 3 2 2 4" xfId="7332" xr:uid="{00000000-0005-0000-0000-0000821C0000}"/>
    <cellStyle name="Comma 4 2 3 3 2 3" xfId="7333" xr:uid="{00000000-0005-0000-0000-0000831C0000}"/>
    <cellStyle name="Comma 4 2 3 3 2 3 2" xfId="7334" xr:uid="{00000000-0005-0000-0000-0000841C0000}"/>
    <cellStyle name="Comma 4 2 3 3 2 4" xfId="7335" xr:uid="{00000000-0005-0000-0000-0000851C0000}"/>
    <cellStyle name="Comma 4 2 3 3 2 5" xfId="7336" xr:uid="{00000000-0005-0000-0000-0000861C0000}"/>
    <cellStyle name="Comma 4 2 3 3 3" xfId="7337" xr:uid="{00000000-0005-0000-0000-0000871C0000}"/>
    <cellStyle name="Comma 4 2 3 3 3 2" xfId="7338" xr:uid="{00000000-0005-0000-0000-0000881C0000}"/>
    <cellStyle name="Comma 4 2 3 3 3 2 2" xfId="7339" xr:uid="{00000000-0005-0000-0000-0000891C0000}"/>
    <cellStyle name="Comma 4 2 3 3 3 3" xfId="7340" xr:uid="{00000000-0005-0000-0000-00008A1C0000}"/>
    <cellStyle name="Comma 4 2 3 3 3 4" xfId="7341" xr:uid="{00000000-0005-0000-0000-00008B1C0000}"/>
    <cellStyle name="Comma 4 2 3 3 4" xfId="7342" xr:uid="{00000000-0005-0000-0000-00008C1C0000}"/>
    <cellStyle name="Comma 4 2 3 3 4 2" xfId="7343" xr:uid="{00000000-0005-0000-0000-00008D1C0000}"/>
    <cellStyle name="Comma 4 2 3 3 4 2 2" xfId="7344" xr:uid="{00000000-0005-0000-0000-00008E1C0000}"/>
    <cellStyle name="Comma 4 2 3 3 4 3" xfId="7345" xr:uid="{00000000-0005-0000-0000-00008F1C0000}"/>
    <cellStyle name="Comma 4 2 3 3 4 4" xfId="7346" xr:uid="{00000000-0005-0000-0000-0000901C0000}"/>
    <cellStyle name="Comma 4 2 3 3 5" xfId="7347" xr:uid="{00000000-0005-0000-0000-0000911C0000}"/>
    <cellStyle name="Comma 4 2 3 3 5 2" xfId="7348" xr:uid="{00000000-0005-0000-0000-0000921C0000}"/>
    <cellStyle name="Comma 4 2 3 3 6" xfId="7349" xr:uid="{00000000-0005-0000-0000-0000931C0000}"/>
    <cellStyle name="Comma 4 2 3 3 7" xfId="7350" xr:uid="{00000000-0005-0000-0000-0000941C0000}"/>
    <cellStyle name="Comma 4 2 3 4" xfId="7351" xr:uid="{00000000-0005-0000-0000-0000951C0000}"/>
    <cellStyle name="Comma 4 2 3 4 2" xfId="7352" xr:uid="{00000000-0005-0000-0000-0000961C0000}"/>
    <cellStyle name="Comma 4 2 3 4 2 2" xfId="7353" xr:uid="{00000000-0005-0000-0000-0000971C0000}"/>
    <cellStyle name="Comma 4 2 3 4 2 2 2" xfId="7354" xr:uid="{00000000-0005-0000-0000-0000981C0000}"/>
    <cellStyle name="Comma 4 2 3 4 2 2 2 2" xfId="7355" xr:uid="{00000000-0005-0000-0000-0000991C0000}"/>
    <cellStyle name="Comma 4 2 3 4 2 2 3" xfId="7356" xr:uid="{00000000-0005-0000-0000-00009A1C0000}"/>
    <cellStyle name="Comma 4 2 3 4 2 2 4" xfId="7357" xr:uid="{00000000-0005-0000-0000-00009B1C0000}"/>
    <cellStyle name="Comma 4 2 3 4 2 3" xfId="7358" xr:uid="{00000000-0005-0000-0000-00009C1C0000}"/>
    <cellStyle name="Comma 4 2 3 4 2 3 2" xfId="7359" xr:uid="{00000000-0005-0000-0000-00009D1C0000}"/>
    <cellStyle name="Comma 4 2 3 4 2 4" xfId="7360" xr:uid="{00000000-0005-0000-0000-00009E1C0000}"/>
    <cellStyle name="Comma 4 2 3 4 2 5" xfId="7361" xr:uid="{00000000-0005-0000-0000-00009F1C0000}"/>
    <cellStyle name="Comma 4 2 3 4 3" xfId="7362" xr:uid="{00000000-0005-0000-0000-0000A01C0000}"/>
    <cellStyle name="Comma 4 2 3 4 3 2" xfId="7363" xr:uid="{00000000-0005-0000-0000-0000A11C0000}"/>
    <cellStyle name="Comma 4 2 3 4 3 2 2" xfId="7364" xr:uid="{00000000-0005-0000-0000-0000A21C0000}"/>
    <cellStyle name="Comma 4 2 3 4 3 3" xfId="7365" xr:uid="{00000000-0005-0000-0000-0000A31C0000}"/>
    <cellStyle name="Comma 4 2 3 4 3 4" xfId="7366" xr:uid="{00000000-0005-0000-0000-0000A41C0000}"/>
    <cellStyle name="Comma 4 2 3 4 4" xfId="7367" xr:uid="{00000000-0005-0000-0000-0000A51C0000}"/>
    <cellStyle name="Comma 4 2 3 4 4 2" xfId="7368" xr:uid="{00000000-0005-0000-0000-0000A61C0000}"/>
    <cellStyle name="Comma 4 2 3 4 4 2 2" xfId="7369" xr:uid="{00000000-0005-0000-0000-0000A71C0000}"/>
    <cellStyle name="Comma 4 2 3 4 4 3" xfId="7370" xr:uid="{00000000-0005-0000-0000-0000A81C0000}"/>
    <cellStyle name="Comma 4 2 3 4 4 4" xfId="7371" xr:uid="{00000000-0005-0000-0000-0000A91C0000}"/>
    <cellStyle name="Comma 4 2 3 4 5" xfId="7372" xr:uid="{00000000-0005-0000-0000-0000AA1C0000}"/>
    <cellStyle name="Comma 4 2 3 4 5 2" xfId="7373" xr:uid="{00000000-0005-0000-0000-0000AB1C0000}"/>
    <cellStyle name="Comma 4 2 3 4 6" xfId="7374" xr:uid="{00000000-0005-0000-0000-0000AC1C0000}"/>
    <cellStyle name="Comma 4 2 3 4 7" xfId="7375" xr:uid="{00000000-0005-0000-0000-0000AD1C0000}"/>
    <cellStyle name="Comma 4 2 3 5" xfId="7376" xr:uid="{00000000-0005-0000-0000-0000AE1C0000}"/>
    <cellStyle name="Comma 4 2 3 5 2" xfId="7377" xr:uid="{00000000-0005-0000-0000-0000AF1C0000}"/>
    <cellStyle name="Comma 4 2 3 5 2 2" xfId="7378" xr:uid="{00000000-0005-0000-0000-0000B01C0000}"/>
    <cellStyle name="Comma 4 2 3 5 2 2 2" xfId="7379" xr:uid="{00000000-0005-0000-0000-0000B11C0000}"/>
    <cellStyle name="Comma 4 2 3 5 2 2 2 2" xfId="7380" xr:uid="{00000000-0005-0000-0000-0000B21C0000}"/>
    <cellStyle name="Comma 4 2 3 5 2 2 3" xfId="7381" xr:uid="{00000000-0005-0000-0000-0000B31C0000}"/>
    <cellStyle name="Comma 4 2 3 5 2 2 4" xfId="7382" xr:uid="{00000000-0005-0000-0000-0000B41C0000}"/>
    <cellStyle name="Comma 4 2 3 5 2 3" xfId="7383" xr:uid="{00000000-0005-0000-0000-0000B51C0000}"/>
    <cellStyle name="Comma 4 2 3 5 2 3 2" xfId="7384" xr:uid="{00000000-0005-0000-0000-0000B61C0000}"/>
    <cellStyle name="Comma 4 2 3 5 2 4" xfId="7385" xr:uid="{00000000-0005-0000-0000-0000B71C0000}"/>
    <cellStyle name="Comma 4 2 3 5 2 5" xfId="7386" xr:uid="{00000000-0005-0000-0000-0000B81C0000}"/>
    <cellStyle name="Comma 4 2 3 5 3" xfId="7387" xr:uid="{00000000-0005-0000-0000-0000B91C0000}"/>
    <cellStyle name="Comma 4 2 3 5 3 2" xfId="7388" xr:uid="{00000000-0005-0000-0000-0000BA1C0000}"/>
    <cellStyle name="Comma 4 2 3 5 3 2 2" xfId="7389" xr:uid="{00000000-0005-0000-0000-0000BB1C0000}"/>
    <cellStyle name="Comma 4 2 3 5 3 3" xfId="7390" xr:uid="{00000000-0005-0000-0000-0000BC1C0000}"/>
    <cellStyle name="Comma 4 2 3 5 3 4" xfId="7391" xr:uid="{00000000-0005-0000-0000-0000BD1C0000}"/>
    <cellStyle name="Comma 4 2 3 5 4" xfId="7392" xr:uid="{00000000-0005-0000-0000-0000BE1C0000}"/>
    <cellStyle name="Comma 4 2 3 5 4 2" xfId="7393" xr:uid="{00000000-0005-0000-0000-0000BF1C0000}"/>
    <cellStyle name="Comma 4 2 3 5 4 2 2" xfId="7394" xr:uid="{00000000-0005-0000-0000-0000C01C0000}"/>
    <cellStyle name="Comma 4 2 3 5 4 3" xfId="7395" xr:uid="{00000000-0005-0000-0000-0000C11C0000}"/>
    <cellStyle name="Comma 4 2 3 5 4 4" xfId="7396" xr:uid="{00000000-0005-0000-0000-0000C21C0000}"/>
    <cellStyle name="Comma 4 2 3 5 5" xfId="7397" xr:uid="{00000000-0005-0000-0000-0000C31C0000}"/>
    <cellStyle name="Comma 4 2 3 5 5 2" xfId="7398" xr:uid="{00000000-0005-0000-0000-0000C41C0000}"/>
    <cellStyle name="Comma 4 2 3 5 6" xfId="7399" xr:uid="{00000000-0005-0000-0000-0000C51C0000}"/>
    <cellStyle name="Comma 4 2 3 5 7" xfId="7400" xr:uid="{00000000-0005-0000-0000-0000C61C0000}"/>
    <cellStyle name="Comma 4 2 3 6" xfId="7401" xr:uid="{00000000-0005-0000-0000-0000C71C0000}"/>
    <cellStyle name="Comma 4 2 3 6 2" xfId="7402" xr:uid="{00000000-0005-0000-0000-0000C81C0000}"/>
    <cellStyle name="Comma 4 2 3 6 2 2" xfId="7403" xr:uid="{00000000-0005-0000-0000-0000C91C0000}"/>
    <cellStyle name="Comma 4 2 3 6 2 2 2" xfId="7404" xr:uid="{00000000-0005-0000-0000-0000CA1C0000}"/>
    <cellStyle name="Comma 4 2 3 6 2 2 2 2" xfId="7405" xr:uid="{00000000-0005-0000-0000-0000CB1C0000}"/>
    <cellStyle name="Comma 4 2 3 6 2 2 3" xfId="7406" xr:uid="{00000000-0005-0000-0000-0000CC1C0000}"/>
    <cellStyle name="Comma 4 2 3 6 2 2 4" xfId="7407" xr:uid="{00000000-0005-0000-0000-0000CD1C0000}"/>
    <cellStyle name="Comma 4 2 3 6 2 3" xfId="7408" xr:uid="{00000000-0005-0000-0000-0000CE1C0000}"/>
    <cellStyle name="Comma 4 2 3 6 2 3 2" xfId="7409" xr:uid="{00000000-0005-0000-0000-0000CF1C0000}"/>
    <cellStyle name="Comma 4 2 3 6 2 4" xfId="7410" xr:uid="{00000000-0005-0000-0000-0000D01C0000}"/>
    <cellStyle name="Comma 4 2 3 6 2 5" xfId="7411" xr:uid="{00000000-0005-0000-0000-0000D11C0000}"/>
    <cellStyle name="Comma 4 2 3 6 3" xfId="7412" xr:uid="{00000000-0005-0000-0000-0000D21C0000}"/>
    <cellStyle name="Comma 4 2 3 6 3 2" xfId="7413" xr:uid="{00000000-0005-0000-0000-0000D31C0000}"/>
    <cellStyle name="Comma 4 2 3 6 3 2 2" xfId="7414" xr:uid="{00000000-0005-0000-0000-0000D41C0000}"/>
    <cellStyle name="Comma 4 2 3 6 3 3" xfId="7415" xr:uid="{00000000-0005-0000-0000-0000D51C0000}"/>
    <cellStyle name="Comma 4 2 3 6 3 4" xfId="7416" xr:uid="{00000000-0005-0000-0000-0000D61C0000}"/>
    <cellStyle name="Comma 4 2 3 6 4" xfId="7417" xr:uid="{00000000-0005-0000-0000-0000D71C0000}"/>
    <cellStyle name="Comma 4 2 3 6 4 2" xfId="7418" xr:uid="{00000000-0005-0000-0000-0000D81C0000}"/>
    <cellStyle name="Comma 4 2 3 6 4 2 2" xfId="7419" xr:uid="{00000000-0005-0000-0000-0000D91C0000}"/>
    <cellStyle name="Comma 4 2 3 6 4 3" xfId="7420" xr:uid="{00000000-0005-0000-0000-0000DA1C0000}"/>
    <cellStyle name="Comma 4 2 3 6 4 4" xfId="7421" xr:uid="{00000000-0005-0000-0000-0000DB1C0000}"/>
    <cellStyle name="Comma 4 2 3 6 5" xfId="7422" xr:uid="{00000000-0005-0000-0000-0000DC1C0000}"/>
    <cellStyle name="Comma 4 2 3 6 5 2" xfId="7423" xr:uid="{00000000-0005-0000-0000-0000DD1C0000}"/>
    <cellStyle name="Comma 4 2 3 6 6" xfId="7424" xr:uid="{00000000-0005-0000-0000-0000DE1C0000}"/>
    <cellStyle name="Comma 4 2 3 6 7" xfId="7425" xr:uid="{00000000-0005-0000-0000-0000DF1C0000}"/>
    <cellStyle name="Comma 4 2 3 7" xfId="7426" xr:uid="{00000000-0005-0000-0000-0000E01C0000}"/>
    <cellStyle name="Comma 4 2 3 7 2" xfId="7427" xr:uid="{00000000-0005-0000-0000-0000E11C0000}"/>
    <cellStyle name="Comma 4 2 3 7 2 2" xfId="7428" xr:uid="{00000000-0005-0000-0000-0000E21C0000}"/>
    <cellStyle name="Comma 4 2 3 7 2 2 2" xfId="7429" xr:uid="{00000000-0005-0000-0000-0000E31C0000}"/>
    <cellStyle name="Comma 4 2 3 7 2 3" xfId="7430" xr:uid="{00000000-0005-0000-0000-0000E41C0000}"/>
    <cellStyle name="Comma 4 2 3 7 2 4" xfId="7431" xr:uid="{00000000-0005-0000-0000-0000E51C0000}"/>
    <cellStyle name="Comma 4 2 3 7 3" xfId="7432" xr:uid="{00000000-0005-0000-0000-0000E61C0000}"/>
    <cellStyle name="Comma 4 2 3 7 3 2" xfId="7433" xr:uid="{00000000-0005-0000-0000-0000E71C0000}"/>
    <cellStyle name="Comma 4 2 3 7 3 2 2" xfId="7434" xr:uid="{00000000-0005-0000-0000-0000E81C0000}"/>
    <cellStyle name="Comma 4 2 3 7 3 3" xfId="7435" xr:uid="{00000000-0005-0000-0000-0000E91C0000}"/>
    <cellStyle name="Comma 4 2 3 7 3 4" xfId="7436" xr:uid="{00000000-0005-0000-0000-0000EA1C0000}"/>
    <cellStyle name="Comma 4 2 3 7 4" xfId="7437" xr:uid="{00000000-0005-0000-0000-0000EB1C0000}"/>
    <cellStyle name="Comma 4 2 3 7 4 2" xfId="7438" xr:uid="{00000000-0005-0000-0000-0000EC1C0000}"/>
    <cellStyle name="Comma 4 2 3 7 5" xfId="7439" xr:uid="{00000000-0005-0000-0000-0000ED1C0000}"/>
    <cellStyle name="Comma 4 2 3 7 6" xfId="7440" xr:uid="{00000000-0005-0000-0000-0000EE1C0000}"/>
    <cellStyle name="Comma 4 2 3 8" xfId="7441" xr:uid="{00000000-0005-0000-0000-0000EF1C0000}"/>
    <cellStyle name="Comma 4 2 3 8 2" xfId="7442" xr:uid="{00000000-0005-0000-0000-0000F01C0000}"/>
    <cellStyle name="Comma 4 2 3 8 2 2" xfId="7443" xr:uid="{00000000-0005-0000-0000-0000F11C0000}"/>
    <cellStyle name="Comma 4 2 3 8 2 2 2" xfId="7444" xr:uid="{00000000-0005-0000-0000-0000F21C0000}"/>
    <cellStyle name="Comma 4 2 3 8 2 3" xfId="7445" xr:uid="{00000000-0005-0000-0000-0000F31C0000}"/>
    <cellStyle name="Comma 4 2 3 8 2 4" xfId="7446" xr:uid="{00000000-0005-0000-0000-0000F41C0000}"/>
    <cellStyle name="Comma 4 2 3 8 3" xfId="7447" xr:uid="{00000000-0005-0000-0000-0000F51C0000}"/>
    <cellStyle name="Comma 4 2 3 8 3 2" xfId="7448" xr:uid="{00000000-0005-0000-0000-0000F61C0000}"/>
    <cellStyle name="Comma 4 2 3 8 4" xfId="7449" xr:uid="{00000000-0005-0000-0000-0000F71C0000}"/>
    <cellStyle name="Comma 4 2 3 8 5" xfId="7450" xr:uid="{00000000-0005-0000-0000-0000F81C0000}"/>
    <cellStyle name="Comma 4 2 3 9" xfId="7451" xr:uid="{00000000-0005-0000-0000-0000F91C0000}"/>
    <cellStyle name="Comma 4 2 3 9 2" xfId="7452" xr:uid="{00000000-0005-0000-0000-0000FA1C0000}"/>
    <cellStyle name="Comma 4 2 3 9 2 2" xfId="7453" xr:uid="{00000000-0005-0000-0000-0000FB1C0000}"/>
    <cellStyle name="Comma 4 2 3 9 3" xfId="7454" xr:uid="{00000000-0005-0000-0000-0000FC1C0000}"/>
    <cellStyle name="Comma 4 2 3 9 4" xfId="7455" xr:uid="{00000000-0005-0000-0000-0000FD1C0000}"/>
    <cellStyle name="Comma 4 2 4" xfId="7456" xr:uid="{00000000-0005-0000-0000-0000FE1C0000}"/>
    <cellStyle name="Comma 4 2 4 10" xfId="7457" xr:uid="{00000000-0005-0000-0000-0000FF1C0000}"/>
    <cellStyle name="Comma 4 2 4 10 2" xfId="7458" xr:uid="{00000000-0005-0000-0000-0000001D0000}"/>
    <cellStyle name="Comma 4 2 4 11" xfId="7459" xr:uid="{00000000-0005-0000-0000-0000011D0000}"/>
    <cellStyle name="Comma 4 2 4 12" xfId="7460" xr:uid="{00000000-0005-0000-0000-0000021D0000}"/>
    <cellStyle name="Comma 4 2 4 2" xfId="7461" xr:uid="{00000000-0005-0000-0000-0000031D0000}"/>
    <cellStyle name="Comma 4 2 4 2 2" xfId="7462" xr:uid="{00000000-0005-0000-0000-0000041D0000}"/>
    <cellStyle name="Comma 4 2 4 2 2 2" xfId="7463" xr:uid="{00000000-0005-0000-0000-0000051D0000}"/>
    <cellStyle name="Comma 4 2 4 2 2 2 2" xfId="7464" xr:uid="{00000000-0005-0000-0000-0000061D0000}"/>
    <cellStyle name="Comma 4 2 4 2 2 2 2 2" xfId="7465" xr:uid="{00000000-0005-0000-0000-0000071D0000}"/>
    <cellStyle name="Comma 4 2 4 2 2 2 3" xfId="7466" xr:uid="{00000000-0005-0000-0000-0000081D0000}"/>
    <cellStyle name="Comma 4 2 4 2 2 2 4" xfId="7467" xr:uid="{00000000-0005-0000-0000-0000091D0000}"/>
    <cellStyle name="Comma 4 2 4 2 2 3" xfId="7468" xr:uid="{00000000-0005-0000-0000-00000A1D0000}"/>
    <cellStyle name="Comma 4 2 4 2 2 3 2" xfId="7469" xr:uid="{00000000-0005-0000-0000-00000B1D0000}"/>
    <cellStyle name="Comma 4 2 4 2 2 4" xfId="7470" xr:uid="{00000000-0005-0000-0000-00000C1D0000}"/>
    <cellStyle name="Comma 4 2 4 2 2 5" xfId="7471" xr:uid="{00000000-0005-0000-0000-00000D1D0000}"/>
    <cellStyle name="Comma 4 2 4 2 3" xfId="7472" xr:uid="{00000000-0005-0000-0000-00000E1D0000}"/>
    <cellStyle name="Comma 4 2 4 2 3 2" xfId="7473" xr:uid="{00000000-0005-0000-0000-00000F1D0000}"/>
    <cellStyle name="Comma 4 2 4 2 3 2 2" xfId="7474" xr:uid="{00000000-0005-0000-0000-0000101D0000}"/>
    <cellStyle name="Comma 4 2 4 2 3 3" xfId="7475" xr:uid="{00000000-0005-0000-0000-0000111D0000}"/>
    <cellStyle name="Comma 4 2 4 2 3 4" xfId="7476" xr:uid="{00000000-0005-0000-0000-0000121D0000}"/>
    <cellStyle name="Comma 4 2 4 2 4" xfId="7477" xr:uid="{00000000-0005-0000-0000-0000131D0000}"/>
    <cellStyle name="Comma 4 2 4 2 4 2" xfId="7478" xr:uid="{00000000-0005-0000-0000-0000141D0000}"/>
    <cellStyle name="Comma 4 2 4 2 4 2 2" xfId="7479" xr:uid="{00000000-0005-0000-0000-0000151D0000}"/>
    <cellStyle name="Comma 4 2 4 2 4 3" xfId="7480" xr:uid="{00000000-0005-0000-0000-0000161D0000}"/>
    <cellStyle name="Comma 4 2 4 2 4 4" xfId="7481" xr:uid="{00000000-0005-0000-0000-0000171D0000}"/>
    <cellStyle name="Comma 4 2 4 2 5" xfId="7482" xr:uid="{00000000-0005-0000-0000-0000181D0000}"/>
    <cellStyle name="Comma 4 2 4 2 5 2" xfId="7483" xr:uid="{00000000-0005-0000-0000-0000191D0000}"/>
    <cellStyle name="Comma 4 2 4 2 6" xfId="7484" xr:uid="{00000000-0005-0000-0000-00001A1D0000}"/>
    <cellStyle name="Comma 4 2 4 2 7" xfId="7485" xr:uid="{00000000-0005-0000-0000-00001B1D0000}"/>
    <cellStyle name="Comma 4 2 4 3" xfId="7486" xr:uid="{00000000-0005-0000-0000-00001C1D0000}"/>
    <cellStyle name="Comma 4 2 4 3 2" xfId="7487" xr:uid="{00000000-0005-0000-0000-00001D1D0000}"/>
    <cellStyle name="Comma 4 2 4 3 2 2" xfId="7488" xr:uid="{00000000-0005-0000-0000-00001E1D0000}"/>
    <cellStyle name="Comma 4 2 4 3 2 2 2" xfId="7489" xr:uid="{00000000-0005-0000-0000-00001F1D0000}"/>
    <cellStyle name="Comma 4 2 4 3 2 2 2 2" xfId="7490" xr:uid="{00000000-0005-0000-0000-0000201D0000}"/>
    <cellStyle name="Comma 4 2 4 3 2 2 3" xfId="7491" xr:uid="{00000000-0005-0000-0000-0000211D0000}"/>
    <cellStyle name="Comma 4 2 4 3 2 2 4" xfId="7492" xr:uid="{00000000-0005-0000-0000-0000221D0000}"/>
    <cellStyle name="Comma 4 2 4 3 2 3" xfId="7493" xr:uid="{00000000-0005-0000-0000-0000231D0000}"/>
    <cellStyle name="Comma 4 2 4 3 2 3 2" xfId="7494" xr:uid="{00000000-0005-0000-0000-0000241D0000}"/>
    <cellStyle name="Comma 4 2 4 3 2 4" xfId="7495" xr:uid="{00000000-0005-0000-0000-0000251D0000}"/>
    <cellStyle name="Comma 4 2 4 3 2 5" xfId="7496" xr:uid="{00000000-0005-0000-0000-0000261D0000}"/>
    <cellStyle name="Comma 4 2 4 3 3" xfId="7497" xr:uid="{00000000-0005-0000-0000-0000271D0000}"/>
    <cellStyle name="Comma 4 2 4 3 3 2" xfId="7498" xr:uid="{00000000-0005-0000-0000-0000281D0000}"/>
    <cellStyle name="Comma 4 2 4 3 3 2 2" xfId="7499" xr:uid="{00000000-0005-0000-0000-0000291D0000}"/>
    <cellStyle name="Comma 4 2 4 3 3 3" xfId="7500" xr:uid="{00000000-0005-0000-0000-00002A1D0000}"/>
    <cellStyle name="Comma 4 2 4 3 3 4" xfId="7501" xr:uid="{00000000-0005-0000-0000-00002B1D0000}"/>
    <cellStyle name="Comma 4 2 4 3 4" xfId="7502" xr:uid="{00000000-0005-0000-0000-00002C1D0000}"/>
    <cellStyle name="Comma 4 2 4 3 4 2" xfId="7503" xr:uid="{00000000-0005-0000-0000-00002D1D0000}"/>
    <cellStyle name="Comma 4 2 4 3 4 2 2" xfId="7504" xr:uid="{00000000-0005-0000-0000-00002E1D0000}"/>
    <cellStyle name="Comma 4 2 4 3 4 3" xfId="7505" xr:uid="{00000000-0005-0000-0000-00002F1D0000}"/>
    <cellStyle name="Comma 4 2 4 3 4 4" xfId="7506" xr:uid="{00000000-0005-0000-0000-0000301D0000}"/>
    <cellStyle name="Comma 4 2 4 3 5" xfId="7507" xr:uid="{00000000-0005-0000-0000-0000311D0000}"/>
    <cellStyle name="Comma 4 2 4 3 5 2" xfId="7508" xr:uid="{00000000-0005-0000-0000-0000321D0000}"/>
    <cellStyle name="Comma 4 2 4 3 6" xfId="7509" xr:uid="{00000000-0005-0000-0000-0000331D0000}"/>
    <cellStyle name="Comma 4 2 4 3 7" xfId="7510" xr:uid="{00000000-0005-0000-0000-0000341D0000}"/>
    <cellStyle name="Comma 4 2 4 4" xfId="7511" xr:uid="{00000000-0005-0000-0000-0000351D0000}"/>
    <cellStyle name="Comma 4 2 4 4 2" xfId="7512" xr:uid="{00000000-0005-0000-0000-0000361D0000}"/>
    <cellStyle name="Comma 4 2 4 4 2 2" xfId="7513" xr:uid="{00000000-0005-0000-0000-0000371D0000}"/>
    <cellStyle name="Comma 4 2 4 4 2 2 2" xfId="7514" xr:uid="{00000000-0005-0000-0000-0000381D0000}"/>
    <cellStyle name="Comma 4 2 4 4 2 2 2 2" xfId="7515" xr:uid="{00000000-0005-0000-0000-0000391D0000}"/>
    <cellStyle name="Comma 4 2 4 4 2 2 3" xfId="7516" xr:uid="{00000000-0005-0000-0000-00003A1D0000}"/>
    <cellStyle name="Comma 4 2 4 4 2 2 4" xfId="7517" xr:uid="{00000000-0005-0000-0000-00003B1D0000}"/>
    <cellStyle name="Comma 4 2 4 4 2 3" xfId="7518" xr:uid="{00000000-0005-0000-0000-00003C1D0000}"/>
    <cellStyle name="Comma 4 2 4 4 2 3 2" xfId="7519" xr:uid="{00000000-0005-0000-0000-00003D1D0000}"/>
    <cellStyle name="Comma 4 2 4 4 2 4" xfId="7520" xr:uid="{00000000-0005-0000-0000-00003E1D0000}"/>
    <cellStyle name="Comma 4 2 4 4 2 5" xfId="7521" xr:uid="{00000000-0005-0000-0000-00003F1D0000}"/>
    <cellStyle name="Comma 4 2 4 4 3" xfId="7522" xr:uid="{00000000-0005-0000-0000-0000401D0000}"/>
    <cellStyle name="Comma 4 2 4 4 3 2" xfId="7523" xr:uid="{00000000-0005-0000-0000-0000411D0000}"/>
    <cellStyle name="Comma 4 2 4 4 3 2 2" xfId="7524" xr:uid="{00000000-0005-0000-0000-0000421D0000}"/>
    <cellStyle name="Comma 4 2 4 4 3 3" xfId="7525" xr:uid="{00000000-0005-0000-0000-0000431D0000}"/>
    <cellStyle name="Comma 4 2 4 4 3 4" xfId="7526" xr:uid="{00000000-0005-0000-0000-0000441D0000}"/>
    <cellStyle name="Comma 4 2 4 4 4" xfId="7527" xr:uid="{00000000-0005-0000-0000-0000451D0000}"/>
    <cellStyle name="Comma 4 2 4 4 4 2" xfId="7528" xr:uid="{00000000-0005-0000-0000-0000461D0000}"/>
    <cellStyle name="Comma 4 2 4 4 4 2 2" xfId="7529" xr:uid="{00000000-0005-0000-0000-0000471D0000}"/>
    <cellStyle name="Comma 4 2 4 4 4 3" xfId="7530" xr:uid="{00000000-0005-0000-0000-0000481D0000}"/>
    <cellStyle name="Comma 4 2 4 4 4 4" xfId="7531" xr:uid="{00000000-0005-0000-0000-0000491D0000}"/>
    <cellStyle name="Comma 4 2 4 4 5" xfId="7532" xr:uid="{00000000-0005-0000-0000-00004A1D0000}"/>
    <cellStyle name="Comma 4 2 4 4 5 2" xfId="7533" xr:uid="{00000000-0005-0000-0000-00004B1D0000}"/>
    <cellStyle name="Comma 4 2 4 4 6" xfId="7534" xr:uid="{00000000-0005-0000-0000-00004C1D0000}"/>
    <cellStyle name="Comma 4 2 4 4 7" xfId="7535" xr:uid="{00000000-0005-0000-0000-00004D1D0000}"/>
    <cellStyle name="Comma 4 2 4 5" xfId="7536" xr:uid="{00000000-0005-0000-0000-00004E1D0000}"/>
    <cellStyle name="Comma 4 2 4 5 2" xfId="7537" xr:uid="{00000000-0005-0000-0000-00004F1D0000}"/>
    <cellStyle name="Comma 4 2 4 5 2 2" xfId="7538" xr:uid="{00000000-0005-0000-0000-0000501D0000}"/>
    <cellStyle name="Comma 4 2 4 5 2 2 2" xfId="7539" xr:uid="{00000000-0005-0000-0000-0000511D0000}"/>
    <cellStyle name="Comma 4 2 4 5 2 2 2 2" xfId="7540" xr:uid="{00000000-0005-0000-0000-0000521D0000}"/>
    <cellStyle name="Comma 4 2 4 5 2 2 3" xfId="7541" xr:uid="{00000000-0005-0000-0000-0000531D0000}"/>
    <cellStyle name="Comma 4 2 4 5 2 2 4" xfId="7542" xr:uid="{00000000-0005-0000-0000-0000541D0000}"/>
    <cellStyle name="Comma 4 2 4 5 2 3" xfId="7543" xr:uid="{00000000-0005-0000-0000-0000551D0000}"/>
    <cellStyle name="Comma 4 2 4 5 2 3 2" xfId="7544" xr:uid="{00000000-0005-0000-0000-0000561D0000}"/>
    <cellStyle name="Comma 4 2 4 5 2 4" xfId="7545" xr:uid="{00000000-0005-0000-0000-0000571D0000}"/>
    <cellStyle name="Comma 4 2 4 5 2 5" xfId="7546" xr:uid="{00000000-0005-0000-0000-0000581D0000}"/>
    <cellStyle name="Comma 4 2 4 5 3" xfId="7547" xr:uid="{00000000-0005-0000-0000-0000591D0000}"/>
    <cellStyle name="Comma 4 2 4 5 3 2" xfId="7548" xr:uid="{00000000-0005-0000-0000-00005A1D0000}"/>
    <cellStyle name="Comma 4 2 4 5 3 2 2" xfId="7549" xr:uid="{00000000-0005-0000-0000-00005B1D0000}"/>
    <cellStyle name="Comma 4 2 4 5 3 3" xfId="7550" xr:uid="{00000000-0005-0000-0000-00005C1D0000}"/>
    <cellStyle name="Comma 4 2 4 5 3 4" xfId="7551" xr:uid="{00000000-0005-0000-0000-00005D1D0000}"/>
    <cellStyle name="Comma 4 2 4 5 4" xfId="7552" xr:uid="{00000000-0005-0000-0000-00005E1D0000}"/>
    <cellStyle name="Comma 4 2 4 5 4 2" xfId="7553" xr:uid="{00000000-0005-0000-0000-00005F1D0000}"/>
    <cellStyle name="Comma 4 2 4 5 4 2 2" xfId="7554" xr:uid="{00000000-0005-0000-0000-0000601D0000}"/>
    <cellStyle name="Comma 4 2 4 5 4 3" xfId="7555" xr:uid="{00000000-0005-0000-0000-0000611D0000}"/>
    <cellStyle name="Comma 4 2 4 5 4 4" xfId="7556" xr:uid="{00000000-0005-0000-0000-0000621D0000}"/>
    <cellStyle name="Comma 4 2 4 5 5" xfId="7557" xr:uid="{00000000-0005-0000-0000-0000631D0000}"/>
    <cellStyle name="Comma 4 2 4 5 5 2" xfId="7558" xr:uid="{00000000-0005-0000-0000-0000641D0000}"/>
    <cellStyle name="Comma 4 2 4 5 6" xfId="7559" xr:uid="{00000000-0005-0000-0000-0000651D0000}"/>
    <cellStyle name="Comma 4 2 4 5 7" xfId="7560" xr:uid="{00000000-0005-0000-0000-0000661D0000}"/>
    <cellStyle name="Comma 4 2 4 6" xfId="7561" xr:uid="{00000000-0005-0000-0000-0000671D0000}"/>
    <cellStyle name="Comma 4 2 4 6 2" xfId="7562" xr:uid="{00000000-0005-0000-0000-0000681D0000}"/>
    <cellStyle name="Comma 4 2 4 6 2 2" xfId="7563" xr:uid="{00000000-0005-0000-0000-0000691D0000}"/>
    <cellStyle name="Comma 4 2 4 6 2 2 2" xfId="7564" xr:uid="{00000000-0005-0000-0000-00006A1D0000}"/>
    <cellStyle name="Comma 4 2 4 6 2 3" xfId="7565" xr:uid="{00000000-0005-0000-0000-00006B1D0000}"/>
    <cellStyle name="Comma 4 2 4 6 2 4" xfId="7566" xr:uid="{00000000-0005-0000-0000-00006C1D0000}"/>
    <cellStyle name="Comma 4 2 4 6 3" xfId="7567" xr:uid="{00000000-0005-0000-0000-00006D1D0000}"/>
    <cellStyle name="Comma 4 2 4 6 3 2" xfId="7568" xr:uid="{00000000-0005-0000-0000-00006E1D0000}"/>
    <cellStyle name="Comma 4 2 4 6 3 2 2" xfId="7569" xr:uid="{00000000-0005-0000-0000-00006F1D0000}"/>
    <cellStyle name="Comma 4 2 4 6 3 3" xfId="7570" xr:uid="{00000000-0005-0000-0000-0000701D0000}"/>
    <cellStyle name="Comma 4 2 4 6 3 4" xfId="7571" xr:uid="{00000000-0005-0000-0000-0000711D0000}"/>
    <cellStyle name="Comma 4 2 4 6 4" xfId="7572" xr:uid="{00000000-0005-0000-0000-0000721D0000}"/>
    <cellStyle name="Comma 4 2 4 6 4 2" xfId="7573" xr:uid="{00000000-0005-0000-0000-0000731D0000}"/>
    <cellStyle name="Comma 4 2 4 6 5" xfId="7574" xr:uid="{00000000-0005-0000-0000-0000741D0000}"/>
    <cellStyle name="Comma 4 2 4 6 6" xfId="7575" xr:uid="{00000000-0005-0000-0000-0000751D0000}"/>
    <cellStyle name="Comma 4 2 4 7" xfId="7576" xr:uid="{00000000-0005-0000-0000-0000761D0000}"/>
    <cellStyle name="Comma 4 2 4 7 2" xfId="7577" xr:uid="{00000000-0005-0000-0000-0000771D0000}"/>
    <cellStyle name="Comma 4 2 4 7 2 2" xfId="7578" xr:uid="{00000000-0005-0000-0000-0000781D0000}"/>
    <cellStyle name="Comma 4 2 4 7 2 2 2" xfId="7579" xr:uid="{00000000-0005-0000-0000-0000791D0000}"/>
    <cellStyle name="Comma 4 2 4 7 2 3" xfId="7580" xr:uid="{00000000-0005-0000-0000-00007A1D0000}"/>
    <cellStyle name="Comma 4 2 4 7 2 4" xfId="7581" xr:uid="{00000000-0005-0000-0000-00007B1D0000}"/>
    <cellStyle name="Comma 4 2 4 7 3" xfId="7582" xr:uid="{00000000-0005-0000-0000-00007C1D0000}"/>
    <cellStyle name="Comma 4 2 4 7 3 2" xfId="7583" xr:uid="{00000000-0005-0000-0000-00007D1D0000}"/>
    <cellStyle name="Comma 4 2 4 7 4" xfId="7584" xr:uid="{00000000-0005-0000-0000-00007E1D0000}"/>
    <cellStyle name="Comma 4 2 4 7 5" xfId="7585" xr:uid="{00000000-0005-0000-0000-00007F1D0000}"/>
    <cellStyle name="Comma 4 2 4 8" xfId="7586" xr:uid="{00000000-0005-0000-0000-0000801D0000}"/>
    <cellStyle name="Comma 4 2 4 8 2" xfId="7587" xr:uid="{00000000-0005-0000-0000-0000811D0000}"/>
    <cellStyle name="Comma 4 2 4 8 2 2" xfId="7588" xr:uid="{00000000-0005-0000-0000-0000821D0000}"/>
    <cellStyle name="Comma 4 2 4 8 3" xfId="7589" xr:uid="{00000000-0005-0000-0000-0000831D0000}"/>
    <cellStyle name="Comma 4 2 4 8 4" xfId="7590" xr:uid="{00000000-0005-0000-0000-0000841D0000}"/>
    <cellStyle name="Comma 4 2 4 9" xfId="7591" xr:uid="{00000000-0005-0000-0000-0000851D0000}"/>
    <cellStyle name="Comma 4 2 4 9 2" xfId="7592" xr:uid="{00000000-0005-0000-0000-0000861D0000}"/>
    <cellStyle name="Comma 4 2 4 9 2 2" xfId="7593" xr:uid="{00000000-0005-0000-0000-0000871D0000}"/>
    <cellStyle name="Comma 4 2 4 9 3" xfId="7594" xr:uid="{00000000-0005-0000-0000-0000881D0000}"/>
    <cellStyle name="Comma 4 2 4 9 4" xfId="7595" xr:uid="{00000000-0005-0000-0000-0000891D0000}"/>
    <cellStyle name="Comma 4 2 5" xfId="7596" xr:uid="{00000000-0005-0000-0000-00008A1D0000}"/>
    <cellStyle name="Comma 4 2 5 2" xfId="7597" xr:uid="{00000000-0005-0000-0000-00008B1D0000}"/>
    <cellStyle name="Comma 4 2 5 2 2" xfId="7598" xr:uid="{00000000-0005-0000-0000-00008C1D0000}"/>
    <cellStyle name="Comma 4 2 5 2 2 2" xfId="7599" xr:uid="{00000000-0005-0000-0000-00008D1D0000}"/>
    <cellStyle name="Comma 4 2 5 2 2 2 2" xfId="7600" xr:uid="{00000000-0005-0000-0000-00008E1D0000}"/>
    <cellStyle name="Comma 4 2 5 2 2 3" xfId="7601" xr:uid="{00000000-0005-0000-0000-00008F1D0000}"/>
    <cellStyle name="Comma 4 2 5 2 2 4" xfId="7602" xr:uid="{00000000-0005-0000-0000-0000901D0000}"/>
    <cellStyle name="Comma 4 2 5 2 3" xfId="7603" xr:uid="{00000000-0005-0000-0000-0000911D0000}"/>
    <cellStyle name="Comma 4 2 5 2 3 2" xfId="7604" xr:uid="{00000000-0005-0000-0000-0000921D0000}"/>
    <cellStyle name="Comma 4 2 5 2 4" xfId="7605" xr:uid="{00000000-0005-0000-0000-0000931D0000}"/>
    <cellStyle name="Comma 4 2 5 2 5" xfId="7606" xr:uid="{00000000-0005-0000-0000-0000941D0000}"/>
    <cellStyle name="Comma 4 2 5 3" xfId="7607" xr:uid="{00000000-0005-0000-0000-0000951D0000}"/>
    <cellStyle name="Comma 4 2 5 3 2" xfId="7608" xr:uid="{00000000-0005-0000-0000-0000961D0000}"/>
    <cellStyle name="Comma 4 2 5 3 2 2" xfId="7609" xr:uid="{00000000-0005-0000-0000-0000971D0000}"/>
    <cellStyle name="Comma 4 2 5 3 3" xfId="7610" xr:uid="{00000000-0005-0000-0000-0000981D0000}"/>
    <cellStyle name="Comma 4 2 5 3 4" xfId="7611" xr:uid="{00000000-0005-0000-0000-0000991D0000}"/>
    <cellStyle name="Comma 4 2 5 4" xfId="7612" xr:uid="{00000000-0005-0000-0000-00009A1D0000}"/>
    <cellStyle name="Comma 4 2 5 4 2" xfId="7613" xr:uid="{00000000-0005-0000-0000-00009B1D0000}"/>
    <cellStyle name="Comma 4 2 5 4 2 2" xfId="7614" xr:uid="{00000000-0005-0000-0000-00009C1D0000}"/>
    <cellStyle name="Comma 4 2 5 4 3" xfId="7615" xr:uid="{00000000-0005-0000-0000-00009D1D0000}"/>
    <cellStyle name="Comma 4 2 5 4 4" xfId="7616" xr:uid="{00000000-0005-0000-0000-00009E1D0000}"/>
    <cellStyle name="Comma 4 2 5 5" xfId="7617" xr:uid="{00000000-0005-0000-0000-00009F1D0000}"/>
    <cellStyle name="Comma 4 2 5 5 2" xfId="7618" xr:uid="{00000000-0005-0000-0000-0000A01D0000}"/>
    <cellStyle name="Comma 4 2 5 6" xfId="7619" xr:uid="{00000000-0005-0000-0000-0000A11D0000}"/>
    <cellStyle name="Comma 4 2 5 7" xfId="7620" xr:uid="{00000000-0005-0000-0000-0000A21D0000}"/>
    <cellStyle name="Comma 4 2 6" xfId="7621" xr:uid="{00000000-0005-0000-0000-0000A31D0000}"/>
    <cellStyle name="Comma 4 2 6 2" xfId="7622" xr:uid="{00000000-0005-0000-0000-0000A41D0000}"/>
    <cellStyle name="Comma 4 2 6 2 2" xfId="7623" xr:uid="{00000000-0005-0000-0000-0000A51D0000}"/>
    <cellStyle name="Comma 4 2 6 2 2 2" xfId="7624" xr:uid="{00000000-0005-0000-0000-0000A61D0000}"/>
    <cellStyle name="Comma 4 2 6 2 2 2 2" xfId="7625" xr:uid="{00000000-0005-0000-0000-0000A71D0000}"/>
    <cellStyle name="Comma 4 2 6 2 2 3" xfId="7626" xr:uid="{00000000-0005-0000-0000-0000A81D0000}"/>
    <cellStyle name="Comma 4 2 6 2 2 4" xfId="7627" xr:uid="{00000000-0005-0000-0000-0000A91D0000}"/>
    <cellStyle name="Comma 4 2 6 2 3" xfId="7628" xr:uid="{00000000-0005-0000-0000-0000AA1D0000}"/>
    <cellStyle name="Comma 4 2 6 2 3 2" xfId="7629" xr:uid="{00000000-0005-0000-0000-0000AB1D0000}"/>
    <cellStyle name="Comma 4 2 6 2 4" xfId="7630" xr:uid="{00000000-0005-0000-0000-0000AC1D0000}"/>
    <cellStyle name="Comma 4 2 6 2 5" xfId="7631" xr:uid="{00000000-0005-0000-0000-0000AD1D0000}"/>
    <cellStyle name="Comma 4 2 6 3" xfId="7632" xr:uid="{00000000-0005-0000-0000-0000AE1D0000}"/>
    <cellStyle name="Comma 4 2 6 3 2" xfId="7633" xr:uid="{00000000-0005-0000-0000-0000AF1D0000}"/>
    <cellStyle name="Comma 4 2 6 3 2 2" xfId="7634" xr:uid="{00000000-0005-0000-0000-0000B01D0000}"/>
    <cellStyle name="Comma 4 2 6 3 3" xfId="7635" xr:uid="{00000000-0005-0000-0000-0000B11D0000}"/>
    <cellStyle name="Comma 4 2 6 3 4" xfId="7636" xr:uid="{00000000-0005-0000-0000-0000B21D0000}"/>
    <cellStyle name="Comma 4 2 6 4" xfId="7637" xr:uid="{00000000-0005-0000-0000-0000B31D0000}"/>
    <cellStyle name="Comma 4 2 6 4 2" xfId="7638" xr:uid="{00000000-0005-0000-0000-0000B41D0000}"/>
    <cellStyle name="Comma 4 2 6 4 2 2" xfId="7639" xr:uid="{00000000-0005-0000-0000-0000B51D0000}"/>
    <cellStyle name="Comma 4 2 6 4 3" xfId="7640" xr:uid="{00000000-0005-0000-0000-0000B61D0000}"/>
    <cellStyle name="Comma 4 2 6 4 4" xfId="7641" xr:uid="{00000000-0005-0000-0000-0000B71D0000}"/>
    <cellStyle name="Comma 4 2 6 5" xfId="7642" xr:uid="{00000000-0005-0000-0000-0000B81D0000}"/>
    <cellStyle name="Comma 4 2 6 5 2" xfId="7643" xr:uid="{00000000-0005-0000-0000-0000B91D0000}"/>
    <cellStyle name="Comma 4 2 6 6" xfId="7644" xr:uid="{00000000-0005-0000-0000-0000BA1D0000}"/>
    <cellStyle name="Comma 4 2 6 7" xfId="7645" xr:uid="{00000000-0005-0000-0000-0000BB1D0000}"/>
    <cellStyle name="Comma 4 2 7" xfId="7646" xr:uid="{00000000-0005-0000-0000-0000BC1D0000}"/>
    <cellStyle name="Comma 4 2 7 2" xfId="7647" xr:uid="{00000000-0005-0000-0000-0000BD1D0000}"/>
    <cellStyle name="Comma 4 2 7 2 2" xfId="7648" xr:uid="{00000000-0005-0000-0000-0000BE1D0000}"/>
    <cellStyle name="Comma 4 2 7 2 2 2" xfId="7649" xr:uid="{00000000-0005-0000-0000-0000BF1D0000}"/>
    <cellStyle name="Comma 4 2 7 2 2 2 2" xfId="7650" xr:uid="{00000000-0005-0000-0000-0000C01D0000}"/>
    <cellStyle name="Comma 4 2 7 2 2 3" xfId="7651" xr:uid="{00000000-0005-0000-0000-0000C11D0000}"/>
    <cellStyle name="Comma 4 2 7 2 2 4" xfId="7652" xr:uid="{00000000-0005-0000-0000-0000C21D0000}"/>
    <cellStyle name="Comma 4 2 7 2 3" xfId="7653" xr:uid="{00000000-0005-0000-0000-0000C31D0000}"/>
    <cellStyle name="Comma 4 2 7 2 3 2" xfId="7654" xr:uid="{00000000-0005-0000-0000-0000C41D0000}"/>
    <cellStyle name="Comma 4 2 7 2 4" xfId="7655" xr:uid="{00000000-0005-0000-0000-0000C51D0000}"/>
    <cellStyle name="Comma 4 2 7 2 5" xfId="7656" xr:uid="{00000000-0005-0000-0000-0000C61D0000}"/>
    <cellStyle name="Comma 4 2 7 3" xfId="7657" xr:uid="{00000000-0005-0000-0000-0000C71D0000}"/>
    <cellStyle name="Comma 4 2 7 3 2" xfId="7658" xr:uid="{00000000-0005-0000-0000-0000C81D0000}"/>
    <cellStyle name="Comma 4 2 7 3 2 2" xfId="7659" xr:uid="{00000000-0005-0000-0000-0000C91D0000}"/>
    <cellStyle name="Comma 4 2 7 3 3" xfId="7660" xr:uid="{00000000-0005-0000-0000-0000CA1D0000}"/>
    <cellStyle name="Comma 4 2 7 3 4" xfId="7661" xr:uid="{00000000-0005-0000-0000-0000CB1D0000}"/>
    <cellStyle name="Comma 4 2 7 4" xfId="7662" xr:uid="{00000000-0005-0000-0000-0000CC1D0000}"/>
    <cellStyle name="Comma 4 2 7 4 2" xfId="7663" xr:uid="{00000000-0005-0000-0000-0000CD1D0000}"/>
    <cellStyle name="Comma 4 2 7 4 2 2" xfId="7664" xr:uid="{00000000-0005-0000-0000-0000CE1D0000}"/>
    <cellStyle name="Comma 4 2 7 4 3" xfId="7665" xr:uid="{00000000-0005-0000-0000-0000CF1D0000}"/>
    <cellStyle name="Comma 4 2 7 4 4" xfId="7666" xr:uid="{00000000-0005-0000-0000-0000D01D0000}"/>
    <cellStyle name="Comma 4 2 7 5" xfId="7667" xr:uid="{00000000-0005-0000-0000-0000D11D0000}"/>
    <cellStyle name="Comma 4 2 7 5 2" xfId="7668" xr:uid="{00000000-0005-0000-0000-0000D21D0000}"/>
    <cellStyle name="Comma 4 2 7 6" xfId="7669" xr:uid="{00000000-0005-0000-0000-0000D31D0000}"/>
    <cellStyle name="Comma 4 2 7 7" xfId="7670" xr:uid="{00000000-0005-0000-0000-0000D41D0000}"/>
    <cellStyle name="Comma 4 2 8" xfId="7671" xr:uid="{00000000-0005-0000-0000-0000D51D0000}"/>
    <cellStyle name="Comma 4 2 8 2" xfId="7672" xr:uid="{00000000-0005-0000-0000-0000D61D0000}"/>
    <cellStyle name="Comma 4 2 8 2 2" xfId="7673" xr:uid="{00000000-0005-0000-0000-0000D71D0000}"/>
    <cellStyle name="Comma 4 2 8 2 2 2" xfId="7674" xr:uid="{00000000-0005-0000-0000-0000D81D0000}"/>
    <cellStyle name="Comma 4 2 8 2 2 2 2" xfId="7675" xr:uid="{00000000-0005-0000-0000-0000D91D0000}"/>
    <cellStyle name="Comma 4 2 8 2 2 3" xfId="7676" xr:uid="{00000000-0005-0000-0000-0000DA1D0000}"/>
    <cellStyle name="Comma 4 2 8 2 2 4" xfId="7677" xr:uid="{00000000-0005-0000-0000-0000DB1D0000}"/>
    <cellStyle name="Comma 4 2 8 2 3" xfId="7678" xr:uid="{00000000-0005-0000-0000-0000DC1D0000}"/>
    <cellStyle name="Comma 4 2 8 2 3 2" xfId="7679" xr:uid="{00000000-0005-0000-0000-0000DD1D0000}"/>
    <cellStyle name="Comma 4 2 8 2 4" xfId="7680" xr:uid="{00000000-0005-0000-0000-0000DE1D0000}"/>
    <cellStyle name="Comma 4 2 8 2 5" xfId="7681" xr:uid="{00000000-0005-0000-0000-0000DF1D0000}"/>
    <cellStyle name="Comma 4 2 8 3" xfId="7682" xr:uid="{00000000-0005-0000-0000-0000E01D0000}"/>
    <cellStyle name="Comma 4 2 8 3 2" xfId="7683" xr:uid="{00000000-0005-0000-0000-0000E11D0000}"/>
    <cellStyle name="Comma 4 2 8 3 2 2" xfId="7684" xr:uid="{00000000-0005-0000-0000-0000E21D0000}"/>
    <cellStyle name="Comma 4 2 8 3 3" xfId="7685" xr:uid="{00000000-0005-0000-0000-0000E31D0000}"/>
    <cellStyle name="Comma 4 2 8 3 4" xfId="7686" xr:uid="{00000000-0005-0000-0000-0000E41D0000}"/>
    <cellStyle name="Comma 4 2 8 4" xfId="7687" xr:uid="{00000000-0005-0000-0000-0000E51D0000}"/>
    <cellStyle name="Comma 4 2 8 4 2" xfId="7688" xr:uid="{00000000-0005-0000-0000-0000E61D0000}"/>
    <cellStyle name="Comma 4 2 8 4 2 2" xfId="7689" xr:uid="{00000000-0005-0000-0000-0000E71D0000}"/>
    <cellStyle name="Comma 4 2 8 4 3" xfId="7690" xr:uid="{00000000-0005-0000-0000-0000E81D0000}"/>
    <cellStyle name="Comma 4 2 8 4 4" xfId="7691" xr:uid="{00000000-0005-0000-0000-0000E91D0000}"/>
    <cellStyle name="Comma 4 2 8 5" xfId="7692" xr:uid="{00000000-0005-0000-0000-0000EA1D0000}"/>
    <cellStyle name="Comma 4 2 8 5 2" xfId="7693" xr:uid="{00000000-0005-0000-0000-0000EB1D0000}"/>
    <cellStyle name="Comma 4 2 8 6" xfId="7694" xr:uid="{00000000-0005-0000-0000-0000EC1D0000}"/>
    <cellStyle name="Comma 4 2 8 7" xfId="7695" xr:uid="{00000000-0005-0000-0000-0000ED1D0000}"/>
    <cellStyle name="Comma 4 2 9" xfId="7696" xr:uid="{00000000-0005-0000-0000-0000EE1D0000}"/>
    <cellStyle name="Comma 4 2 9 2" xfId="7697" xr:uid="{00000000-0005-0000-0000-0000EF1D0000}"/>
    <cellStyle name="Comma 4 2 9 2 2" xfId="7698" xr:uid="{00000000-0005-0000-0000-0000F01D0000}"/>
    <cellStyle name="Comma 4 2 9 2 2 2" xfId="7699" xr:uid="{00000000-0005-0000-0000-0000F11D0000}"/>
    <cellStyle name="Comma 4 2 9 2 3" xfId="7700" xr:uid="{00000000-0005-0000-0000-0000F21D0000}"/>
    <cellStyle name="Comma 4 2 9 2 4" xfId="7701" xr:uid="{00000000-0005-0000-0000-0000F31D0000}"/>
    <cellStyle name="Comma 4 2 9 3" xfId="7702" xr:uid="{00000000-0005-0000-0000-0000F41D0000}"/>
    <cellStyle name="Comma 4 2 9 3 2" xfId="7703" xr:uid="{00000000-0005-0000-0000-0000F51D0000}"/>
    <cellStyle name="Comma 4 2 9 3 2 2" xfId="7704" xr:uid="{00000000-0005-0000-0000-0000F61D0000}"/>
    <cellStyle name="Comma 4 2 9 3 3" xfId="7705" xr:uid="{00000000-0005-0000-0000-0000F71D0000}"/>
    <cellStyle name="Comma 4 2 9 3 4" xfId="7706" xr:uid="{00000000-0005-0000-0000-0000F81D0000}"/>
    <cellStyle name="Comma 4 2 9 4" xfId="7707" xr:uid="{00000000-0005-0000-0000-0000F91D0000}"/>
    <cellStyle name="Comma 4 2 9 4 2" xfId="7708" xr:uid="{00000000-0005-0000-0000-0000FA1D0000}"/>
    <cellStyle name="Comma 4 2 9 5" xfId="7709" xr:uid="{00000000-0005-0000-0000-0000FB1D0000}"/>
    <cellStyle name="Comma 4 2 9 6" xfId="7710" xr:uid="{00000000-0005-0000-0000-0000FC1D0000}"/>
    <cellStyle name="Comma 4 3" xfId="7711" xr:uid="{00000000-0005-0000-0000-0000FD1D0000}"/>
    <cellStyle name="Comma 4 3 10" xfId="7712" xr:uid="{00000000-0005-0000-0000-0000FE1D0000}"/>
    <cellStyle name="Comma 4 3 10 2" xfId="7713" xr:uid="{00000000-0005-0000-0000-0000FF1D0000}"/>
    <cellStyle name="Comma 4 3 10 2 2" xfId="7714" xr:uid="{00000000-0005-0000-0000-0000001E0000}"/>
    <cellStyle name="Comma 4 3 10 3" xfId="7715" xr:uid="{00000000-0005-0000-0000-0000011E0000}"/>
    <cellStyle name="Comma 4 3 10 4" xfId="7716" xr:uid="{00000000-0005-0000-0000-0000021E0000}"/>
    <cellStyle name="Comma 4 3 11" xfId="7717" xr:uid="{00000000-0005-0000-0000-0000031E0000}"/>
    <cellStyle name="Comma 4 3 11 2" xfId="7718" xr:uid="{00000000-0005-0000-0000-0000041E0000}"/>
    <cellStyle name="Comma 4 3 12" xfId="7719" xr:uid="{00000000-0005-0000-0000-0000051E0000}"/>
    <cellStyle name="Comma 4 3 13" xfId="7720" xr:uid="{00000000-0005-0000-0000-0000061E0000}"/>
    <cellStyle name="Comma 4 3 2" xfId="7721" xr:uid="{00000000-0005-0000-0000-0000071E0000}"/>
    <cellStyle name="Comma 4 3 2 10" xfId="7722" xr:uid="{00000000-0005-0000-0000-0000081E0000}"/>
    <cellStyle name="Comma 4 3 2 10 2" xfId="7723" xr:uid="{00000000-0005-0000-0000-0000091E0000}"/>
    <cellStyle name="Comma 4 3 2 11" xfId="7724" xr:uid="{00000000-0005-0000-0000-00000A1E0000}"/>
    <cellStyle name="Comma 4 3 2 12" xfId="7725" xr:uid="{00000000-0005-0000-0000-00000B1E0000}"/>
    <cellStyle name="Comma 4 3 2 2" xfId="7726" xr:uid="{00000000-0005-0000-0000-00000C1E0000}"/>
    <cellStyle name="Comma 4 3 2 2 2" xfId="7727" xr:uid="{00000000-0005-0000-0000-00000D1E0000}"/>
    <cellStyle name="Comma 4 3 2 2 2 2" xfId="7728" xr:uid="{00000000-0005-0000-0000-00000E1E0000}"/>
    <cellStyle name="Comma 4 3 2 2 2 2 2" xfId="7729" xr:uid="{00000000-0005-0000-0000-00000F1E0000}"/>
    <cellStyle name="Comma 4 3 2 2 2 2 2 2" xfId="7730" xr:uid="{00000000-0005-0000-0000-0000101E0000}"/>
    <cellStyle name="Comma 4 3 2 2 2 2 3" xfId="7731" xr:uid="{00000000-0005-0000-0000-0000111E0000}"/>
    <cellStyle name="Comma 4 3 2 2 2 2 4" xfId="7732" xr:uid="{00000000-0005-0000-0000-0000121E0000}"/>
    <cellStyle name="Comma 4 3 2 2 2 3" xfId="7733" xr:uid="{00000000-0005-0000-0000-0000131E0000}"/>
    <cellStyle name="Comma 4 3 2 2 2 3 2" xfId="7734" xr:uid="{00000000-0005-0000-0000-0000141E0000}"/>
    <cellStyle name="Comma 4 3 2 2 2 4" xfId="7735" xr:uid="{00000000-0005-0000-0000-0000151E0000}"/>
    <cellStyle name="Comma 4 3 2 2 2 5" xfId="7736" xr:uid="{00000000-0005-0000-0000-0000161E0000}"/>
    <cellStyle name="Comma 4 3 2 2 3" xfId="7737" xr:uid="{00000000-0005-0000-0000-0000171E0000}"/>
    <cellStyle name="Comma 4 3 2 2 3 2" xfId="7738" xr:uid="{00000000-0005-0000-0000-0000181E0000}"/>
    <cellStyle name="Comma 4 3 2 2 3 2 2" xfId="7739" xr:uid="{00000000-0005-0000-0000-0000191E0000}"/>
    <cellStyle name="Comma 4 3 2 2 3 3" xfId="7740" xr:uid="{00000000-0005-0000-0000-00001A1E0000}"/>
    <cellStyle name="Comma 4 3 2 2 3 4" xfId="7741" xr:uid="{00000000-0005-0000-0000-00001B1E0000}"/>
    <cellStyle name="Comma 4 3 2 2 4" xfId="7742" xr:uid="{00000000-0005-0000-0000-00001C1E0000}"/>
    <cellStyle name="Comma 4 3 2 2 4 2" xfId="7743" xr:uid="{00000000-0005-0000-0000-00001D1E0000}"/>
    <cellStyle name="Comma 4 3 2 2 4 2 2" xfId="7744" xr:uid="{00000000-0005-0000-0000-00001E1E0000}"/>
    <cellStyle name="Comma 4 3 2 2 4 3" xfId="7745" xr:uid="{00000000-0005-0000-0000-00001F1E0000}"/>
    <cellStyle name="Comma 4 3 2 2 4 4" xfId="7746" xr:uid="{00000000-0005-0000-0000-0000201E0000}"/>
    <cellStyle name="Comma 4 3 2 2 5" xfId="7747" xr:uid="{00000000-0005-0000-0000-0000211E0000}"/>
    <cellStyle name="Comma 4 3 2 2 5 2" xfId="7748" xr:uid="{00000000-0005-0000-0000-0000221E0000}"/>
    <cellStyle name="Comma 4 3 2 2 6" xfId="7749" xr:uid="{00000000-0005-0000-0000-0000231E0000}"/>
    <cellStyle name="Comma 4 3 2 2 7" xfId="7750" xr:uid="{00000000-0005-0000-0000-0000241E0000}"/>
    <cellStyle name="Comma 4 3 2 3" xfId="7751" xr:uid="{00000000-0005-0000-0000-0000251E0000}"/>
    <cellStyle name="Comma 4 3 2 3 2" xfId="7752" xr:uid="{00000000-0005-0000-0000-0000261E0000}"/>
    <cellStyle name="Comma 4 3 2 3 2 2" xfId="7753" xr:uid="{00000000-0005-0000-0000-0000271E0000}"/>
    <cellStyle name="Comma 4 3 2 3 2 2 2" xfId="7754" xr:uid="{00000000-0005-0000-0000-0000281E0000}"/>
    <cellStyle name="Comma 4 3 2 3 2 2 2 2" xfId="7755" xr:uid="{00000000-0005-0000-0000-0000291E0000}"/>
    <cellStyle name="Comma 4 3 2 3 2 2 3" xfId="7756" xr:uid="{00000000-0005-0000-0000-00002A1E0000}"/>
    <cellStyle name="Comma 4 3 2 3 2 2 4" xfId="7757" xr:uid="{00000000-0005-0000-0000-00002B1E0000}"/>
    <cellStyle name="Comma 4 3 2 3 2 3" xfId="7758" xr:uid="{00000000-0005-0000-0000-00002C1E0000}"/>
    <cellStyle name="Comma 4 3 2 3 2 3 2" xfId="7759" xr:uid="{00000000-0005-0000-0000-00002D1E0000}"/>
    <cellStyle name="Comma 4 3 2 3 2 4" xfId="7760" xr:uid="{00000000-0005-0000-0000-00002E1E0000}"/>
    <cellStyle name="Comma 4 3 2 3 2 5" xfId="7761" xr:uid="{00000000-0005-0000-0000-00002F1E0000}"/>
    <cellStyle name="Comma 4 3 2 3 3" xfId="7762" xr:uid="{00000000-0005-0000-0000-0000301E0000}"/>
    <cellStyle name="Comma 4 3 2 3 3 2" xfId="7763" xr:uid="{00000000-0005-0000-0000-0000311E0000}"/>
    <cellStyle name="Comma 4 3 2 3 3 2 2" xfId="7764" xr:uid="{00000000-0005-0000-0000-0000321E0000}"/>
    <cellStyle name="Comma 4 3 2 3 3 3" xfId="7765" xr:uid="{00000000-0005-0000-0000-0000331E0000}"/>
    <cellStyle name="Comma 4 3 2 3 3 4" xfId="7766" xr:uid="{00000000-0005-0000-0000-0000341E0000}"/>
    <cellStyle name="Comma 4 3 2 3 4" xfId="7767" xr:uid="{00000000-0005-0000-0000-0000351E0000}"/>
    <cellStyle name="Comma 4 3 2 3 4 2" xfId="7768" xr:uid="{00000000-0005-0000-0000-0000361E0000}"/>
    <cellStyle name="Comma 4 3 2 3 4 2 2" xfId="7769" xr:uid="{00000000-0005-0000-0000-0000371E0000}"/>
    <cellStyle name="Comma 4 3 2 3 4 3" xfId="7770" xr:uid="{00000000-0005-0000-0000-0000381E0000}"/>
    <cellStyle name="Comma 4 3 2 3 4 4" xfId="7771" xr:uid="{00000000-0005-0000-0000-0000391E0000}"/>
    <cellStyle name="Comma 4 3 2 3 5" xfId="7772" xr:uid="{00000000-0005-0000-0000-00003A1E0000}"/>
    <cellStyle name="Comma 4 3 2 3 5 2" xfId="7773" xr:uid="{00000000-0005-0000-0000-00003B1E0000}"/>
    <cellStyle name="Comma 4 3 2 3 6" xfId="7774" xr:uid="{00000000-0005-0000-0000-00003C1E0000}"/>
    <cellStyle name="Comma 4 3 2 3 7" xfId="7775" xr:uid="{00000000-0005-0000-0000-00003D1E0000}"/>
    <cellStyle name="Comma 4 3 2 4" xfId="7776" xr:uid="{00000000-0005-0000-0000-00003E1E0000}"/>
    <cellStyle name="Comma 4 3 2 4 2" xfId="7777" xr:uid="{00000000-0005-0000-0000-00003F1E0000}"/>
    <cellStyle name="Comma 4 3 2 4 2 2" xfId="7778" xr:uid="{00000000-0005-0000-0000-0000401E0000}"/>
    <cellStyle name="Comma 4 3 2 4 2 2 2" xfId="7779" xr:uid="{00000000-0005-0000-0000-0000411E0000}"/>
    <cellStyle name="Comma 4 3 2 4 2 2 2 2" xfId="7780" xr:uid="{00000000-0005-0000-0000-0000421E0000}"/>
    <cellStyle name="Comma 4 3 2 4 2 2 3" xfId="7781" xr:uid="{00000000-0005-0000-0000-0000431E0000}"/>
    <cellStyle name="Comma 4 3 2 4 2 2 4" xfId="7782" xr:uid="{00000000-0005-0000-0000-0000441E0000}"/>
    <cellStyle name="Comma 4 3 2 4 2 3" xfId="7783" xr:uid="{00000000-0005-0000-0000-0000451E0000}"/>
    <cellStyle name="Comma 4 3 2 4 2 3 2" xfId="7784" xr:uid="{00000000-0005-0000-0000-0000461E0000}"/>
    <cellStyle name="Comma 4 3 2 4 2 4" xfId="7785" xr:uid="{00000000-0005-0000-0000-0000471E0000}"/>
    <cellStyle name="Comma 4 3 2 4 2 5" xfId="7786" xr:uid="{00000000-0005-0000-0000-0000481E0000}"/>
    <cellStyle name="Comma 4 3 2 4 3" xfId="7787" xr:uid="{00000000-0005-0000-0000-0000491E0000}"/>
    <cellStyle name="Comma 4 3 2 4 3 2" xfId="7788" xr:uid="{00000000-0005-0000-0000-00004A1E0000}"/>
    <cellStyle name="Comma 4 3 2 4 3 2 2" xfId="7789" xr:uid="{00000000-0005-0000-0000-00004B1E0000}"/>
    <cellStyle name="Comma 4 3 2 4 3 3" xfId="7790" xr:uid="{00000000-0005-0000-0000-00004C1E0000}"/>
    <cellStyle name="Comma 4 3 2 4 3 4" xfId="7791" xr:uid="{00000000-0005-0000-0000-00004D1E0000}"/>
    <cellStyle name="Comma 4 3 2 4 4" xfId="7792" xr:uid="{00000000-0005-0000-0000-00004E1E0000}"/>
    <cellStyle name="Comma 4 3 2 4 4 2" xfId="7793" xr:uid="{00000000-0005-0000-0000-00004F1E0000}"/>
    <cellStyle name="Comma 4 3 2 4 4 2 2" xfId="7794" xr:uid="{00000000-0005-0000-0000-0000501E0000}"/>
    <cellStyle name="Comma 4 3 2 4 4 3" xfId="7795" xr:uid="{00000000-0005-0000-0000-0000511E0000}"/>
    <cellStyle name="Comma 4 3 2 4 4 4" xfId="7796" xr:uid="{00000000-0005-0000-0000-0000521E0000}"/>
    <cellStyle name="Comma 4 3 2 4 5" xfId="7797" xr:uid="{00000000-0005-0000-0000-0000531E0000}"/>
    <cellStyle name="Comma 4 3 2 4 5 2" xfId="7798" xr:uid="{00000000-0005-0000-0000-0000541E0000}"/>
    <cellStyle name="Comma 4 3 2 4 6" xfId="7799" xr:uid="{00000000-0005-0000-0000-0000551E0000}"/>
    <cellStyle name="Comma 4 3 2 4 7" xfId="7800" xr:uid="{00000000-0005-0000-0000-0000561E0000}"/>
    <cellStyle name="Comma 4 3 2 5" xfId="7801" xr:uid="{00000000-0005-0000-0000-0000571E0000}"/>
    <cellStyle name="Comma 4 3 2 5 2" xfId="7802" xr:uid="{00000000-0005-0000-0000-0000581E0000}"/>
    <cellStyle name="Comma 4 3 2 5 2 2" xfId="7803" xr:uid="{00000000-0005-0000-0000-0000591E0000}"/>
    <cellStyle name="Comma 4 3 2 5 2 2 2" xfId="7804" xr:uid="{00000000-0005-0000-0000-00005A1E0000}"/>
    <cellStyle name="Comma 4 3 2 5 2 2 2 2" xfId="7805" xr:uid="{00000000-0005-0000-0000-00005B1E0000}"/>
    <cellStyle name="Comma 4 3 2 5 2 2 3" xfId="7806" xr:uid="{00000000-0005-0000-0000-00005C1E0000}"/>
    <cellStyle name="Comma 4 3 2 5 2 2 4" xfId="7807" xr:uid="{00000000-0005-0000-0000-00005D1E0000}"/>
    <cellStyle name="Comma 4 3 2 5 2 3" xfId="7808" xr:uid="{00000000-0005-0000-0000-00005E1E0000}"/>
    <cellStyle name="Comma 4 3 2 5 2 3 2" xfId="7809" xr:uid="{00000000-0005-0000-0000-00005F1E0000}"/>
    <cellStyle name="Comma 4 3 2 5 2 4" xfId="7810" xr:uid="{00000000-0005-0000-0000-0000601E0000}"/>
    <cellStyle name="Comma 4 3 2 5 2 5" xfId="7811" xr:uid="{00000000-0005-0000-0000-0000611E0000}"/>
    <cellStyle name="Comma 4 3 2 5 3" xfId="7812" xr:uid="{00000000-0005-0000-0000-0000621E0000}"/>
    <cellStyle name="Comma 4 3 2 5 3 2" xfId="7813" xr:uid="{00000000-0005-0000-0000-0000631E0000}"/>
    <cellStyle name="Comma 4 3 2 5 3 2 2" xfId="7814" xr:uid="{00000000-0005-0000-0000-0000641E0000}"/>
    <cellStyle name="Comma 4 3 2 5 3 3" xfId="7815" xr:uid="{00000000-0005-0000-0000-0000651E0000}"/>
    <cellStyle name="Comma 4 3 2 5 3 4" xfId="7816" xr:uid="{00000000-0005-0000-0000-0000661E0000}"/>
    <cellStyle name="Comma 4 3 2 5 4" xfId="7817" xr:uid="{00000000-0005-0000-0000-0000671E0000}"/>
    <cellStyle name="Comma 4 3 2 5 4 2" xfId="7818" xr:uid="{00000000-0005-0000-0000-0000681E0000}"/>
    <cellStyle name="Comma 4 3 2 5 4 2 2" xfId="7819" xr:uid="{00000000-0005-0000-0000-0000691E0000}"/>
    <cellStyle name="Comma 4 3 2 5 4 3" xfId="7820" xr:uid="{00000000-0005-0000-0000-00006A1E0000}"/>
    <cellStyle name="Comma 4 3 2 5 4 4" xfId="7821" xr:uid="{00000000-0005-0000-0000-00006B1E0000}"/>
    <cellStyle name="Comma 4 3 2 5 5" xfId="7822" xr:uid="{00000000-0005-0000-0000-00006C1E0000}"/>
    <cellStyle name="Comma 4 3 2 5 5 2" xfId="7823" xr:uid="{00000000-0005-0000-0000-00006D1E0000}"/>
    <cellStyle name="Comma 4 3 2 5 6" xfId="7824" xr:uid="{00000000-0005-0000-0000-00006E1E0000}"/>
    <cellStyle name="Comma 4 3 2 5 7" xfId="7825" xr:uid="{00000000-0005-0000-0000-00006F1E0000}"/>
    <cellStyle name="Comma 4 3 2 6" xfId="7826" xr:uid="{00000000-0005-0000-0000-0000701E0000}"/>
    <cellStyle name="Comma 4 3 2 6 2" xfId="7827" xr:uid="{00000000-0005-0000-0000-0000711E0000}"/>
    <cellStyle name="Comma 4 3 2 6 2 2" xfId="7828" xr:uid="{00000000-0005-0000-0000-0000721E0000}"/>
    <cellStyle name="Comma 4 3 2 6 2 2 2" xfId="7829" xr:uid="{00000000-0005-0000-0000-0000731E0000}"/>
    <cellStyle name="Comma 4 3 2 6 2 3" xfId="7830" xr:uid="{00000000-0005-0000-0000-0000741E0000}"/>
    <cellStyle name="Comma 4 3 2 6 2 4" xfId="7831" xr:uid="{00000000-0005-0000-0000-0000751E0000}"/>
    <cellStyle name="Comma 4 3 2 6 3" xfId="7832" xr:uid="{00000000-0005-0000-0000-0000761E0000}"/>
    <cellStyle name="Comma 4 3 2 6 3 2" xfId="7833" xr:uid="{00000000-0005-0000-0000-0000771E0000}"/>
    <cellStyle name="Comma 4 3 2 6 3 2 2" xfId="7834" xr:uid="{00000000-0005-0000-0000-0000781E0000}"/>
    <cellStyle name="Comma 4 3 2 6 3 3" xfId="7835" xr:uid="{00000000-0005-0000-0000-0000791E0000}"/>
    <cellStyle name="Comma 4 3 2 6 3 4" xfId="7836" xr:uid="{00000000-0005-0000-0000-00007A1E0000}"/>
    <cellStyle name="Comma 4 3 2 6 4" xfId="7837" xr:uid="{00000000-0005-0000-0000-00007B1E0000}"/>
    <cellStyle name="Comma 4 3 2 6 4 2" xfId="7838" xr:uid="{00000000-0005-0000-0000-00007C1E0000}"/>
    <cellStyle name="Comma 4 3 2 6 5" xfId="7839" xr:uid="{00000000-0005-0000-0000-00007D1E0000}"/>
    <cellStyle name="Comma 4 3 2 6 6" xfId="7840" xr:uid="{00000000-0005-0000-0000-00007E1E0000}"/>
    <cellStyle name="Comma 4 3 2 7" xfId="7841" xr:uid="{00000000-0005-0000-0000-00007F1E0000}"/>
    <cellStyle name="Comma 4 3 2 7 2" xfId="7842" xr:uid="{00000000-0005-0000-0000-0000801E0000}"/>
    <cellStyle name="Comma 4 3 2 7 2 2" xfId="7843" xr:uid="{00000000-0005-0000-0000-0000811E0000}"/>
    <cellStyle name="Comma 4 3 2 7 2 2 2" xfId="7844" xr:uid="{00000000-0005-0000-0000-0000821E0000}"/>
    <cellStyle name="Comma 4 3 2 7 2 3" xfId="7845" xr:uid="{00000000-0005-0000-0000-0000831E0000}"/>
    <cellStyle name="Comma 4 3 2 7 2 4" xfId="7846" xr:uid="{00000000-0005-0000-0000-0000841E0000}"/>
    <cellStyle name="Comma 4 3 2 7 3" xfId="7847" xr:uid="{00000000-0005-0000-0000-0000851E0000}"/>
    <cellStyle name="Comma 4 3 2 7 3 2" xfId="7848" xr:uid="{00000000-0005-0000-0000-0000861E0000}"/>
    <cellStyle name="Comma 4 3 2 7 4" xfId="7849" xr:uid="{00000000-0005-0000-0000-0000871E0000}"/>
    <cellStyle name="Comma 4 3 2 7 5" xfId="7850" xr:uid="{00000000-0005-0000-0000-0000881E0000}"/>
    <cellStyle name="Comma 4 3 2 8" xfId="7851" xr:uid="{00000000-0005-0000-0000-0000891E0000}"/>
    <cellStyle name="Comma 4 3 2 8 2" xfId="7852" xr:uid="{00000000-0005-0000-0000-00008A1E0000}"/>
    <cellStyle name="Comma 4 3 2 8 2 2" xfId="7853" xr:uid="{00000000-0005-0000-0000-00008B1E0000}"/>
    <cellStyle name="Comma 4 3 2 8 3" xfId="7854" xr:uid="{00000000-0005-0000-0000-00008C1E0000}"/>
    <cellStyle name="Comma 4 3 2 8 4" xfId="7855" xr:uid="{00000000-0005-0000-0000-00008D1E0000}"/>
    <cellStyle name="Comma 4 3 2 9" xfId="7856" xr:uid="{00000000-0005-0000-0000-00008E1E0000}"/>
    <cellStyle name="Comma 4 3 2 9 2" xfId="7857" xr:uid="{00000000-0005-0000-0000-00008F1E0000}"/>
    <cellStyle name="Comma 4 3 2 9 2 2" xfId="7858" xr:uid="{00000000-0005-0000-0000-0000901E0000}"/>
    <cellStyle name="Comma 4 3 2 9 3" xfId="7859" xr:uid="{00000000-0005-0000-0000-0000911E0000}"/>
    <cellStyle name="Comma 4 3 2 9 4" xfId="7860" xr:uid="{00000000-0005-0000-0000-0000921E0000}"/>
    <cellStyle name="Comma 4 3 3" xfId="7861" xr:uid="{00000000-0005-0000-0000-0000931E0000}"/>
    <cellStyle name="Comma 4 3 3 2" xfId="7862" xr:uid="{00000000-0005-0000-0000-0000941E0000}"/>
    <cellStyle name="Comma 4 3 3 2 2" xfId="7863" xr:uid="{00000000-0005-0000-0000-0000951E0000}"/>
    <cellStyle name="Comma 4 3 3 2 2 2" xfId="7864" xr:uid="{00000000-0005-0000-0000-0000961E0000}"/>
    <cellStyle name="Comma 4 3 3 2 2 2 2" xfId="7865" xr:uid="{00000000-0005-0000-0000-0000971E0000}"/>
    <cellStyle name="Comma 4 3 3 2 2 3" xfId="7866" xr:uid="{00000000-0005-0000-0000-0000981E0000}"/>
    <cellStyle name="Comma 4 3 3 2 2 4" xfId="7867" xr:uid="{00000000-0005-0000-0000-0000991E0000}"/>
    <cellStyle name="Comma 4 3 3 2 3" xfId="7868" xr:uid="{00000000-0005-0000-0000-00009A1E0000}"/>
    <cellStyle name="Comma 4 3 3 2 3 2" xfId="7869" xr:uid="{00000000-0005-0000-0000-00009B1E0000}"/>
    <cellStyle name="Comma 4 3 3 2 4" xfId="7870" xr:uid="{00000000-0005-0000-0000-00009C1E0000}"/>
    <cellStyle name="Comma 4 3 3 2 5" xfId="7871" xr:uid="{00000000-0005-0000-0000-00009D1E0000}"/>
    <cellStyle name="Comma 4 3 3 3" xfId="7872" xr:uid="{00000000-0005-0000-0000-00009E1E0000}"/>
    <cellStyle name="Comma 4 3 3 3 2" xfId="7873" xr:uid="{00000000-0005-0000-0000-00009F1E0000}"/>
    <cellStyle name="Comma 4 3 3 3 2 2" xfId="7874" xr:uid="{00000000-0005-0000-0000-0000A01E0000}"/>
    <cellStyle name="Comma 4 3 3 3 3" xfId="7875" xr:uid="{00000000-0005-0000-0000-0000A11E0000}"/>
    <cellStyle name="Comma 4 3 3 3 4" xfId="7876" xr:uid="{00000000-0005-0000-0000-0000A21E0000}"/>
    <cellStyle name="Comma 4 3 3 4" xfId="7877" xr:uid="{00000000-0005-0000-0000-0000A31E0000}"/>
    <cellStyle name="Comma 4 3 3 4 2" xfId="7878" xr:uid="{00000000-0005-0000-0000-0000A41E0000}"/>
    <cellStyle name="Comma 4 3 3 4 2 2" xfId="7879" xr:uid="{00000000-0005-0000-0000-0000A51E0000}"/>
    <cellStyle name="Comma 4 3 3 4 3" xfId="7880" xr:uid="{00000000-0005-0000-0000-0000A61E0000}"/>
    <cellStyle name="Comma 4 3 3 4 4" xfId="7881" xr:uid="{00000000-0005-0000-0000-0000A71E0000}"/>
    <cellStyle name="Comma 4 3 3 5" xfId="7882" xr:uid="{00000000-0005-0000-0000-0000A81E0000}"/>
    <cellStyle name="Comma 4 3 3 5 2" xfId="7883" xr:uid="{00000000-0005-0000-0000-0000A91E0000}"/>
    <cellStyle name="Comma 4 3 3 6" xfId="7884" xr:uid="{00000000-0005-0000-0000-0000AA1E0000}"/>
    <cellStyle name="Comma 4 3 3 7" xfId="7885" xr:uid="{00000000-0005-0000-0000-0000AB1E0000}"/>
    <cellStyle name="Comma 4 3 4" xfId="7886" xr:uid="{00000000-0005-0000-0000-0000AC1E0000}"/>
    <cellStyle name="Comma 4 3 4 2" xfId="7887" xr:uid="{00000000-0005-0000-0000-0000AD1E0000}"/>
    <cellStyle name="Comma 4 3 4 2 2" xfId="7888" xr:uid="{00000000-0005-0000-0000-0000AE1E0000}"/>
    <cellStyle name="Comma 4 3 4 2 2 2" xfId="7889" xr:uid="{00000000-0005-0000-0000-0000AF1E0000}"/>
    <cellStyle name="Comma 4 3 4 2 2 2 2" xfId="7890" xr:uid="{00000000-0005-0000-0000-0000B01E0000}"/>
    <cellStyle name="Comma 4 3 4 2 2 3" xfId="7891" xr:uid="{00000000-0005-0000-0000-0000B11E0000}"/>
    <cellStyle name="Comma 4 3 4 2 2 4" xfId="7892" xr:uid="{00000000-0005-0000-0000-0000B21E0000}"/>
    <cellStyle name="Comma 4 3 4 2 3" xfId="7893" xr:uid="{00000000-0005-0000-0000-0000B31E0000}"/>
    <cellStyle name="Comma 4 3 4 2 3 2" xfId="7894" xr:uid="{00000000-0005-0000-0000-0000B41E0000}"/>
    <cellStyle name="Comma 4 3 4 2 4" xfId="7895" xr:uid="{00000000-0005-0000-0000-0000B51E0000}"/>
    <cellStyle name="Comma 4 3 4 2 5" xfId="7896" xr:uid="{00000000-0005-0000-0000-0000B61E0000}"/>
    <cellStyle name="Comma 4 3 4 3" xfId="7897" xr:uid="{00000000-0005-0000-0000-0000B71E0000}"/>
    <cellStyle name="Comma 4 3 4 3 2" xfId="7898" xr:uid="{00000000-0005-0000-0000-0000B81E0000}"/>
    <cellStyle name="Comma 4 3 4 3 2 2" xfId="7899" xr:uid="{00000000-0005-0000-0000-0000B91E0000}"/>
    <cellStyle name="Comma 4 3 4 3 3" xfId="7900" xr:uid="{00000000-0005-0000-0000-0000BA1E0000}"/>
    <cellStyle name="Comma 4 3 4 3 4" xfId="7901" xr:uid="{00000000-0005-0000-0000-0000BB1E0000}"/>
    <cellStyle name="Comma 4 3 4 4" xfId="7902" xr:uid="{00000000-0005-0000-0000-0000BC1E0000}"/>
    <cellStyle name="Comma 4 3 4 4 2" xfId="7903" xr:uid="{00000000-0005-0000-0000-0000BD1E0000}"/>
    <cellStyle name="Comma 4 3 4 4 2 2" xfId="7904" xr:uid="{00000000-0005-0000-0000-0000BE1E0000}"/>
    <cellStyle name="Comma 4 3 4 4 3" xfId="7905" xr:uid="{00000000-0005-0000-0000-0000BF1E0000}"/>
    <cellStyle name="Comma 4 3 4 4 4" xfId="7906" xr:uid="{00000000-0005-0000-0000-0000C01E0000}"/>
    <cellStyle name="Comma 4 3 4 5" xfId="7907" xr:uid="{00000000-0005-0000-0000-0000C11E0000}"/>
    <cellStyle name="Comma 4 3 4 5 2" xfId="7908" xr:uid="{00000000-0005-0000-0000-0000C21E0000}"/>
    <cellStyle name="Comma 4 3 4 6" xfId="7909" xr:uid="{00000000-0005-0000-0000-0000C31E0000}"/>
    <cellStyle name="Comma 4 3 4 7" xfId="7910" xr:uid="{00000000-0005-0000-0000-0000C41E0000}"/>
    <cellStyle name="Comma 4 3 5" xfId="7911" xr:uid="{00000000-0005-0000-0000-0000C51E0000}"/>
    <cellStyle name="Comma 4 3 5 2" xfId="7912" xr:uid="{00000000-0005-0000-0000-0000C61E0000}"/>
    <cellStyle name="Comma 4 3 5 2 2" xfId="7913" xr:uid="{00000000-0005-0000-0000-0000C71E0000}"/>
    <cellStyle name="Comma 4 3 5 2 2 2" xfId="7914" xr:uid="{00000000-0005-0000-0000-0000C81E0000}"/>
    <cellStyle name="Comma 4 3 5 2 2 2 2" xfId="7915" xr:uid="{00000000-0005-0000-0000-0000C91E0000}"/>
    <cellStyle name="Comma 4 3 5 2 2 3" xfId="7916" xr:uid="{00000000-0005-0000-0000-0000CA1E0000}"/>
    <cellStyle name="Comma 4 3 5 2 2 4" xfId="7917" xr:uid="{00000000-0005-0000-0000-0000CB1E0000}"/>
    <cellStyle name="Comma 4 3 5 2 3" xfId="7918" xr:uid="{00000000-0005-0000-0000-0000CC1E0000}"/>
    <cellStyle name="Comma 4 3 5 2 3 2" xfId="7919" xr:uid="{00000000-0005-0000-0000-0000CD1E0000}"/>
    <cellStyle name="Comma 4 3 5 2 4" xfId="7920" xr:uid="{00000000-0005-0000-0000-0000CE1E0000}"/>
    <cellStyle name="Comma 4 3 5 2 5" xfId="7921" xr:uid="{00000000-0005-0000-0000-0000CF1E0000}"/>
    <cellStyle name="Comma 4 3 5 3" xfId="7922" xr:uid="{00000000-0005-0000-0000-0000D01E0000}"/>
    <cellStyle name="Comma 4 3 5 3 2" xfId="7923" xr:uid="{00000000-0005-0000-0000-0000D11E0000}"/>
    <cellStyle name="Comma 4 3 5 3 2 2" xfId="7924" xr:uid="{00000000-0005-0000-0000-0000D21E0000}"/>
    <cellStyle name="Comma 4 3 5 3 3" xfId="7925" xr:uid="{00000000-0005-0000-0000-0000D31E0000}"/>
    <cellStyle name="Comma 4 3 5 3 4" xfId="7926" xr:uid="{00000000-0005-0000-0000-0000D41E0000}"/>
    <cellStyle name="Comma 4 3 5 4" xfId="7927" xr:uid="{00000000-0005-0000-0000-0000D51E0000}"/>
    <cellStyle name="Comma 4 3 5 4 2" xfId="7928" xr:uid="{00000000-0005-0000-0000-0000D61E0000}"/>
    <cellStyle name="Comma 4 3 5 4 2 2" xfId="7929" xr:uid="{00000000-0005-0000-0000-0000D71E0000}"/>
    <cellStyle name="Comma 4 3 5 4 3" xfId="7930" xr:uid="{00000000-0005-0000-0000-0000D81E0000}"/>
    <cellStyle name="Comma 4 3 5 4 4" xfId="7931" xr:uid="{00000000-0005-0000-0000-0000D91E0000}"/>
    <cellStyle name="Comma 4 3 5 5" xfId="7932" xr:uid="{00000000-0005-0000-0000-0000DA1E0000}"/>
    <cellStyle name="Comma 4 3 5 5 2" xfId="7933" xr:uid="{00000000-0005-0000-0000-0000DB1E0000}"/>
    <cellStyle name="Comma 4 3 5 6" xfId="7934" xr:uid="{00000000-0005-0000-0000-0000DC1E0000}"/>
    <cellStyle name="Comma 4 3 5 7" xfId="7935" xr:uid="{00000000-0005-0000-0000-0000DD1E0000}"/>
    <cellStyle name="Comma 4 3 6" xfId="7936" xr:uid="{00000000-0005-0000-0000-0000DE1E0000}"/>
    <cellStyle name="Comma 4 3 6 2" xfId="7937" xr:uid="{00000000-0005-0000-0000-0000DF1E0000}"/>
    <cellStyle name="Comma 4 3 6 2 2" xfId="7938" xr:uid="{00000000-0005-0000-0000-0000E01E0000}"/>
    <cellStyle name="Comma 4 3 6 2 2 2" xfId="7939" xr:uid="{00000000-0005-0000-0000-0000E11E0000}"/>
    <cellStyle name="Comma 4 3 6 2 2 2 2" xfId="7940" xr:uid="{00000000-0005-0000-0000-0000E21E0000}"/>
    <cellStyle name="Comma 4 3 6 2 2 3" xfId="7941" xr:uid="{00000000-0005-0000-0000-0000E31E0000}"/>
    <cellStyle name="Comma 4 3 6 2 2 4" xfId="7942" xr:uid="{00000000-0005-0000-0000-0000E41E0000}"/>
    <cellStyle name="Comma 4 3 6 2 3" xfId="7943" xr:uid="{00000000-0005-0000-0000-0000E51E0000}"/>
    <cellStyle name="Comma 4 3 6 2 3 2" xfId="7944" xr:uid="{00000000-0005-0000-0000-0000E61E0000}"/>
    <cellStyle name="Comma 4 3 6 2 4" xfId="7945" xr:uid="{00000000-0005-0000-0000-0000E71E0000}"/>
    <cellStyle name="Comma 4 3 6 2 5" xfId="7946" xr:uid="{00000000-0005-0000-0000-0000E81E0000}"/>
    <cellStyle name="Comma 4 3 6 3" xfId="7947" xr:uid="{00000000-0005-0000-0000-0000E91E0000}"/>
    <cellStyle name="Comma 4 3 6 3 2" xfId="7948" xr:uid="{00000000-0005-0000-0000-0000EA1E0000}"/>
    <cellStyle name="Comma 4 3 6 3 2 2" xfId="7949" xr:uid="{00000000-0005-0000-0000-0000EB1E0000}"/>
    <cellStyle name="Comma 4 3 6 3 3" xfId="7950" xr:uid="{00000000-0005-0000-0000-0000EC1E0000}"/>
    <cellStyle name="Comma 4 3 6 3 4" xfId="7951" xr:uid="{00000000-0005-0000-0000-0000ED1E0000}"/>
    <cellStyle name="Comma 4 3 6 4" xfId="7952" xr:uid="{00000000-0005-0000-0000-0000EE1E0000}"/>
    <cellStyle name="Comma 4 3 6 4 2" xfId="7953" xr:uid="{00000000-0005-0000-0000-0000EF1E0000}"/>
    <cellStyle name="Comma 4 3 6 4 2 2" xfId="7954" xr:uid="{00000000-0005-0000-0000-0000F01E0000}"/>
    <cellStyle name="Comma 4 3 6 4 3" xfId="7955" xr:uid="{00000000-0005-0000-0000-0000F11E0000}"/>
    <cellStyle name="Comma 4 3 6 4 4" xfId="7956" xr:uid="{00000000-0005-0000-0000-0000F21E0000}"/>
    <cellStyle name="Comma 4 3 6 5" xfId="7957" xr:uid="{00000000-0005-0000-0000-0000F31E0000}"/>
    <cellStyle name="Comma 4 3 6 5 2" xfId="7958" xr:uid="{00000000-0005-0000-0000-0000F41E0000}"/>
    <cellStyle name="Comma 4 3 6 6" xfId="7959" xr:uid="{00000000-0005-0000-0000-0000F51E0000}"/>
    <cellStyle name="Comma 4 3 6 7" xfId="7960" xr:uid="{00000000-0005-0000-0000-0000F61E0000}"/>
    <cellStyle name="Comma 4 3 7" xfId="7961" xr:uid="{00000000-0005-0000-0000-0000F71E0000}"/>
    <cellStyle name="Comma 4 3 7 2" xfId="7962" xr:uid="{00000000-0005-0000-0000-0000F81E0000}"/>
    <cellStyle name="Comma 4 3 7 2 2" xfId="7963" xr:uid="{00000000-0005-0000-0000-0000F91E0000}"/>
    <cellStyle name="Comma 4 3 7 2 2 2" xfId="7964" xr:uid="{00000000-0005-0000-0000-0000FA1E0000}"/>
    <cellStyle name="Comma 4 3 7 2 3" xfId="7965" xr:uid="{00000000-0005-0000-0000-0000FB1E0000}"/>
    <cellStyle name="Comma 4 3 7 2 4" xfId="7966" xr:uid="{00000000-0005-0000-0000-0000FC1E0000}"/>
    <cellStyle name="Comma 4 3 7 3" xfId="7967" xr:uid="{00000000-0005-0000-0000-0000FD1E0000}"/>
    <cellStyle name="Comma 4 3 7 3 2" xfId="7968" xr:uid="{00000000-0005-0000-0000-0000FE1E0000}"/>
    <cellStyle name="Comma 4 3 7 3 2 2" xfId="7969" xr:uid="{00000000-0005-0000-0000-0000FF1E0000}"/>
    <cellStyle name="Comma 4 3 7 3 3" xfId="7970" xr:uid="{00000000-0005-0000-0000-0000001F0000}"/>
    <cellStyle name="Comma 4 3 7 3 4" xfId="7971" xr:uid="{00000000-0005-0000-0000-0000011F0000}"/>
    <cellStyle name="Comma 4 3 7 4" xfId="7972" xr:uid="{00000000-0005-0000-0000-0000021F0000}"/>
    <cellStyle name="Comma 4 3 7 4 2" xfId="7973" xr:uid="{00000000-0005-0000-0000-0000031F0000}"/>
    <cellStyle name="Comma 4 3 7 5" xfId="7974" xr:uid="{00000000-0005-0000-0000-0000041F0000}"/>
    <cellStyle name="Comma 4 3 7 6" xfId="7975" xr:uid="{00000000-0005-0000-0000-0000051F0000}"/>
    <cellStyle name="Comma 4 3 8" xfId="7976" xr:uid="{00000000-0005-0000-0000-0000061F0000}"/>
    <cellStyle name="Comma 4 3 8 2" xfId="7977" xr:uid="{00000000-0005-0000-0000-0000071F0000}"/>
    <cellStyle name="Comma 4 3 8 2 2" xfId="7978" xr:uid="{00000000-0005-0000-0000-0000081F0000}"/>
    <cellStyle name="Comma 4 3 8 2 2 2" xfId="7979" xr:uid="{00000000-0005-0000-0000-0000091F0000}"/>
    <cellStyle name="Comma 4 3 8 2 3" xfId="7980" xr:uid="{00000000-0005-0000-0000-00000A1F0000}"/>
    <cellStyle name="Comma 4 3 8 2 4" xfId="7981" xr:uid="{00000000-0005-0000-0000-00000B1F0000}"/>
    <cellStyle name="Comma 4 3 8 3" xfId="7982" xr:uid="{00000000-0005-0000-0000-00000C1F0000}"/>
    <cellStyle name="Comma 4 3 8 3 2" xfId="7983" xr:uid="{00000000-0005-0000-0000-00000D1F0000}"/>
    <cellStyle name="Comma 4 3 8 4" xfId="7984" xr:uid="{00000000-0005-0000-0000-00000E1F0000}"/>
    <cellStyle name="Comma 4 3 8 5" xfId="7985" xr:uid="{00000000-0005-0000-0000-00000F1F0000}"/>
    <cellStyle name="Comma 4 3 9" xfId="7986" xr:uid="{00000000-0005-0000-0000-0000101F0000}"/>
    <cellStyle name="Comma 4 3 9 2" xfId="7987" xr:uid="{00000000-0005-0000-0000-0000111F0000}"/>
    <cellStyle name="Comma 4 3 9 2 2" xfId="7988" xr:uid="{00000000-0005-0000-0000-0000121F0000}"/>
    <cellStyle name="Comma 4 3 9 3" xfId="7989" xr:uid="{00000000-0005-0000-0000-0000131F0000}"/>
    <cellStyle name="Comma 4 3 9 4" xfId="7990" xr:uid="{00000000-0005-0000-0000-0000141F0000}"/>
    <cellStyle name="Comma 4 4" xfId="7991" xr:uid="{00000000-0005-0000-0000-0000151F0000}"/>
    <cellStyle name="Comma 4 4 10" xfId="7992" xr:uid="{00000000-0005-0000-0000-0000161F0000}"/>
    <cellStyle name="Comma 4 4 10 2" xfId="7993" xr:uid="{00000000-0005-0000-0000-0000171F0000}"/>
    <cellStyle name="Comma 4 4 10 2 2" xfId="7994" xr:uid="{00000000-0005-0000-0000-0000181F0000}"/>
    <cellStyle name="Comma 4 4 10 3" xfId="7995" xr:uid="{00000000-0005-0000-0000-0000191F0000}"/>
    <cellStyle name="Comma 4 4 10 4" xfId="7996" xr:uid="{00000000-0005-0000-0000-00001A1F0000}"/>
    <cellStyle name="Comma 4 4 11" xfId="7997" xr:uid="{00000000-0005-0000-0000-00001B1F0000}"/>
    <cellStyle name="Comma 4 4 11 2" xfId="7998" xr:uid="{00000000-0005-0000-0000-00001C1F0000}"/>
    <cellStyle name="Comma 4 4 12" xfId="7999" xr:uid="{00000000-0005-0000-0000-00001D1F0000}"/>
    <cellStyle name="Comma 4 4 13" xfId="8000" xr:uid="{00000000-0005-0000-0000-00001E1F0000}"/>
    <cellStyle name="Comma 4 4 2" xfId="8001" xr:uid="{00000000-0005-0000-0000-00001F1F0000}"/>
    <cellStyle name="Comma 4 4 2 10" xfId="8002" xr:uid="{00000000-0005-0000-0000-0000201F0000}"/>
    <cellStyle name="Comma 4 4 2 10 2" xfId="8003" xr:uid="{00000000-0005-0000-0000-0000211F0000}"/>
    <cellStyle name="Comma 4 4 2 11" xfId="8004" xr:uid="{00000000-0005-0000-0000-0000221F0000}"/>
    <cellStyle name="Comma 4 4 2 12" xfId="8005" xr:uid="{00000000-0005-0000-0000-0000231F0000}"/>
    <cellStyle name="Comma 4 4 2 2" xfId="8006" xr:uid="{00000000-0005-0000-0000-0000241F0000}"/>
    <cellStyle name="Comma 4 4 2 2 2" xfId="8007" xr:uid="{00000000-0005-0000-0000-0000251F0000}"/>
    <cellStyle name="Comma 4 4 2 2 2 2" xfId="8008" xr:uid="{00000000-0005-0000-0000-0000261F0000}"/>
    <cellStyle name="Comma 4 4 2 2 2 2 2" xfId="8009" xr:uid="{00000000-0005-0000-0000-0000271F0000}"/>
    <cellStyle name="Comma 4 4 2 2 2 2 2 2" xfId="8010" xr:uid="{00000000-0005-0000-0000-0000281F0000}"/>
    <cellStyle name="Comma 4 4 2 2 2 2 3" xfId="8011" xr:uid="{00000000-0005-0000-0000-0000291F0000}"/>
    <cellStyle name="Comma 4 4 2 2 2 2 4" xfId="8012" xr:uid="{00000000-0005-0000-0000-00002A1F0000}"/>
    <cellStyle name="Comma 4 4 2 2 2 3" xfId="8013" xr:uid="{00000000-0005-0000-0000-00002B1F0000}"/>
    <cellStyle name="Comma 4 4 2 2 2 3 2" xfId="8014" xr:uid="{00000000-0005-0000-0000-00002C1F0000}"/>
    <cellStyle name="Comma 4 4 2 2 2 4" xfId="8015" xr:uid="{00000000-0005-0000-0000-00002D1F0000}"/>
    <cellStyle name="Comma 4 4 2 2 2 5" xfId="8016" xr:uid="{00000000-0005-0000-0000-00002E1F0000}"/>
    <cellStyle name="Comma 4 4 2 2 3" xfId="8017" xr:uid="{00000000-0005-0000-0000-00002F1F0000}"/>
    <cellStyle name="Comma 4 4 2 2 3 2" xfId="8018" xr:uid="{00000000-0005-0000-0000-0000301F0000}"/>
    <cellStyle name="Comma 4 4 2 2 3 2 2" xfId="8019" xr:uid="{00000000-0005-0000-0000-0000311F0000}"/>
    <cellStyle name="Comma 4 4 2 2 3 3" xfId="8020" xr:uid="{00000000-0005-0000-0000-0000321F0000}"/>
    <cellStyle name="Comma 4 4 2 2 3 4" xfId="8021" xr:uid="{00000000-0005-0000-0000-0000331F0000}"/>
    <cellStyle name="Comma 4 4 2 2 4" xfId="8022" xr:uid="{00000000-0005-0000-0000-0000341F0000}"/>
    <cellStyle name="Comma 4 4 2 2 4 2" xfId="8023" xr:uid="{00000000-0005-0000-0000-0000351F0000}"/>
    <cellStyle name="Comma 4 4 2 2 4 2 2" xfId="8024" xr:uid="{00000000-0005-0000-0000-0000361F0000}"/>
    <cellStyle name="Comma 4 4 2 2 4 3" xfId="8025" xr:uid="{00000000-0005-0000-0000-0000371F0000}"/>
    <cellStyle name="Comma 4 4 2 2 4 4" xfId="8026" xr:uid="{00000000-0005-0000-0000-0000381F0000}"/>
    <cellStyle name="Comma 4 4 2 2 5" xfId="8027" xr:uid="{00000000-0005-0000-0000-0000391F0000}"/>
    <cellStyle name="Comma 4 4 2 2 5 2" xfId="8028" xr:uid="{00000000-0005-0000-0000-00003A1F0000}"/>
    <cellStyle name="Comma 4 4 2 2 6" xfId="8029" xr:uid="{00000000-0005-0000-0000-00003B1F0000}"/>
    <cellStyle name="Comma 4 4 2 2 7" xfId="8030" xr:uid="{00000000-0005-0000-0000-00003C1F0000}"/>
    <cellStyle name="Comma 4 4 2 3" xfId="8031" xr:uid="{00000000-0005-0000-0000-00003D1F0000}"/>
    <cellStyle name="Comma 4 4 2 3 2" xfId="8032" xr:uid="{00000000-0005-0000-0000-00003E1F0000}"/>
    <cellStyle name="Comma 4 4 2 3 2 2" xfId="8033" xr:uid="{00000000-0005-0000-0000-00003F1F0000}"/>
    <cellStyle name="Comma 4 4 2 3 2 2 2" xfId="8034" xr:uid="{00000000-0005-0000-0000-0000401F0000}"/>
    <cellStyle name="Comma 4 4 2 3 2 2 2 2" xfId="8035" xr:uid="{00000000-0005-0000-0000-0000411F0000}"/>
    <cellStyle name="Comma 4 4 2 3 2 2 3" xfId="8036" xr:uid="{00000000-0005-0000-0000-0000421F0000}"/>
    <cellStyle name="Comma 4 4 2 3 2 2 4" xfId="8037" xr:uid="{00000000-0005-0000-0000-0000431F0000}"/>
    <cellStyle name="Comma 4 4 2 3 2 3" xfId="8038" xr:uid="{00000000-0005-0000-0000-0000441F0000}"/>
    <cellStyle name="Comma 4 4 2 3 2 3 2" xfId="8039" xr:uid="{00000000-0005-0000-0000-0000451F0000}"/>
    <cellStyle name="Comma 4 4 2 3 2 4" xfId="8040" xr:uid="{00000000-0005-0000-0000-0000461F0000}"/>
    <cellStyle name="Comma 4 4 2 3 2 5" xfId="8041" xr:uid="{00000000-0005-0000-0000-0000471F0000}"/>
    <cellStyle name="Comma 4 4 2 3 3" xfId="8042" xr:uid="{00000000-0005-0000-0000-0000481F0000}"/>
    <cellStyle name="Comma 4 4 2 3 3 2" xfId="8043" xr:uid="{00000000-0005-0000-0000-0000491F0000}"/>
    <cellStyle name="Comma 4 4 2 3 3 2 2" xfId="8044" xr:uid="{00000000-0005-0000-0000-00004A1F0000}"/>
    <cellStyle name="Comma 4 4 2 3 3 3" xfId="8045" xr:uid="{00000000-0005-0000-0000-00004B1F0000}"/>
    <cellStyle name="Comma 4 4 2 3 3 4" xfId="8046" xr:uid="{00000000-0005-0000-0000-00004C1F0000}"/>
    <cellStyle name="Comma 4 4 2 3 4" xfId="8047" xr:uid="{00000000-0005-0000-0000-00004D1F0000}"/>
    <cellStyle name="Comma 4 4 2 3 4 2" xfId="8048" xr:uid="{00000000-0005-0000-0000-00004E1F0000}"/>
    <cellStyle name="Comma 4 4 2 3 4 2 2" xfId="8049" xr:uid="{00000000-0005-0000-0000-00004F1F0000}"/>
    <cellStyle name="Comma 4 4 2 3 4 3" xfId="8050" xr:uid="{00000000-0005-0000-0000-0000501F0000}"/>
    <cellStyle name="Comma 4 4 2 3 4 4" xfId="8051" xr:uid="{00000000-0005-0000-0000-0000511F0000}"/>
    <cellStyle name="Comma 4 4 2 3 5" xfId="8052" xr:uid="{00000000-0005-0000-0000-0000521F0000}"/>
    <cellStyle name="Comma 4 4 2 3 5 2" xfId="8053" xr:uid="{00000000-0005-0000-0000-0000531F0000}"/>
    <cellStyle name="Comma 4 4 2 3 6" xfId="8054" xr:uid="{00000000-0005-0000-0000-0000541F0000}"/>
    <cellStyle name="Comma 4 4 2 3 7" xfId="8055" xr:uid="{00000000-0005-0000-0000-0000551F0000}"/>
    <cellStyle name="Comma 4 4 2 4" xfId="8056" xr:uid="{00000000-0005-0000-0000-0000561F0000}"/>
    <cellStyle name="Comma 4 4 2 4 2" xfId="8057" xr:uid="{00000000-0005-0000-0000-0000571F0000}"/>
    <cellStyle name="Comma 4 4 2 4 2 2" xfId="8058" xr:uid="{00000000-0005-0000-0000-0000581F0000}"/>
    <cellStyle name="Comma 4 4 2 4 2 2 2" xfId="8059" xr:uid="{00000000-0005-0000-0000-0000591F0000}"/>
    <cellStyle name="Comma 4 4 2 4 2 2 2 2" xfId="8060" xr:uid="{00000000-0005-0000-0000-00005A1F0000}"/>
    <cellStyle name="Comma 4 4 2 4 2 2 3" xfId="8061" xr:uid="{00000000-0005-0000-0000-00005B1F0000}"/>
    <cellStyle name="Comma 4 4 2 4 2 2 4" xfId="8062" xr:uid="{00000000-0005-0000-0000-00005C1F0000}"/>
    <cellStyle name="Comma 4 4 2 4 2 3" xfId="8063" xr:uid="{00000000-0005-0000-0000-00005D1F0000}"/>
    <cellStyle name="Comma 4 4 2 4 2 3 2" xfId="8064" xr:uid="{00000000-0005-0000-0000-00005E1F0000}"/>
    <cellStyle name="Comma 4 4 2 4 2 4" xfId="8065" xr:uid="{00000000-0005-0000-0000-00005F1F0000}"/>
    <cellStyle name="Comma 4 4 2 4 2 5" xfId="8066" xr:uid="{00000000-0005-0000-0000-0000601F0000}"/>
    <cellStyle name="Comma 4 4 2 4 3" xfId="8067" xr:uid="{00000000-0005-0000-0000-0000611F0000}"/>
    <cellStyle name="Comma 4 4 2 4 3 2" xfId="8068" xr:uid="{00000000-0005-0000-0000-0000621F0000}"/>
    <cellStyle name="Comma 4 4 2 4 3 2 2" xfId="8069" xr:uid="{00000000-0005-0000-0000-0000631F0000}"/>
    <cellStyle name="Comma 4 4 2 4 3 3" xfId="8070" xr:uid="{00000000-0005-0000-0000-0000641F0000}"/>
    <cellStyle name="Comma 4 4 2 4 3 4" xfId="8071" xr:uid="{00000000-0005-0000-0000-0000651F0000}"/>
    <cellStyle name="Comma 4 4 2 4 4" xfId="8072" xr:uid="{00000000-0005-0000-0000-0000661F0000}"/>
    <cellStyle name="Comma 4 4 2 4 4 2" xfId="8073" xr:uid="{00000000-0005-0000-0000-0000671F0000}"/>
    <cellStyle name="Comma 4 4 2 4 4 2 2" xfId="8074" xr:uid="{00000000-0005-0000-0000-0000681F0000}"/>
    <cellStyle name="Comma 4 4 2 4 4 3" xfId="8075" xr:uid="{00000000-0005-0000-0000-0000691F0000}"/>
    <cellStyle name="Comma 4 4 2 4 4 4" xfId="8076" xr:uid="{00000000-0005-0000-0000-00006A1F0000}"/>
    <cellStyle name="Comma 4 4 2 4 5" xfId="8077" xr:uid="{00000000-0005-0000-0000-00006B1F0000}"/>
    <cellStyle name="Comma 4 4 2 4 5 2" xfId="8078" xr:uid="{00000000-0005-0000-0000-00006C1F0000}"/>
    <cellStyle name="Comma 4 4 2 4 6" xfId="8079" xr:uid="{00000000-0005-0000-0000-00006D1F0000}"/>
    <cellStyle name="Comma 4 4 2 4 7" xfId="8080" xr:uid="{00000000-0005-0000-0000-00006E1F0000}"/>
    <cellStyle name="Comma 4 4 2 5" xfId="8081" xr:uid="{00000000-0005-0000-0000-00006F1F0000}"/>
    <cellStyle name="Comma 4 4 2 5 2" xfId="8082" xr:uid="{00000000-0005-0000-0000-0000701F0000}"/>
    <cellStyle name="Comma 4 4 2 5 2 2" xfId="8083" xr:uid="{00000000-0005-0000-0000-0000711F0000}"/>
    <cellStyle name="Comma 4 4 2 5 2 2 2" xfId="8084" xr:uid="{00000000-0005-0000-0000-0000721F0000}"/>
    <cellStyle name="Comma 4 4 2 5 2 2 2 2" xfId="8085" xr:uid="{00000000-0005-0000-0000-0000731F0000}"/>
    <cellStyle name="Comma 4 4 2 5 2 2 3" xfId="8086" xr:uid="{00000000-0005-0000-0000-0000741F0000}"/>
    <cellStyle name="Comma 4 4 2 5 2 2 4" xfId="8087" xr:uid="{00000000-0005-0000-0000-0000751F0000}"/>
    <cellStyle name="Comma 4 4 2 5 2 3" xfId="8088" xr:uid="{00000000-0005-0000-0000-0000761F0000}"/>
    <cellStyle name="Comma 4 4 2 5 2 3 2" xfId="8089" xr:uid="{00000000-0005-0000-0000-0000771F0000}"/>
    <cellStyle name="Comma 4 4 2 5 2 4" xfId="8090" xr:uid="{00000000-0005-0000-0000-0000781F0000}"/>
    <cellStyle name="Comma 4 4 2 5 2 5" xfId="8091" xr:uid="{00000000-0005-0000-0000-0000791F0000}"/>
    <cellStyle name="Comma 4 4 2 5 3" xfId="8092" xr:uid="{00000000-0005-0000-0000-00007A1F0000}"/>
    <cellStyle name="Comma 4 4 2 5 3 2" xfId="8093" xr:uid="{00000000-0005-0000-0000-00007B1F0000}"/>
    <cellStyle name="Comma 4 4 2 5 3 2 2" xfId="8094" xr:uid="{00000000-0005-0000-0000-00007C1F0000}"/>
    <cellStyle name="Comma 4 4 2 5 3 3" xfId="8095" xr:uid="{00000000-0005-0000-0000-00007D1F0000}"/>
    <cellStyle name="Comma 4 4 2 5 3 4" xfId="8096" xr:uid="{00000000-0005-0000-0000-00007E1F0000}"/>
    <cellStyle name="Comma 4 4 2 5 4" xfId="8097" xr:uid="{00000000-0005-0000-0000-00007F1F0000}"/>
    <cellStyle name="Comma 4 4 2 5 4 2" xfId="8098" xr:uid="{00000000-0005-0000-0000-0000801F0000}"/>
    <cellStyle name="Comma 4 4 2 5 4 2 2" xfId="8099" xr:uid="{00000000-0005-0000-0000-0000811F0000}"/>
    <cellStyle name="Comma 4 4 2 5 4 3" xfId="8100" xr:uid="{00000000-0005-0000-0000-0000821F0000}"/>
    <cellStyle name="Comma 4 4 2 5 4 4" xfId="8101" xr:uid="{00000000-0005-0000-0000-0000831F0000}"/>
    <cellStyle name="Comma 4 4 2 5 5" xfId="8102" xr:uid="{00000000-0005-0000-0000-0000841F0000}"/>
    <cellStyle name="Comma 4 4 2 5 5 2" xfId="8103" xr:uid="{00000000-0005-0000-0000-0000851F0000}"/>
    <cellStyle name="Comma 4 4 2 5 6" xfId="8104" xr:uid="{00000000-0005-0000-0000-0000861F0000}"/>
    <cellStyle name="Comma 4 4 2 5 7" xfId="8105" xr:uid="{00000000-0005-0000-0000-0000871F0000}"/>
    <cellStyle name="Comma 4 4 2 6" xfId="8106" xr:uid="{00000000-0005-0000-0000-0000881F0000}"/>
    <cellStyle name="Comma 4 4 2 6 2" xfId="8107" xr:uid="{00000000-0005-0000-0000-0000891F0000}"/>
    <cellStyle name="Comma 4 4 2 6 2 2" xfId="8108" xr:uid="{00000000-0005-0000-0000-00008A1F0000}"/>
    <cellStyle name="Comma 4 4 2 6 2 2 2" xfId="8109" xr:uid="{00000000-0005-0000-0000-00008B1F0000}"/>
    <cellStyle name="Comma 4 4 2 6 2 3" xfId="8110" xr:uid="{00000000-0005-0000-0000-00008C1F0000}"/>
    <cellStyle name="Comma 4 4 2 6 2 4" xfId="8111" xr:uid="{00000000-0005-0000-0000-00008D1F0000}"/>
    <cellStyle name="Comma 4 4 2 6 3" xfId="8112" xr:uid="{00000000-0005-0000-0000-00008E1F0000}"/>
    <cellStyle name="Comma 4 4 2 6 3 2" xfId="8113" xr:uid="{00000000-0005-0000-0000-00008F1F0000}"/>
    <cellStyle name="Comma 4 4 2 6 3 2 2" xfId="8114" xr:uid="{00000000-0005-0000-0000-0000901F0000}"/>
    <cellStyle name="Comma 4 4 2 6 3 3" xfId="8115" xr:uid="{00000000-0005-0000-0000-0000911F0000}"/>
    <cellStyle name="Comma 4 4 2 6 3 4" xfId="8116" xr:uid="{00000000-0005-0000-0000-0000921F0000}"/>
    <cellStyle name="Comma 4 4 2 6 4" xfId="8117" xr:uid="{00000000-0005-0000-0000-0000931F0000}"/>
    <cellStyle name="Comma 4 4 2 6 4 2" xfId="8118" xr:uid="{00000000-0005-0000-0000-0000941F0000}"/>
    <cellStyle name="Comma 4 4 2 6 5" xfId="8119" xr:uid="{00000000-0005-0000-0000-0000951F0000}"/>
    <cellStyle name="Comma 4 4 2 6 6" xfId="8120" xr:uid="{00000000-0005-0000-0000-0000961F0000}"/>
    <cellStyle name="Comma 4 4 2 7" xfId="8121" xr:uid="{00000000-0005-0000-0000-0000971F0000}"/>
    <cellStyle name="Comma 4 4 2 7 2" xfId="8122" xr:uid="{00000000-0005-0000-0000-0000981F0000}"/>
    <cellStyle name="Comma 4 4 2 7 2 2" xfId="8123" xr:uid="{00000000-0005-0000-0000-0000991F0000}"/>
    <cellStyle name="Comma 4 4 2 7 2 2 2" xfId="8124" xr:uid="{00000000-0005-0000-0000-00009A1F0000}"/>
    <cellStyle name="Comma 4 4 2 7 2 3" xfId="8125" xr:uid="{00000000-0005-0000-0000-00009B1F0000}"/>
    <cellStyle name="Comma 4 4 2 7 2 4" xfId="8126" xr:uid="{00000000-0005-0000-0000-00009C1F0000}"/>
    <cellStyle name="Comma 4 4 2 7 3" xfId="8127" xr:uid="{00000000-0005-0000-0000-00009D1F0000}"/>
    <cellStyle name="Comma 4 4 2 7 3 2" xfId="8128" xr:uid="{00000000-0005-0000-0000-00009E1F0000}"/>
    <cellStyle name="Comma 4 4 2 7 4" xfId="8129" xr:uid="{00000000-0005-0000-0000-00009F1F0000}"/>
    <cellStyle name="Comma 4 4 2 7 5" xfId="8130" xr:uid="{00000000-0005-0000-0000-0000A01F0000}"/>
    <cellStyle name="Comma 4 4 2 8" xfId="8131" xr:uid="{00000000-0005-0000-0000-0000A11F0000}"/>
    <cellStyle name="Comma 4 4 2 8 2" xfId="8132" xr:uid="{00000000-0005-0000-0000-0000A21F0000}"/>
    <cellStyle name="Comma 4 4 2 8 2 2" xfId="8133" xr:uid="{00000000-0005-0000-0000-0000A31F0000}"/>
    <cellStyle name="Comma 4 4 2 8 3" xfId="8134" xr:uid="{00000000-0005-0000-0000-0000A41F0000}"/>
    <cellStyle name="Comma 4 4 2 8 4" xfId="8135" xr:uid="{00000000-0005-0000-0000-0000A51F0000}"/>
    <cellStyle name="Comma 4 4 2 9" xfId="8136" xr:uid="{00000000-0005-0000-0000-0000A61F0000}"/>
    <cellStyle name="Comma 4 4 2 9 2" xfId="8137" xr:uid="{00000000-0005-0000-0000-0000A71F0000}"/>
    <cellStyle name="Comma 4 4 2 9 2 2" xfId="8138" xr:uid="{00000000-0005-0000-0000-0000A81F0000}"/>
    <cellStyle name="Comma 4 4 2 9 3" xfId="8139" xr:uid="{00000000-0005-0000-0000-0000A91F0000}"/>
    <cellStyle name="Comma 4 4 2 9 4" xfId="8140" xr:uid="{00000000-0005-0000-0000-0000AA1F0000}"/>
    <cellStyle name="Comma 4 4 3" xfId="8141" xr:uid="{00000000-0005-0000-0000-0000AB1F0000}"/>
    <cellStyle name="Comma 4 4 3 2" xfId="8142" xr:uid="{00000000-0005-0000-0000-0000AC1F0000}"/>
    <cellStyle name="Comma 4 4 3 2 2" xfId="8143" xr:uid="{00000000-0005-0000-0000-0000AD1F0000}"/>
    <cellStyle name="Comma 4 4 3 2 2 2" xfId="8144" xr:uid="{00000000-0005-0000-0000-0000AE1F0000}"/>
    <cellStyle name="Comma 4 4 3 2 2 2 2" xfId="8145" xr:uid="{00000000-0005-0000-0000-0000AF1F0000}"/>
    <cellStyle name="Comma 4 4 3 2 2 3" xfId="8146" xr:uid="{00000000-0005-0000-0000-0000B01F0000}"/>
    <cellStyle name="Comma 4 4 3 2 2 4" xfId="8147" xr:uid="{00000000-0005-0000-0000-0000B11F0000}"/>
    <cellStyle name="Comma 4 4 3 2 3" xfId="8148" xr:uid="{00000000-0005-0000-0000-0000B21F0000}"/>
    <cellStyle name="Comma 4 4 3 2 3 2" xfId="8149" xr:uid="{00000000-0005-0000-0000-0000B31F0000}"/>
    <cellStyle name="Comma 4 4 3 2 4" xfId="8150" xr:uid="{00000000-0005-0000-0000-0000B41F0000}"/>
    <cellStyle name="Comma 4 4 3 2 5" xfId="8151" xr:uid="{00000000-0005-0000-0000-0000B51F0000}"/>
    <cellStyle name="Comma 4 4 3 3" xfId="8152" xr:uid="{00000000-0005-0000-0000-0000B61F0000}"/>
    <cellStyle name="Comma 4 4 3 3 2" xfId="8153" xr:uid="{00000000-0005-0000-0000-0000B71F0000}"/>
    <cellStyle name="Comma 4 4 3 3 2 2" xfId="8154" xr:uid="{00000000-0005-0000-0000-0000B81F0000}"/>
    <cellStyle name="Comma 4 4 3 3 3" xfId="8155" xr:uid="{00000000-0005-0000-0000-0000B91F0000}"/>
    <cellStyle name="Comma 4 4 3 3 4" xfId="8156" xr:uid="{00000000-0005-0000-0000-0000BA1F0000}"/>
    <cellStyle name="Comma 4 4 3 4" xfId="8157" xr:uid="{00000000-0005-0000-0000-0000BB1F0000}"/>
    <cellStyle name="Comma 4 4 3 4 2" xfId="8158" xr:uid="{00000000-0005-0000-0000-0000BC1F0000}"/>
    <cellStyle name="Comma 4 4 3 4 2 2" xfId="8159" xr:uid="{00000000-0005-0000-0000-0000BD1F0000}"/>
    <cellStyle name="Comma 4 4 3 4 3" xfId="8160" xr:uid="{00000000-0005-0000-0000-0000BE1F0000}"/>
    <cellStyle name="Comma 4 4 3 4 4" xfId="8161" xr:uid="{00000000-0005-0000-0000-0000BF1F0000}"/>
    <cellStyle name="Comma 4 4 3 5" xfId="8162" xr:uid="{00000000-0005-0000-0000-0000C01F0000}"/>
    <cellStyle name="Comma 4 4 3 5 2" xfId="8163" xr:uid="{00000000-0005-0000-0000-0000C11F0000}"/>
    <cellStyle name="Comma 4 4 3 6" xfId="8164" xr:uid="{00000000-0005-0000-0000-0000C21F0000}"/>
    <cellStyle name="Comma 4 4 3 7" xfId="8165" xr:uid="{00000000-0005-0000-0000-0000C31F0000}"/>
    <cellStyle name="Comma 4 4 4" xfId="8166" xr:uid="{00000000-0005-0000-0000-0000C41F0000}"/>
    <cellStyle name="Comma 4 4 4 2" xfId="8167" xr:uid="{00000000-0005-0000-0000-0000C51F0000}"/>
    <cellStyle name="Comma 4 4 4 2 2" xfId="8168" xr:uid="{00000000-0005-0000-0000-0000C61F0000}"/>
    <cellStyle name="Comma 4 4 4 2 2 2" xfId="8169" xr:uid="{00000000-0005-0000-0000-0000C71F0000}"/>
    <cellStyle name="Comma 4 4 4 2 2 2 2" xfId="8170" xr:uid="{00000000-0005-0000-0000-0000C81F0000}"/>
    <cellStyle name="Comma 4 4 4 2 2 3" xfId="8171" xr:uid="{00000000-0005-0000-0000-0000C91F0000}"/>
    <cellStyle name="Comma 4 4 4 2 2 4" xfId="8172" xr:uid="{00000000-0005-0000-0000-0000CA1F0000}"/>
    <cellStyle name="Comma 4 4 4 2 3" xfId="8173" xr:uid="{00000000-0005-0000-0000-0000CB1F0000}"/>
    <cellStyle name="Comma 4 4 4 2 3 2" xfId="8174" xr:uid="{00000000-0005-0000-0000-0000CC1F0000}"/>
    <cellStyle name="Comma 4 4 4 2 4" xfId="8175" xr:uid="{00000000-0005-0000-0000-0000CD1F0000}"/>
    <cellStyle name="Comma 4 4 4 2 5" xfId="8176" xr:uid="{00000000-0005-0000-0000-0000CE1F0000}"/>
    <cellStyle name="Comma 4 4 4 3" xfId="8177" xr:uid="{00000000-0005-0000-0000-0000CF1F0000}"/>
    <cellStyle name="Comma 4 4 4 3 2" xfId="8178" xr:uid="{00000000-0005-0000-0000-0000D01F0000}"/>
    <cellStyle name="Comma 4 4 4 3 2 2" xfId="8179" xr:uid="{00000000-0005-0000-0000-0000D11F0000}"/>
    <cellStyle name="Comma 4 4 4 3 3" xfId="8180" xr:uid="{00000000-0005-0000-0000-0000D21F0000}"/>
    <cellStyle name="Comma 4 4 4 3 4" xfId="8181" xr:uid="{00000000-0005-0000-0000-0000D31F0000}"/>
    <cellStyle name="Comma 4 4 4 4" xfId="8182" xr:uid="{00000000-0005-0000-0000-0000D41F0000}"/>
    <cellStyle name="Comma 4 4 4 4 2" xfId="8183" xr:uid="{00000000-0005-0000-0000-0000D51F0000}"/>
    <cellStyle name="Comma 4 4 4 4 2 2" xfId="8184" xr:uid="{00000000-0005-0000-0000-0000D61F0000}"/>
    <cellStyle name="Comma 4 4 4 4 3" xfId="8185" xr:uid="{00000000-0005-0000-0000-0000D71F0000}"/>
    <cellStyle name="Comma 4 4 4 4 4" xfId="8186" xr:uid="{00000000-0005-0000-0000-0000D81F0000}"/>
    <cellStyle name="Comma 4 4 4 5" xfId="8187" xr:uid="{00000000-0005-0000-0000-0000D91F0000}"/>
    <cellStyle name="Comma 4 4 4 5 2" xfId="8188" xr:uid="{00000000-0005-0000-0000-0000DA1F0000}"/>
    <cellStyle name="Comma 4 4 4 6" xfId="8189" xr:uid="{00000000-0005-0000-0000-0000DB1F0000}"/>
    <cellStyle name="Comma 4 4 4 7" xfId="8190" xr:uid="{00000000-0005-0000-0000-0000DC1F0000}"/>
    <cellStyle name="Comma 4 4 5" xfId="8191" xr:uid="{00000000-0005-0000-0000-0000DD1F0000}"/>
    <cellStyle name="Comma 4 4 5 2" xfId="8192" xr:uid="{00000000-0005-0000-0000-0000DE1F0000}"/>
    <cellStyle name="Comma 4 4 5 2 2" xfId="8193" xr:uid="{00000000-0005-0000-0000-0000DF1F0000}"/>
    <cellStyle name="Comma 4 4 5 2 2 2" xfId="8194" xr:uid="{00000000-0005-0000-0000-0000E01F0000}"/>
    <cellStyle name="Comma 4 4 5 2 2 2 2" xfId="8195" xr:uid="{00000000-0005-0000-0000-0000E11F0000}"/>
    <cellStyle name="Comma 4 4 5 2 2 3" xfId="8196" xr:uid="{00000000-0005-0000-0000-0000E21F0000}"/>
    <cellStyle name="Comma 4 4 5 2 2 4" xfId="8197" xr:uid="{00000000-0005-0000-0000-0000E31F0000}"/>
    <cellStyle name="Comma 4 4 5 2 3" xfId="8198" xr:uid="{00000000-0005-0000-0000-0000E41F0000}"/>
    <cellStyle name="Comma 4 4 5 2 3 2" xfId="8199" xr:uid="{00000000-0005-0000-0000-0000E51F0000}"/>
    <cellStyle name="Comma 4 4 5 2 4" xfId="8200" xr:uid="{00000000-0005-0000-0000-0000E61F0000}"/>
    <cellStyle name="Comma 4 4 5 2 5" xfId="8201" xr:uid="{00000000-0005-0000-0000-0000E71F0000}"/>
    <cellStyle name="Comma 4 4 5 3" xfId="8202" xr:uid="{00000000-0005-0000-0000-0000E81F0000}"/>
    <cellStyle name="Comma 4 4 5 3 2" xfId="8203" xr:uid="{00000000-0005-0000-0000-0000E91F0000}"/>
    <cellStyle name="Comma 4 4 5 3 2 2" xfId="8204" xr:uid="{00000000-0005-0000-0000-0000EA1F0000}"/>
    <cellStyle name="Comma 4 4 5 3 3" xfId="8205" xr:uid="{00000000-0005-0000-0000-0000EB1F0000}"/>
    <cellStyle name="Comma 4 4 5 3 4" xfId="8206" xr:uid="{00000000-0005-0000-0000-0000EC1F0000}"/>
    <cellStyle name="Comma 4 4 5 4" xfId="8207" xr:uid="{00000000-0005-0000-0000-0000ED1F0000}"/>
    <cellStyle name="Comma 4 4 5 4 2" xfId="8208" xr:uid="{00000000-0005-0000-0000-0000EE1F0000}"/>
    <cellStyle name="Comma 4 4 5 4 2 2" xfId="8209" xr:uid="{00000000-0005-0000-0000-0000EF1F0000}"/>
    <cellStyle name="Comma 4 4 5 4 3" xfId="8210" xr:uid="{00000000-0005-0000-0000-0000F01F0000}"/>
    <cellStyle name="Comma 4 4 5 4 4" xfId="8211" xr:uid="{00000000-0005-0000-0000-0000F11F0000}"/>
    <cellStyle name="Comma 4 4 5 5" xfId="8212" xr:uid="{00000000-0005-0000-0000-0000F21F0000}"/>
    <cellStyle name="Comma 4 4 5 5 2" xfId="8213" xr:uid="{00000000-0005-0000-0000-0000F31F0000}"/>
    <cellStyle name="Comma 4 4 5 6" xfId="8214" xr:uid="{00000000-0005-0000-0000-0000F41F0000}"/>
    <cellStyle name="Comma 4 4 5 7" xfId="8215" xr:uid="{00000000-0005-0000-0000-0000F51F0000}"/>
    <cellStyle name="Comma 4 4 6" xfId="8216" xr:uid="{00000000-0005-0000-0000-0000F61F0000}"/>
    <cellStyle name="Comma 4 4 6 2" xfId="8217" xr:uid="{00000000-0005-0000-0000-0000F71F0000}"/>
    <cellStyle name="Comma 4 4 6 2 2" xfId="8218" xr:uid="{00000000-0005-0000-0000-0000F81F0000}"/>
    <cellStyle name="Comma 4 4 6 2 2 2" xfId="8219" xr:uid="{00000000-0005-0000-0000-0000F91F0000}"/>
    <cellStyle name="Comma 4 4 6 2 2 2 2" xfId="8220" xr:uid="{00000000-0005-0000-0000-0000FA1F0000}"/>
    <cellStyle name="Comma 4 4 6 2 2 3" xfId="8221" xr:uid="{00000000-0005-0000-0000-0000FB1F0000}"/>
    <cellStyle name="Comma 4 4 6 2 2 4" xfId="8222" xr:uid="{00000000-0005-0000-0000-0000FC1F0000}"/>
    <cellStyle name="Comma 4 4 6 2 3" xfId="8223" xr:uid="{00000000-0005-0000-0000-0000FD1F0000}"/>
    <cellStyle name="Comma 4 4 6 2 3 2" xfId="8224" xr:uid="{00000000-0005-0000-0000-0000FE1F0000}"/>
    <cellStyle name="Comma 4 4 6 2 4" xfId="8225" xr:uid="{00000000-0005-0000-0000-0000FF1F0000}"/>
    <cellStyle name="Comma 4 4 6 2 5" xfId="8226" xr:uid="{00000000-0005-0000-0000-000000200000}"/>
    <cellStyle name="Comma 4 4 6 3" xfId="8227" xr:uid="{00000000-0005-0000-0000-000001200000}"/>
    <cellStyle name="Comma 4 4 6 3 2" xfId="8228" xr:uid="{00000000-0005-0000-0000-000002200000}"/>
    <cellStyle name="Comma 4 4 6 3 2 2" xfId="8229" xr:uid="{00000000-0005-0000-0000-000003200000}"/>
    <cellStyle name="Comma 4 4 6 3 3" xfId="8230" xr:uid="{00000000-0005-0000-0000-000004200000}"/>
    <cellStyle name="Comma 4 4 6 3 4" xfId="8231" xr:uid="{00000000-0005-0000-0000-000005200000}"/>
    <cellStyle name="Comma 4 4 6 4" xfId="8232" xr:uid="{00000000-0005-0000-0000-000006200000}"/>
    <cellStyle name="Comma 4 4 6 4 2" xfId="8233" xr:uid="{00000000-0005-0000-0000-000007200000}"/>
    <cellStyle name="Comma 4 4 6 4 2 2" xfId="8234" xr:uid="{00000000-0005-0000-0000-000008200000}"/>
    <cellStyle name="Comma 4 4 6 4 3" xfId="8235" xr:uid="{00000000-0005-0000-0000-000009200000}"/>
    <cellStyle name="Comma 4 4 6 4 4" xfId="8236" xr:uid="{00000000-0005-0000-0000-00000A200000}"/>
    <cellStyle name="Comma 4 4 6 5" xfId="8237" xr:uid="{00000000-0005-0000-0000-00000B200000}"/>
    <cellStyle name="Comma 4 4 6 5 2" xfId="8238" xr:uid="{00000000-0005-0000-0000-00000C200000}"/>
    <cellStyle name="Comma 4 4 6 6" xfId="8239" xr:uid="{00000000-0005-0000-0000-00000D200000}"/>
    <cellStyle name="Comma 4 4 6 7" xfId="8240" xr:uid="{00000000-0005-0000-0000-00000E200000}"/>
    <cellStyle name="Comma 4 4 7" xfId="8241" xr:uid="{00000000-0005-0000-0000-00000F200000}"/>
    <cellStyle name="Comma 4 4 7 2" xfId="8242" xr:uid="{00000000-0005-0000-0000-000010200000}"/>
    <cellStyle name="Comma 4 4 7 2 2" xfId="8243" xr:uid="{00000000-0005-0000-0000-000011200000}"/>
    <cellStyle name="Comma 4 4 7 2 2 2" xfId="8244" xr:uid="{00000000-0005-0000-0000-000012200000}"/>
    <cellStyle name="Comma 4 4 7 2 3" xfId="8245" xr:uid="{00000000-0005-0000-0000-000013200000}"/>
    <cellStyle name="Comma 4 4 7 2 4" xfId="8246" xr:uid="{00000000-0005-0000-0000-000014200000}"/>
    <cellStyle name="Comma 4 4 7 3" xfId="8247" xr:uid="{00000000-0005-0000-0000-000015200000}"/>
    <cellStyle name="Comma 4 4 7 3 2" xfId="8248" xr:uid="{00000000-0005-0000-0000-000016200000}"/>
    <cellStyle name="Comma 4 4 7 3 2 2" xfId="8249" xr:uid="{00000000-0005-0000-0000-000017200000}"/>
    <cellStyle name="Comma 4 4 7 3 3" xfId="8250" xr:uid="{00000000-0005-0000-0000-000018200000}"/>
    <cellStyle name="Comma 4 4 7 3 4" xfId="8251" xr:uid="{00000000-0005-0000-0000-000019200000}"/>
    <cellStyle name="Comma 4 4 7 4" xfId="8252" xr:uid="{00000000-0005-0000-0000-00001A200000}"/>
    <cellStyle name="Comma 4 4 7 4 2" xfId="8253" xr:uid="{00000000-0005-0000-0000-00001B200000}"/>
    <cellStyle name="Comma 4 4 7 5" xfId="8254" xr:uid="{00000000-0005-0000-0000-00001C200000}"/>
    <cellStyle name="Comma 4 4 7 6" xfId="8255" xr:uid="{00000000-0005-0000-0000-00001D200000}"/>
    <cellStyle name="Comma 4 4 8" xfId="8256" xr:uid="{00000000-0005-0000-0000-00001E200000}"/>
    <cellStyle name="Comma 4 4 8 2" xfId="8257" xr:uid="{00000000-0005-0000-0000-00001F200000}"/>
    <cellStyle name="Comma 4 4 8 2 2" xfId="8258" xr:uid="{00000000-0005-0000-0000-000020200000}"/>
    <cellStyle name="Comma 4 4 8 2 2 2" xfId="8259" xr:uid="{00000000-0005-0000-0000-000021200000}"/>
    <cellStyle name="Comma 4 4 8 2 3" xfId="8260" xr:uid="{00000000-0005-0000-0000-000022200000}"/>
    <cellStyle name="Comma 4 4 8 2 4" xfId="8261" xr:uid="{00000000-0005-0000-0000-000023200000}"/>
    <cellStyle name="Comma 4 4 8 3" xfId="8262" xr:uid="{00000000-0005-0000-0000-000024200000}"/>
    <cellStyle name="Comma 4 4 8 3 2" xfId="8263" xr:uid="{00000000-0005-0000-0000-000025200000}"/>
    <cellStyle name="Comma 4 4 8 4" xfId="8264" xr:uid="{00000000-0005-0000-0000-000026200000}"/>
    <cellStyle name="Comma 4 4 8 5" xfId="8265" xr:uid="{00000000-0005-0000-0000-000027200000}"/>
    <cellStyle name="Comma 4 4 9" xfId="8266" xr:uid="{00000000-0005-0000-0000-000028200000}"/>
    <cellStyle name="Comma 4 4 9 2" xfId="8267" xr:uid="{00000000-0005-0000-0000-000029200000}"/>
    <cellStyle name="Comma 4 4 9 2 2" xfId="8268" xr:uid="{00000000-0005-0000-0000-00002A200000}"/>
    <cellStyle name="Comma 4 4 9 3" xfId="8269" xr:uid="{00000000-0005-0000-0000-00002B200000}"/>
    <cellStyle name="Comma 4 4 9 4" xfId="8270" xr:uid="{00000000-0005-0000-0000-00002C200000}"/>
    <cellStyle name="Comma 4 5" xfId="8271" xr:uid="{00000000-0005-0000-0000-00002D200000}"/>
    <cellStyle name="Comma 4 5 10" xfId="8272" xr:uid="{00000000-0005-0000-0000-00002E200000}"/>
    <cellStyle name="Comma 4 5 10 2" xfId="8273" xr:uid="{00000000-0005-0000-0000-00002F200000}"/>
    <cellStyle name="Comma 4 5 11" xfId="8274" xr:uid="{00000000-0005-0000-0000-000030200000}"/>
    <cellStyle name="Comma 4 5 12" xfId="8275" xr:uid="{00000000-0005-0000-0000-000031200000}"/>
    <cellStyle name="Comma 4 5 2" xfId="8276" xr:uid="{00000000-0005-0000-0000-000032200000}"/>
    <cellStyle name="Comma 4 5 2 2" xfId="8277" xr:uid="{00000000-0005-0000-0000-000033200000}"/>
    <cellStyle name="Comma 4 5 2 2 2" xfId="8278" xr:uid="{00000000-0005-0000-0000-000034200000}"/>
    <cellStyle name="Comma 4 5 2 2 2 2" xfId="8279" xr:uid="{00000000-0005-0000-0000-000035200000}"/>
    <cellStyle name="Comma 4 5 2 2 2 2 2" xfId="8280" xr:uid="{00000000-0005-0000-0000-000036200000}"/>
    <cellStyle name="Comma 4 5 2 2 2 3" xfId="8281" xr:uid="{00000000-0005-0000-0000-000037200000}"/>
    <cellStyle name="Comma 4 5 2 2 2 4" xfId="8282" xr:uid="{00000000-0005-0000-0000-000038200000}"/>
    <cellStyle name="Comma 4 5 2 2 3" xfId="8283" xr:uid="{00000000-0005-0000-0000-000039200000}"/>
    <cellStyle name="Comma 4 5 2 2 3 2" xfId="8284" xr:uid="{00000000-0005-0000-0000-00003A200000}"/>
    <cellStyle name="Comma 4 5 2 2 4" xfId="8285" xr:uid="{00000000-0005-0000-0000-00003B200000}"/>
    <cellStyle name="Comma 4 5 2 2 5" xfId="8286" xr:uid="{00000000-0005-0000-0000-00003C200000}"/>
    <cellStyle name="Comma 4 5 2 3" xfId="8287" xr:uid="{00000000-0005-0000-0000-00003D200000}"/>
    <cellStyle name="Comma 4 5 2 3 2" xfId="8288" xr:uid="{00000000-0005-0000-0000-00003E200000}"/>
    <cellStyle name="Comma 4 5 2 3 2 2" xfId="8289" xr:uid="{00000000-0005-0000-0000-00003F200000}"/>
    <cellStyle name="Comma 4 5 2 3 3" xfId="8290" xr:uid="{00000000-0005-0000-0000-000040200000}"/>
    <cellStyle name="Comma 4 5 2 3 4" xfId="8291" xr:uid="{00000000-0005-0000-0000-000041200000}"/>
    <cellStyle name="Comma 4 5 2 4" xfId="8292" xr:uid="{00000000-0005-0000-0000-000042200000}"/>
    <cellStyle name="Comma 4 5 2 4 2" xfId="8293" xr:uid="{00000000-0005-0000-0000-000043200000}"/>
    <cellStyle name="Comma 4 5 2 4 2 2" xfId="8294" xr:uid="{00000000-0005-0000-0000-000044200000}"/>
    <cellStyle name="Comma 4 5 2 4 3" xfId="8295" xr:uid="{00000000-0005-0000-0000-000045200000}"/>
    <cellStyle name="Comma 4 5 2 4 4" xfId="8296" xr:uid="{00000000-0005-0000-0000-000046200000}"/>
    <cellStyle name="Comma 4 5 2 5" xfId="8297" xr:uid="{00000000-0005-0000-0000-000047200000}"/>
    <cellStyle name="Comma 4 5 2 5 2" xfId="8298" xr:uid="{00000000-0005-0000-0000-000048200000}"/>
    <cellStyle name="Comma 4 5 2 6" xfId="8299" xr:uid="{00000000-0005-0000-0000-000049200000}"/>
    <cellStyle name="Comma 4 5 2 7" xfId="8300" xr:uid="{00000000-0005-0000-0000-00004A200000}"/>
    <cellStyle name="Comma 4 5 3" xfId="8301" xr:uid="{00000000-0005-0000-0000-00004B200000}"/>
    <cellStyle name="Comma 4 5 3 2" xfId="8302" xr:uid="{00000000-0005-0000-0000-00004C200000}"/>
    <cellStyle name="Comma 4 5 3 2 2" xfId="8303" xr:uid="{00000000-0005-0000-0000-00004D200000}"/>
    <cellStyle name="Comma 4 5 3 2 2 2" xfId="8304" xr:uid="{00000000-0005-0000-0000-00004E200000}"/>
    <cellStyle name="Comma 4 5 3 2 2 2 2" xfId="8305" xr:uid="{00000000-0005-0000-0000-00004F200000}"/>
    <cellStyle name="Comma 4 5 3 2 2 3" xfId="8306" xr:uid="{00000000-0005-0000-0000-000050200000}"/>
    <cellStyle name="Comma 4 5 3 2 2 4" xfId="8307" xr:uid="{00000000-0005-0000-0000-000051200000}"/>
    <cellStyle name="Comma 4 5 3 2 3" xfId="8308" xr:uid="{00000000-0005-0000-0000-000052200000}"/>
    <cellStyle name="Comma 4 5 3 2 3 2" xfId="8309" xr:uid="{00000000-0005-0000-0000-000053200000}"/>
    <cellStyle name="Comma 4 5 3 2 4" xfId="8310" xr:uid="{00000000-0005-0000-0000-000054200000}"/>
    <cellStyle name="Comma 4 5 3 2 5" xfId="8311" xr:uid="{00000000-0005-0000-0000-000055200000}"/>
    <cellStyle name="Comma 4 5 3 3" xfId="8312" xr:uid="{00000000-0005-0000-0000-000056200000}"/>
    <cellStyle name="Comma 4 5 3 3 2" xfId="8313" xr:uid="{00000000-0005-0000-0000-000057200000}"/>
    <cellStyle name="Comma 4 5 3 3 2 2" xfId="8314" xr:uid="{00000000-0005-0000-0000-000058200000}"/>
    <cellStyle name="Comma 4 5 3 3 3" xfId="8315" xr:uid="{00000000-0005-0000-0000-000059200000}"/>
    <cellStyle name="Comma 4 5 3 3 4" xfId="8316" xr:uid="{00000000-0005-0000-0000-00005A200000}"/>
    <cellStyle name="Comma 4 5 3 4" xfId="8317" xr:uid="{00000000-0005-0000-0000-00005B200000}"/>
    <cellStyle name="Comma 4 5 3 4 2" xfId="8318" xr:uid="{00000000-0005-0000-0000-00005C200000}"/>
    <cellStyle name="Comma 4 5 3 4 2 2" xfId="8319" xr:uid="{00000000-0005-0000-0000-00005D200000}"/>
    <cellStyle name="Comma 4 5 3 4 3" xfId="8320" xr:uid="{00000000-0005-0000-0000-00005E200000}"/>
    <cellStyle name="Comma 4 5 3 4 4" xfId="8321" xr:uid="{00000000-0005-0000-0000-00005F200000}"/>
    <cellStyle name="Comma 4 5 3 5" xfId="8322" xr:uid="{00000000-0005-0000-0000-000060200000}"/>
    <cellStyle name="Comma 4 5 3 5 2" xfId="8323" xr:uid="{00000000-0005-0000-0000-000061200000}"/>
    <cellStyle name="Comma 4 5 3 6" xfId="8324" xr:uid="{00000000-0005-0000-0000-000062200000}"/>
    <cellStyle name="Comma 4 5 3 7" xfId="8325" xr:uid="{00000000-0005-0000-0000-000063200000}"/>
    <cellStyle name="Comma 4 5 4" xfId="8326" xr:uid="{00000000-0005-0000-0000-000064200000}"/>
    <cellStyle name="Comma 4 5 4 2" xfId="8327" xr:uid="{00000000-0005-0000-0000-000065200000}"/>
    <cellStyle name="Comma 4 5 4 2 2" xfId="8328" xr:uid="{00000000-0005-0000-0000-000066200000}"/>
    <cellStyle name="Comma 4 5 4 2 2 2" xfId="8329" xr:uid="{00000000-0005-0000-0000-000067200000}"/>
    <cellStyle name="Comma 4 5 4 2 2 2 2" xfId="8330" xr:uid="{00000000-0005-0000-0000-000068200000}"/>
    <cellStyle name="Comma 4 5 4 2 2 3" xfId="8331" xr:uid="{00000000-0005-0000-0000-000069200000}"/>
    <cellStyle name="Comma 4 5 4 2 2 4" xfId="8332" xr:uid="{00000000-0005-0000-0000-00006A200000}"/>
    <cellStyle name="Comma 4 5 4 2 3" xfId="8333" xr:uid="{00000000-0005-0000-0000-00006B200000}"/>
    <cellStyle name="Comma 4 5 4 2 3 2" xfId="8334" xr:uid="{00000000-0005-0000-0000-00006C200000}"/>
    <cellStyle name="Comma 4 5 4 2 4" xfId="8335" xr:uid="{00000000-0005-0000-0000-00006D200000}"/>
    <cellStyle name="Comma 4 5 4 2 5" xfId="8336" xr:uid="{00000000-0005-0000-0000-00006E200000}"/>
    <cellStyle name="Comma 4 5 4 3" xfId="8337" xr:uid="{00000000-0005-0000-0000-00006F200000}"/>
    <cellStyle name="Comma 4 5 4 3 2" xfId="8338" xr:uid="{00000000-0005-0000-0000-000070200000}"/>
    <cellStyle name="Comma 4 5 4 3 2 2" xfId="8339" xr:uid="{00000000-0005-0000-0000-000071200000}"/>
    <cellStyle name="Comma 4 5 4 3 3" xfId="8340" xr:uid="{00000000-0005-0000-0000-000072200000}"/>
    <cellStyle name="Comma 4 5 4 3 4" xfId="8341" xr:uid="{00000000-0005-0000-0000-000073200000}"/>
    <cellStyle name="Comma 4 5 4 4" xfId="8342" xr:uid="{00000000-0005-0000-0000-000074200000}"/>
    <cellStyle name="Comma 4 5 4 4 2" xfId="8343" xr:uid="{00000000-0005-0000-0000-000075200000}"/>
    <cellStyle name="Comma 4 5 4 4 2 2" xfId="8344" xr:uid="{00000000-0005-0000-0000-000076200000}"/>
    <cellStyle name="Comma 4 5 4 4 3" xfId="8345" xr:uid="{00000000-0005-0000-0000-000077200000}"/>
    <cellStyle name="Comma 4 5 4 4 4" xfId="8346" xr:uid="{00000000-0005-0000-0000-000078200000}"/>
    <cellStyle name="Comma 4 5 4 5" xfId="8347" xr:uid="{00000000-0005-0000-0000-000079200000}"/>
    <cellStyle name="Comma 4 5 4 5 2" xfId="8348" xr:uid="{00000000-0005-0000-0000-00007A200000}"/>
    <cellStyle name="Comma 4 5 4 6" xfId="8349" xr:uid="{00000000-0005-0000-0000-00007B200000}"/>
    <cellStyle name="Comma 4 5 4 7" xfId="8350" xr:uid="{00000000-0005-0000-0000-00007C200000}"/>
    <cellStyle name="Comma 4 5 5" xfId="8351" xr:uid="{00000000-0005-0000-0000-00007D200000}"/>
    <cellStyle name="Comma 4 5 5 2" xfId="8352" xr:uid="{00000000-0005-0000-0000-00007E200000}"/>
    <cellStyle name="Comma 4 5 5 2 2" xfId="8353" xr:uid="{00000000-0005-0000-0000-00007F200000}"/>
    <cellStyle name="Comma 4 5 5 2 2 2" xfId="8354" xr:uid="{00000000-0005-0000-0000-000080200000}"/>
    <cellStyle name="Comma 4 5 5 2 2 2 2" xfId="8355" xr:uid="{00000000-0005-0000-0000-000081200000}"/>
    <cellStyle name="Comma 4 5 5 2 2 3" xfId="8356" xr:uid="{00000000-0005-0000-0000-000082200000}"/>
    <cellStyle name="Comma 4 5 5 2 2 4" xfId="8357" xr:uid="{00000000-0005-0000-0000-000083200000}"/>
    <cellStyle name="Comma 4 5 5 2 3" xfId="8358" xr:uid="{00000000-0005-0000-0000-000084200000}"/>
    <cellStyle name="Comma 4 5 5 2 3 2" xfId="8359" xr:uid="{00000000-0005-0000-0000-000085200000}"/>
    <cellStyle name="Comma 4 5 5 2 4" xfId="8360" xr:uid="{00000000-0005-0000-0000-000086200000}"/>
    <cellStyle name="Comma 4 5 5 2 5" xfId="8361" xr:uid="{00000000-0005-0000-0000-000087200000}"/>
    <cellStyle name="Comma 4 5 5 3" xfId="8362" xr:uid="{00000000-0005-0000-0000-000088200000}"/>
    <cellStyle name="Comma 4 5 5 3 2" xfId="8363" xr:uid="{00000000-0005-0000-0000-000089200000}"/>
    <cellStyle name="Comma 4 5 5 3 2 2" xfId="8364" xr:uid="{00000000-0005-0000-0000-00008A200000}"/>
    <cellStyle name="Comma 4 5 5 3 3" xfId="8365" xr:uid="{00000000-0005-0000-0000-00008B200000}"/>
    <cellStyle name="Comma 4 5 5 3 4" xfId="8366" xr:uid="{00000000-0005-0000-0000-00008C200000}"/>
    <cellStyle name="Comma 4 5 5 4" xfId="8367" xr:uid="{00000000-0005-0000-0000-00008D200000}"/>
    <cellStyle name="Comma 4 5 5 4 2" xfId="8368" xr:uid="{00000000-0005-0000-0000-00008E200000}"/>
    <cellStyle name="Comma 4 5 5 4 2 2" xfId="8369" xr:uid="{00000000-0005-0000-0000-00008F200000}"/>
    <cellStyle name="Comma 4 5 5 4 3" xfId="8370" xr:uid="{00000000-0005-0000-0000-000090200000}"/>
    <cellStyle name="Comma 4 5 5 4 4" xfId="8371" xr:uid="{00000000-0005-0000-0000-000091200000}"/>
    <cellStyle name="Comma 4 5 5 5" xfId="8372" xr:uid="{00000000-0005-0000-0000-000092200000}"/>
    <cellStyle name="Comma 4 5 5 5 2" xfId="8373" xr:uid="{00000000-0005-0000-0000-000093200000}"/>
    <cellStyle name="Comma 4 5 5 6" xfId="8374" xr:uid="{00000000-0005-0000-0000-000094200000}"/>
    <cellStyle name="Comma 4 5 5 7" xfId="8375" xr:uid="{00000000-0005-0000-0000-000095200000}"/>
    <cellStyle name="Comma 4 5 6" xfId="8376" xr:uid="{00000000-0005-0000-0000-000096200000}"/>
    <cellStyle name="Comma 4 5 6 2" xfId="8377" xr:uid="{00000000-0005-0000-0000-000097200000}"/>
    <cellStyle name="Comma 4 5 6 2 2" xfId="8378" xr:uid="{00000000-0005-0000-0000-000098200000}"/>
    <cellStyle name="Comma 4 5 6 2 2 2" xfId="8379" xr:uid="{00000000-0005-0000-0000-000099200000}"/>
    <cellStyle name="Comma 4 5 6 2 3" xfId="8380" xr:uid="{00000000-0005-0000-0000-00009A200000}"/>
    <cellStyle name="Comma 4 5 6 2 4" xfId="8381" xr:uid="{00000000-0005-0000-0000-00009B200000}"/>
    <cellStyle name="Comma 4 5 6 3" xfId="8382" xr:uid="{00000000-0005-0000-0000-00009C200000}"/>
    <cellStyle name="Comma 4 5 6 3 2" xfId="8383" xr:uid="{00000000-0005-0000-0000-00009D200000}"/>
    <cellStyle name="Comma 4 5 6 3 2 2" xfId="8384" xr:uid="{00000000-0005-0000-0000-00009E200000}"/>
    <cellStyle name="Comma 4 5 6 3 3" xfId="8385" xr:uid="{00000000-0005-0000-0000-00009F200000}"/>
    <cellStyle name="Comma 4 5 6 3 4" xfId="8386" xr:uid="{00000000-0005-0000-0000-0000A0200000}"/>
    <cellStyle name="Comma 4 5 6 4" xfId="8387" xr:uid="{00000000-0005-0000-0000-0000A1200000}"/>
    <cellStyle name="Comma 4 5 6 4 2" xfId="8388" xr:uid="{00000000-0005-0000-0000-0000A2200000}"/>
    <cellStyle name="Comma 4 5 6 5" xfId="8389" xr:uid="{00000000-0005-0000-0000-0000A3200000}"/>
    <cellStyle name="Comma 4 5 6 6" xfId="8390" xr:uid="{00000000-0005-0000-0000-0000A4200000}"/>
    <cellStyle name="Comma 4 5 7" xfId="8391" xr:uid="{00000000-0005-0000-0000-0000A5200000}"/>
    <cellStyle name="Comma 4 5 7 2" xfId="8392" xr:uid="{00000000-0005-0000-0000-0000A6200000}"/>
    <cellStyle name="Comma 4 5 7 2 2" xfId="8393" xr:uid="{00000000-0005-0000-0000-0000A7200000}"/>
    <cellStyle name="Comma 4 5 7 2 2 2" xfId="8394" xr:uid="{00000000-0005-0000-0000-0000A8200000}"/>
    <cellStyle name="Comma 4 5 7 2 3" xfId="8395" xr:uid="{00000000-0005-0000-0000-0000A9200000}"/>
    <cellStyle name="Comma 4 5 7 2 4" xfId="8396" xr:uid="{00000000-0005-0000-0000-0000AA200000}"/>
    <cellStyle name="Comma 4 5 7 3" xfId="8397" xr:uid="{00000000-0005-0000-0000-0000AB200000}"/>
    <cellStyle name="Comma 4 5 7 3 2" xfId="8398" xr:uid="{00000000-0005-0000-0000-0000AC200000}"/>
    <cellStyle name="Comma 4 5 7 4" xfId="8399" xr:uid="{00000000-0005-0000-0000-0000AD200000}"/>
    <cellStyle name="Comma 4 5 7 5" xfId="8400" xr:uid="{00000000-0005-0000-0000-0000AE200000}"/>
    <cellStyle name="Comma 4 5 8" xfId="8401" xr:uid="{00000000-0005-0000-0000-0000AF200000}"/>
    <cellStyle name="Comma 4 5 8 2" xfId="8402" xr:uid="{00000000-0005-0000-0000-0000B0200000}"/>
    <cellStyle name="Comma 4 5 8 2 2" xfId="8403" xr:uid="{00000000-0005-0000-0000-0000B1200000}"/>
    <cellStyle name="Comma 4 5 8 3" xfId="8404" xr:uid="{00000000-0005-0000-0000-0000B2200000}"/>
    <cellStyle name="Comma 4 5 8 4" xfId="8405" xr:uid="{00000000-0005-0000-0000-0000B3200000}"/>
    <cellStyle name="Comma 4 5 9" xfId="8406" xr:uid="{00000000-0005-0000-0000-0000B4200000}"/>
    <cellStyle name="Comma 4 5 9 2" xfId="8407" xr:uid="{00000000-0005-0000-0000-0000B5200000}"/>
    <cellStyle name="Comma 4 5 9 2 2" xfId="8408" xr:uid="{00000000-0005-0000-0000-0000B6200000}"/>
    <cellStyle name="Comma 4 5 9 3" xfId="8409" xr:uid="{00000000-0005-0000-0000-0000B7200000}"/>
    <cellStyle name="Comma 4 5 9 4" xfId="8410" xr:uid="{00000000-0005-0000-0000-0000B8200000}"/>
    <cellStyle name="Comma 4 6" xfId="8411" xr:uid="{00000000-0005-0000-0000-0000B9200000}"/>
    <cellStyle name="Comma 4 6 2" xfId="8412" xr:uid="{00000000-0005-0000-0000-0000BA200000}"/>
    <cellStyle name="Comma 4 6 2 2" xfId="8413" xr:uid="{00000000-0005-0000-0000-0000BB200000}"/>
    <cellStyle name="Comma 4 6 2 2 2" xfId="8414" xr:uid="{00000000-0005-0000-0000-0000BC200000}"/>
    <cellStyle name="Comma 4 6 2 2 2 2" xfId="8415" xr:uid="{00000000-0005-0000-0000-0000BD200000}"/>
    <cellStyle name="Comma 4 6 2 2 3" xfId="8416" xr:uid="{00000000-0005-0000-0000-0000BE200000}"/>
    <cellStyle name="Comma 4 6 2 2 4" xfId="8417" xr:uid="{00000000-0005-0000-0000-0000BF200000}"/>
    <cellStyle name="Comma 4 6 2 3" xfId="8418" xr:uid="{00000000-0005-0000-0000-0000C0200000}"/>
    <cellStyle name="Comma 4 6 2 3 2" xfId="8419" xr:uid="{00000000-0005-0000-0000-0000C1200000}"/>
    <cellStyle name="Comma 4 6 2 4" xfId="8420" xr:uid="{00000000-0005-0000-0000-0000C2200000}"/>
    <cellStyle name="Comma 4 6 2 5" xfId="8421" xr:uid="{00000000-0005-0000-0000-0000C3200000}"/>
    <cellStyle name="Comma 4 6 3" xfId="8422" xr:uid="{00000000-0005-0000-0000-0000C4200000}"/>
    <cellStyle name="Comma 4 6 3 2" xfId="8423" xr:uid="{00000000-0005-0000-0000-0000C5200000}"/>
    <cellStyle name="Comma 4 6 3 2 2" xfId="8424" xr:uid="{00000000-0005-0000-0000-0000C6200000}"/>
    <cellStyle name="Comma 4 6 3 3" xfId="8425" xr:uid="{00000000-0005-0000-0000-0000C7200000}"/>
    <cellStyle name="Comma 4 6 3 4" xfId="8426" xr:uid="{00000000-0005-0000-0000-0000C8200000}"/>
    <cellStyle name="Comma 4 6 4" xfId="8427" xr:uid="{00000000-0005-0000-0000-0000C9200000}"/>
    <cellStyle name="Comma 4 6 4 2" xfId="8428" xr:uid="{00000000-0005-0000-0000-0000CA200000}"/>
    <cellStyle name="Comma 4 6 4 2 2" xfId="8429" xr:uid="{00000000-0005-0000-0000-0000CB200000}"/>
    <cellStyle name="Comma 4 6 4 3" xfId="8430" xr:uid="{00000000-0005-0000-0000-0000CC200000}"/>
    <cellStyle name="Comma 4 6 4 4" xfId="8431" xr:uid="{00000000-0005-0000-0000-0000CD200000}"/>
    <cellStyle name="Comma 4 6 5" xfId="8432" xr:uid="{00000000-0005-0000-0000-0000CE200000}"/>
    <cellStyle name="Comma 4 6 5 2" xfId="8433" xr:uid="{00000000-0005-0000-0000-0000CF200000}"/>
    <cellStyle name="Comma 4 6 6" xfId="8434" xr:uid="{00000000-0005-0000-0000-0000D0200000}"/>
    <cellStyle name="Comma 4 6 7" xfId="8435" xr:uid="{00000000-0005-0000-0000-0000D1200000}"/>
    <cellStyle name="Comma 4 7" xfId="8436" xr:uid="{00000000-0005-0000-0000-0000D2200000}"/>
    <cellStyle name="Comma 4 7 2" xfId="8437" xr:uid="{00000000-0005-0000-0000-0000D3200000}"/>
    <cellStyle name="Comma 4 7 2 2" xfId="8438" xr:uid="{00000000-0005-0000-0000-0000D4200000}"/>
    <cellStyle name="Comma 4 7 2 2 2" xfId="8439" xr:uid="{00000000-0005-0000-0000-0000D5200000}"/>
    <cellStyle name="Comma 4 7 2 2 2 2" xfId="8440" xr:uid="{00000000-0005-0000-0000-0000D6200000}"/>
    <cellStyle name="Comma 4 7 2 2 3" xfId="8441" xr:uid="{00000000-0005-0000-0000-0000D7200000}"/>
    <cellStyle name="Comma 4 7 2 2 4" xfId="8442" xr:uid="{00000000-0005-0000-0000-0000D8200000}"/>
    <cellStyle name="Comma 4 7 2 3" xfId="8443" xr:uid="{00000000-0005-0000-0000-0000D9200000}"/>
    <cellStyle name="Comma 4 7 2 3 2" xfId="8444" xr:uid="{00000000-0005-0000-0000-0000DA200000}"/>
    <cellStyle name="Comma 4 7 2 4" xfId="8445" xr:uid="{00000000-0005-0000-0000-0000DB200000}"/>
    <cellStyle name="Comma 4 7 2 5" xfId="8446" xr:uid="{00000000-0005-0000-0000-0000DC200000}"/>
    <cellStyle name="Comma 4 7 3" xfId="8447" xr:uid="{00000000-0005-0000-0000-0000DD200000}"/>
    <cellStyle name="Comma 4 7 3 2" xfId="8448" xr:uid="{00000000-0005-0000-0000-0000DE200000}"/>
    <cellStyle name="Comma 4 7 3 2 2" xfId="8449" xr:uid="{00000000-0005-0000-0000-0000DF200000}"/>
    <cellStyle name="Comma 4 7 3 3" xfId="8450" xr:uid="{00000000-0005-0000-0000-0000E0200000}"/>
    <cellStyle name="Comma 4 7 3 4" xfId="8451" xr:uid="{00000000-0005-0000-0000-0000E1200000}"/>
    <cellStyle name="Comma 4 7 4" xfId="8452" xr:uid="{00000000-0005-0000-0000-0000E2200000}"/>
    <cellStyle name="Comma 4 7 4 2" xfId="8453" xr:uid="{00000000-0005-0000-0000-0000E3200000}"/>
    <cellStyle name="Comma 4 7 4 2 2" xfId="8454" xr:uid="{00000000-0005-0000-0000-0000E4200000}"/>
    <cellStyle name="Comma 4 7 4 3" xfId="8455" xr:uid="{00000000-0005-0000-0000-0000E5200000}"/>
    <cellStyle name="Comma 4 7 4 4" xfId="8456" xr:uid="{00000000-0005-0000-0000-0000E6200000}"/>
    <cellStyle name="Comma 4 7 5" xfId="8457" xr:uid="{00000000-0005-0000-0000-0000E7200000}"/>
    <cellStyle name="Comma 4 7 5 2" xfId="8458" xr:uid="{00000000-0005-0000-0000-0000E8200000}"/>
    <cellStyle name="Comma 4 7 6" xfId="8459" xr:uid="{00000000-0005-0000-0000-0000E9200000}"/>
    <cellStyle name="Comma 4 7 7" xfId="8460" xr:uid="{00000000-0005-0000-0000-0000EA200000}"/>
    <cellStyle name="Comma 4 8" xfId="8461" xr:uid="{00000000-0005-0000-0000-0000EB200000}"/>
    <cellStyle name="Comma 4 8 2" xfId="8462" xr:uid="{00000000-0005-0000-0000-0000EC200000}"/>
    <cellStyle name="Comma 4 8 2 2" xfId="8463" xr:uid="{00000000-0005-0000-0000-0000ED200000}"/>
    <cellStyle name="Comma 4 8 2 2 2" xfId="8464" xr:uid="{00000000-0005-0000-0000-0000EE200000}"/>
    <cellStyle name="Comma 4 8 2 2 2 2" xfId="8465" xr:uid="{00000000-0005-0000-0000-0000EF200000}"/>
    <cellStyle name="Comma 4 8 2 2 3" xfId="8466" xr:uid="{00000000-0005-0000-0000-0000F0200000}"/>
    <cellStyle name="Comma 4 8 2 2 4" xfId="8467" xr:uid="{00000000-0005-0000-0000-0000F1200000}"/>
    <cellStyle name="Comma 4 8 2 3" xfId="8468" xr:uid="{00000000-0005-0000-0000-0000F2200000}"/>
    <cellStyle name="Comma 4 8 2 3 2" xfId="8469" xr:uid="{00000000-0005-0000-0000-0000F3200000}"/>
    <cellStyle name="Comma 4 8 2 4" xfId="8470" xr:uid="{00000000-0005-0000-0000-0000F4200000}"/>
    <cellStyle name="Comma 4 8 2 5" xfId="8471" xr:uid="{00000000-0005-0000-0000-0000F5200000}"/>
    <cellStyle name="Comma 4 8 3" xfId="8472" xr:uid="{00000000-0005-0000-0000-0000F6200000}"/>
    <cellStyle name="Comma 4 8 3 2" xfId="8473" xr:uid="{00000000-0005-0000-0000-0000F7200000}"/>
    <cellStyle name="Comma 4 8 3 2 2" xfId="8474" xr:uid="{00000000-0005-0000-0000-0000F8200000}"/>
    <cellStyle name="Comma 4 8 3 3" xfId="8475" xr:uid="{00000000-0005-0000-0000-0000F9200000}"/>
    <cellStyle name="Comma 4 8 3 4" xfId="8476" xr:uid="{00000000-0005-0000-0000-0000FA200000}"/>
    <cellStyle name="Comma 4 8 4" xfId="8477" xr:uid="{00000000-0005-0000-0000-0000FB200000}"/>
    <cellStyle name="Comma 4 8 4 2" xfId="8478" xr:uid="{00000000-0005-0000-0000-0000FC200000}"/>
    <cellStyle name="Comma 4 8 4 2 2" xfId="8479" xr:uid="{00000000-0005-0000-0000-0000FD200000}"/>
    <cellStyle name="Comma 4 8 4 3" xfId="8480" xr:uid="{00000000-0005-0000-0000-0000FE200000}"/>
    <cellStyle name="Comma 4 8 4 4" xfId="8481" xr:uid="{00000000-0005-0000-0000-0000FF200000}"/>
    <cellStyle name="Comma 4 8 5" xfId="8482" xr:uid="{00000000-0005-0000-0000-000000210000}"/>
    <cellStyle name="Comma 4 8 5 2" xfId="8483" xr:uid="{00000000-0005-0000-0000-000001210000}"/>
    <cellStyle name="Comma 4 8 6" xfId="8484" xr:uid="{00000000-0005-0000-0000-000002210000}"/>
    <cellStyle name="Comma 4 8 7" xfId="8485" xr:uid="{00000000-0005-0000-0000-000003210000}"/>
    <cellStyle name="Comma 4 9" xfId="8486" xr:uid="{00000000-0005-0000-0000-000004210000}"/>
    <cellStyle name="Comma 4 9 2" xfId="8487" xr:uid="{00000000-0005-0000-0000-000005210000}"/>
    <cellStyle name="Comma 4 9 2 2" xfId="8488" xr:uid="{00000000-0005-0000-0000-000006210000}"/>
    <cellStyle name="Comma 4 9 2 2 2" xfId="8489" xr:uid="{00000000-0005-0000-0000-000007210000}"/>
    <cellStyle name="Comma 4 9 2 2 2 2" xfId="8490" xr:uid="{00000000-0005-0000-0000-000008210000}"/>
    <cellStyle name="Comma 4 9 2 2 3" xfId="8491" xr:uid="{00000000-0005-0000-0000-000009210000}"/>
    <cellStyle name="Comma 4 9 2 2 4" xfId="8492" xr:uid="{00000000-0005-0000-0000-00000A210000}"/>
    <cellStyle name="Comma 4 9 2 3" xfId="8493" xr:uid="{00000000-0005-0000-0000-00000B210000}"/>
    <cellStyle name="Comma 4 9 2 3 2" xfId="8494" xr:uid="{00000000-0005-0000-0000-00000C210000}"/>
    <cellStyle name="Comma 4 9 2 4" xfId="8495" xr:uid="{00000000-0005-0000-0000-00000D210000}"/>
    <cellStyle name="Comma 4 9 2 5" xfId="8496" xr:uid="{00000000-0005-0000-0000-00000E210000}"/>
    <cellStyle name="Comma 4 9 3" xfId="8497" xr:uid="{00000000-0005-0000-0000-00000F210000}"/>
    <cellStyle name="Comma 4 9 3 2" xfId="8498" xr:uid="{00000000-0005-0000-0000-000010210000}"/>
    <cellStyle name="Comma 4 9 3 2 2" xfId="8499" xr:uid="{00000000-0005-0000-0000-000011210000}"/>
    <cellStyle name="Comma 4 9 3 3" xfId="8500" xr:uid="{00000000-0005-0000-0000-000012210000}"/>
    <cellStyle name="Comma 4 9 3 4" xfId="8501" xr:uid="{00000000-0005-0000-0000-000013210000}"/>
    <cellStyle name="Comma 4 9 4" xfId="8502" xr:uid="{00000000-0005-0000-0000-000014210000}"/>
    <cellStyle name="Comma 4 9 4 2" xfId="8503" xr:uid="{00000000-0005-0000-0000-000015210000}"/>
    <cellStyle name="Comma 4 9 4 2 2" xfId="8504" xr:uid="{00000000-0005-0000-0000-000016210000}"/>
    <cellStyle name="Comma 4 9 4 3" xfId="8505" xr:uid="{00000000-0005-0000-0000-000017210000}"/>
    <cellStyle name="Comma 4 9 4 4" xfId="8506" xr:uid="{00000000-0005-0000-0000-000018210000}"/>
    <cellStyle name="Comma 4 9 5" xfId="8507" xr:uid="{00000000-0005-0000-0000-000019210000}"/>
    <cellStyle name="Comma 4 9 5 2" xfId="8508" xr:uid="{00000000-0005-0000-0000-00001A210000}"/>
    <cellStyle name="Comma 4 9 6" xfId="8509" xr:uid="{00000000-0005-0000-0000-00001B210000}"/>
    <cellStyle name="Comma 4 9 7" xfId="8510" xr:uid="{00000000-0005-0000-0000-00001C210000}"/>
    <cellStyle name="Comma 5" xfId="7" xr:uid="{00000000-0005-0000-0000-00001D210000}"/>
    <cellStyle name="Comma 5 10" xfId="8511" xr:uid="{00000000-0005-0000-0000-00001E210000}"/>
    <cellStyle name="Comma 5 10 2" xfId="8512" xr:uid="{00000000-0005-0000-0000-00001F210000}"/>
    <cellStyle name="Comma 5 10 2 2" xfId="8513" xr:uid="{00000000-0005-0000-0000-000020210000}"/>
    <cellStyle name="Comma 5 10 2 2 2" xfId="8514" xr:uid="{00000000-0005-0000-0000-000021210000}"/>
    <cellStyle name="Comma 5 10 2 3" xfId="8515" xr:uid="{00000000-0005-0000-0000-000022210000}"/>
    <cellStyle name="Comma 5 10 2 4" xfId="8516" xr:uid="{00000000-0005-0000-0000-000023210000}"/>
    <cellStyle name="Comma 5 10 3" xfId="8517" xr:uid="{00000000-0005-0000-0000-000024210000}"/>
    <cellStyle name="Comma 5 10 3 2" xfId="8518" xr:uid="{00000000-0005-0000-0000-000025210000}"/>
    <cellStyle name="Comma 5 10 3 2 2" xfId="8519" xr:uid="{00000000-0005-0000-0000-000026210000}"/>
    <cellStyle name="Comma 5 10 3 3" xfId="8520" xr:uid="{00000000-0005-0000-0000-000027210000}"/>
    <cellStyle name="Comma 5 10 3 4" xfId="8521" xr:uid="{00000000-0005-0000-0000-000028210000}"/>
    <cellStyle name="Comma 5 10 4" xfId="8522" xr:uid="{00000000-0005-0000-0000-000029210000}"/>
    <cellStyle name="Comma 5 10 4 2" xfId="8523" xr:uid="{00000000-0005-0000-0000-00002A210000}"/>
    <cellStyle name="Comma 5 10 5" xfId="8524" xr:uid="{00000000-0005-0000-0000-00002B210000}"/>
    <cellStyle name="Comma 5 10 6" xfId="8525" xr:uid="{00000000-0005-0000-0000-00002C210000}"/>
    <cellStyle name="Comma 5 11" xfId="8526" xr:uid="{00000000-0005-0000-0000-00002D210000}"/>
    <cellStyle name="Comma 5 11 2" xfId="8527" xr:uid="{00000000-0005-0000-0000-00002E210000}"/>
    <cellStyle name="Comma 5 11 2 2" xfId="8528" xr:uid="{00000000-0005-0000-0000-00002F210000}"/>
    <cellStyle name="Comma 5 11 2 2 2" xfId="8529" xr:uid="{00000000-0005-0000-0000-000030210000}"/>
    <cellStyle name="Comma 5 11 2 3" xfId="8530" xr:uid="{00000000-0005-0000-0000-000031210000}"/>
    <cellStyle name="Comma 5 11 2 4" xfId="8531" xr:uid="{00000000-0005-0000-0000-000032210000}"/>
    <cellStyle name="Comma 5 11 3" xfId="8532" xr:uid="{00000000-0005-0000-0000-000033210000}"/>
    <cellStyle name="Comma 5 11 3 2" xfId="8533" xr:uid="{00000000-0005-0000-0000-000034210000}"/>
    <cellStyle name="Comma 5 11 4" xfId="8534" xr:uid="{00000000-0005-0000-0000-000035210000}"/>
    <cellStyle name="Comma 5 11 5" xfId="8535" xr:uid="{00000000-0005-0000-0000-000036210000}"/>
    <cellStyle name="Comma 5 12" xfId="8536" xr:uid="{00000000-0005-0000-0000-000037210000}"/>
    <cellStyle name="Comma 5 12 2" xfId="8537" xr:uid="{00000000-0005-0000-0000-000038210000}"/>
    <cellStyle name="Comma 5 12 2 2" xfId="8538" xr:uid="{00000000-0005-0000-0000-000039210000}"/>
    <cellStyle name="Comma 5 12 3" xfId="8539" xr:uid="{00000000-0005-0000-0000-00003A210000}"/>
    <cellStyle name="Comma 5 12 4" xfId="8540" xr:uid="{00000000-0005-0000-0000-00003B210000}"/>
    <cellStyle name="Comma 5 13" xfId="8541" xr:uid="{00000000-0005-0000-0000-00003C210000}"/>
    <cellStyle name="Comma 5 13 2" xfId="8542" xr:uid="{00000000-0005-0000-0000-00003D210000}"/>
    <cellStyle name="Comma 5 13 2 2" xfId="8543" xr:uid="{00000000-0005-0000-0000-00003E210000}"/>
    <cellStyle name="Comma 5 13 3" xfId="8544" xr:uid="{00000000-0005-0000-0000-00003F210000}"/>
    <cellStyle name="Comma 5 13 4" xfId="8545" xr:uid="{00000000-0005-0000-0000-000040210000}"/>
    <cellStyle name="Comma 5 14" xfId="8546" xr:uid="{00000000-0005-0000-0000-000041210000}"/>
    <cellStyle name="Comma 5 14 2" xfId="8547" xr:uid="{00000000-0005-0000-0000-000042210000}"/>
    <cellStyle name="Comma 5 15" xfId="8548" xr:uid="{00000000-0005-0000-0000-000043210000}"/>
    <cellStyle name="Comma 5 16" xfId="8549" xr:uid="{00000000-0005-0000-0000-000044210000}"/>
    <cellStyle name="Comma 5 17" xfId="8550" xr:uid="{00000000-0005-0000-0000-000045210000}"/>
    <cellStyle name="Comma 5 18" xfId="8551" xr:uid="{00000000-0005-0000-0000-000046210000}"/>
    <cellStyle name="Comma 5 2" xfId="54" xr:uid="{00000000-0005-0000-0000-000047210000}"/>
    <cellStyle name="Comma 5 2 10" xfId="8552" xr:uid="{00000000-0005-0000-0000-000048210000}"/>
    <cellStyle name="Comma 5 2 10 2" xfId="8553" xr:uid="{00000000-0005-0000-0000-000049210000}"/>
    <cellStyle name="Comma 5 2 10 2 2" xfId="8554" xr:uid="{00000000-0005-0000-0000-00004A210000}"/>
    <cellStyle name="Comma 5 2 10 3" xfId="8555" xr:uid="{00000000-0005-0000-0000-00004B210000}"/>
    <cellStyle name="Comma 5 2 10 4" xfId="8556" xr:uid="{00000000-0005-0000-0000-00004C210000}"/>
    <cellStyle name="Comma 5 2 11" xfId="8557" xr:uid="{00000000-0005-0000-0000-00004D210000}"/>
    <cellStyle name="Comma 5 2 11 2" xfId="8558" xr:uid="{00000000-0005-0000-0000-00004E210000}"/>
    <cellStyle name="Comma 5 2 12" xfId="8559" xr:uid="{00000000-0005-0000-0000-00004F210000}"/>
    <cellStyle name="Comma 5 2 13" xfId="8560" xr:uid="{00000000-0005-0000-0000-000050210000}"/>
    <cellStyle name="Comma 5 2 2" xfId="8561" xr:uid="{00000000-0005-0000-0000-000051210000}"/>
    <cellStyle name="Comma 5 2 2 10" xfId="8562" xr:uid="{00000000-0005-0000-0000-000052210000}"/>
    <cellStyle name="Comma 5 2 2 10 2" xfId="8563" xr:uid="{00000000-0005-0000-0000-000053210000}"/>
    <cellStyle name="Comma 5 2 2 11" xfId="8564" xr:uid="{00000000-0005-0000-0000-000054210000}"/>
    <cellStyle name="Comma 5 2 2 12" xfId="8565" xr:uid="{00000000-0005-0000-0000-000055210000}"/>
    <cellStyle name="Comma 5 2 2 2" xfId="8566" xr:uid="{00000000-0005-0000-0000-000056210000}"/>
    <cellStyle name="Comma 5 2 2 2 2" xfId="8567" xr:uid="{00000000-0005-0000-0000-000057210000}"/>
    <cellStyle name="Comma 5 2 2 2 2 2" xfId="8568" xr:uid="{00000000-0005-0000-0000-000058210000}"/>
    <cellStyle name="Comma 5 2 2 2 2 2 2" xfId="8569" xr:uid="{00000000-0005-0000-0000-000059210000}"/>
    <cellStyle name="Comma 5 2 2 2 2 2 2 2" xfId="8570" xr:uid="{00000000-0005-0000-0000-00005A210000}"/>
    <cellStyle name="Comma 5 2 2 2 2 2 3" xfId="8571" xr:uid="{00000000-0005-0000-0000-00005B210000}"/>
    <cellStyle name="Comma 5 2 2 2 2 2 4" xfId="8572" xr:uid="{00000000-0005-0000-0000-00005C210000}"/>
    <cellStyle name="Comma 5 2 2 2 2 3" xfId="8573" xr:uid="{00000000-0005-0000-0000-00005D210000}"/>
    <cellStyle name="Comma 5 2 2 2 2 3 2" xfId="8574" xr:uid="{00000000-0005-0000-0000-00005E210000}"/>
    <cellStyle name="Comma 5 2 2 2 2 4" xfId="8575" xr:uid="{00000000-0005-0000-0000-00005F210000}"/>
    <cellStyle name="Comma 5 2 2 2 2 5" xfId="8576" xr:uid="{00000000-0005-0000-0000-000060210000}"/>
    <cellStyle name="Comma 5 2 2 2 3" xfId="8577" xr:uid="{00000000-0005-0000-0000-000061210000}"/>
    <cellStyle name="Comma 5 2 2 2 3 2" xfId="8578" xr:uid="{00000000-0005-0000-0000-000062210000}"/>
    <cellStyle name="Comma 5 2 2 2 3 2 2" xfId="8579" xr:uid="{00000000-0005-0000-0000-000063210000}"/>
    <cellStyle name="Comma 5 2 2 2 3 3" xfId="8580" xr:uid="{00000000-0005-0000-0000-000064210000}"/>
    <cellStyle name="Comma 5 2 2 2 3 4" xfId="8581" xr:uid="{00000000-0005-0000-0000-000065210000}"/>
    <cellStyle name="Comma 5 2 2 2 4" xfId="8582" xr:uid="{00000000-0005-0000-0000-000066210000}"/>
    <cellStyle name="Comma 5 2 2 2 4 2" xfId="8583" xr:uid="{00000000-0005-0000-0000-000067210000}"/>
    <cellStyle name="Comma 5 2 2 2 4 2 2" xfId="8584" xr:uid="{00000000-0005-0000-0000-000068210000}"/>
    <cellStyle name="Comma 5 2 2 2 4 3" xfId="8585" xr:uid="{00000000-0005-0000-0000-000069210000}"/>
    <cellStyle name="Comma 5 2 2 2 4 4" xfId="8586" xr:uid="{00000000-0005-0000-0000-00006A210000}"/>
    <cellStyle name="Comma 5 2 2 2 5" xfId="8587" xr:uid="{00000000-0005-0000-0000-00006B210000}"/>
    <cellStyle name="Comma 5 2 2 2 5 2" xfId="8588" xr:uid="{00000000-0005-0000-0000-00006C210000}"/>
    <cellStyle name="Comma 5 2 2 2 6" xfId="8589" xr:uid="{00000000-0005-0000-0000-00006D210000}"/>
    <cellStyle name="Comma 5 2 2 2 7" xfId="8590" xr:uid="{00000000-0005-0000-0000-00006E210000}"/>
    <cellStyle name="Comma 5 2 2 3" xfId="8591" xr:uid="{00000000-0005-0000-0000-00006F210000}"/>
    <cellStyle name="Comma 5 2 2 3 2" xfId="8592" xr:uid="{00000000-0005-0000-0000-000070210000}"/>
    <cellStyle name="Comma 5 2 2 3 2 2" xfId="8593" xr:uid="{00000000-0005-0000-0000-000071210000}"/>
    <cellStyle name="Comma 5 2 2 3 2 2 2" xfId="8594" xr:uid="{00000000-0005-0000-0000-000072210000}"/>
    <cellStyle name="Comma 5 2 2 3 2 2 2 2" xfId="8595" xr:uid="{00000000-0005-0000-0000-000073210000}"/>
    <cellStyle name="Comma 5 2 2 3 2 2 3" xfId="8596" xr:uid="{00000000-0005-0000-0000-000074210000}"/>
    <cellStyle name="Comma 5 2 2 3 2 2 4" xfId="8597" xr:uid="{00000000-0005-0000-0000-000075210000}"/>
    <cellStyle name="Comma 5 2 2 3 2 3" xfId="8598" xr:uid="{00000000-0005-0000-0000-000076210000}"/>
    <cellStyle name="Comma 5 2 2 3 2 3 2" xfId="8599" xr:uid="{00000000-0005-0000-0000-000077210000}"/>
    <cellStyle name="Comma 5 2 2 3 2 4" xfId="8600" xr:uid="{00000000-0005-0000-0000-000078210000}"/>
    <cellStyle name="Comma 5 2 2 3 2 5" xfId="8601" xr:uid="{00000000-0005-0000-0000-000079210000}"/>
    <cellStyle name="Comma 5 2 2 3 3" xfId="8602" xr:uid="{00000000-0005-0000-0000-00007A210000}"/>
    <cellStyle name="Comma 5 2 2 3 3 2" xfId="8603" xr:uid="{00000000-0005-0000-0000-00007B210000}"/>
    <cellStyle name="Comma 5 2 2 3 3 2 2" xfId="8604" xr:uid="{00000000-0005-0000-0000-00007C210000}"/>
    <cellStyle name="Comma 5 2 2 3 3 3" xfId="8605" xr:uid="{00000000-0005-0000-0000-00007D210000}"/>
    <cellStyle name="Comma 5 2 2 3 3 4" xfId="8606" xr:uid="{00000000-0005-0000-0000-00007E210000}"/>
    <cellStyle name="Comma 5 2 2 3 4" xfId="8607" xr:uid="{00000000-0005-0000-0000-00007F210000}"/>
    <cellStyle name="Comma 5 2 2 3 4 2" xfId="8608" xr:uid="{00000000-0005-0000-0000-000080210000}"/>
    <cellStyle name="Comma 5 2 2 3 4 2 2" xfId="8609" xr:uid="{00000000-0005-0000-0000-000081210000}"/>
    <cellStyle name="Comma 5 2 2 3 4 3" xfId="8610" xr:uid="{00000000-0005-0000-0000-000082210000}"/>
    <cellStyle name="Comma 5 2 2 3 4 4" xfId="8611" xr:uid="{00000000-0005-0000-0000-000083210000}"/>
    <cellStyle name="Comma 5 2 2 3 5" xfId="8612" xr:uid="{00000000-0005-0000-0000-000084210000}"/>
    <cellStyle name="Comma 5 2 2 3 5 2" xfId="8613" xr:uid="{00000000-0005-0000-0000-000085210000}"/>
    <cellStyle name="Comma 5 2 2 3 6" xfId="8614" xr:uid="{00000000-0005-0000-0000-000086210000}"/>
    <cellStyle name="Comma 5 2 2 3 7" xfId="8615" xr:uid="{00000000-0005-0000-0000-000087210000}"/>
    <cellStyle name="Comma 5 2 2 4" xfId="8616" xr:uid="{00000000-0005-0000-0000-000088210000}"/>
    <cellStyle name="Comma 5 2 2 4 2" xfId="8617" xr:uid="{00000000-0005-0000-0000-000089210000}"/>
    <cellStyle name="Comma 5 2 2 4 2 2" xfId="8618" xr:uid="{00000000-0005-0000-0000-00008A210000}"/>
    <cellStyle name="Comma 5 2 2 4 2 2 2" xfId="8619" xr:uid="{00000000-0005-0000-0000-00008B210000}"/>
    <cellStyle name="Comma 5 2 2 4 2 2 2 2" xfId="8620" xr:uid="{00000000-0005-0000-0000-00008C210000}"/>
    <cellStyle name="Comma 5 2 2 4 2 2 3" xfId="8621" xr:uid="{00000000-0005-0000-0000-00008D210000}"/>
    <cellStyle name="Comma 5 2 2 4 2 2 4" xfId="8622" xr:uid="{00000000-0005-0000-0000-00008E210000}"/>
    <cellStyle name="Comma 5 2 2 4 2 3" xfId="8623" xr:uid="{00000000-0005-0000-0000-00008F210000}"/>
    <cellStyle name="Comma 5 2 2 4 2 3 2" xfId="8624" xr:uid="{00000000-0005-0000-0000-000090210000}"/>
    <cellStyle name="Comma 5 2 2 4 2 4" xfId="8625" xr:uid="{00000000-0005-0000-0000-000091210000}"/>
    <cellStyle name="Comma 5 2 2 4 2 5" xfId="8626" xr:uid="{00000000-0005-0000-0000-000092210000}"/>
    <cellStyle name="Comma 5 2 2 4 3" xfId="8627" xr:uid="{00000000-0005-0000-0000-000093210000}"/>
    <cellStyle name="Comma 5 2 2 4 3 2" xfId="8628" xr:uid="{00000000-0005-0000-0000-000094210000}"/>
    <cellStyle name="Comma 5 2 2 4 3 2 2" xfId="8629" xr:uid="{00000000-0005-0000-0000-000095210000}"/>
    <cellStyle name="Comma 5 2 2 4 3 3" xfId="8630" xr:uid="{00000000-0005-0000-0000-000096210000}"/>
    <cellStyle name="Comma 5 2 2 4 3 4" xfId="8631" xr:uid="{00000000-0005-0000-0000-000097210000}"/>
    <cellStyle name="Comma 5 2 2 4 4" xfId="8632" xr:uid="{00000000-0005-0000-0000-000098210000}"/>
    <cellStyle name="Comma 5 2 2 4 4 2" xfId="8633" xr:uid="{00000000-0005-0000-0000-000099210000}"/>
    <cellStyle name="Comma 5 2 2 4 4 2 2" xfId="8634" xr:uid="{00000000-0005-0000-0000-00009A210000}"/>
    <cellStyle name="Comma 5 2 2 4 4 3" xfId="8635" xr:uid="{00000000-0005-0000-0000-00009B210000}"/>
    <cellStyle name="Comma 5 2 2 4 4 4" xfId="8636" xr:uid="{00000000-0005-0000-0000-00009C210000}"/>
    <cellStyle name="Comma 5 2 2 4 5" xfId="8637" xr:uid="{00000000-0005-0000-0000-00009D210000}"/>
    <cellStyle name="Comma 5 2 2 4 5 2" xfId="8638" xr:uid="{00000000-0005-0000-0000-00009E210000}"/>
    <cellStyle name="Comma 5 2 2 4 6" xfId="8639" xr:uid="{00000000-0005-0000-0000-00009F210000}"/>
    <cellStyle name="Comma 5 2 2 4 7" xfId="8640" xr:uid="{00000000-0005-0000-0000-0000A0210000}"/>
    <cellStyle name="Comma 5 2 2 5" xfId="8641" xr:uid="{00000000-0005-0000-0000-0000A1210000}"/>
    <cellStyle name="Comma 5 2 2 5 2" xfId="8642" xr:uid="{00000000-0005-0000-0000-0000A2210000}"/>
    <cellStyle name="Comma 5 2 2 5 2 2" xfId="8643" xr:uid="{00000000-0005-0000-0000-0000A3210000}"/>
    <cellStyle name="Comma 5 2 2 5 2 2 2" xfId="8644" xr:uid="{00000000-0005-0000-0000-0000A4210000}"/>
    <cellStyle name="Comma 5 2 2 5 2 2 2 2" xfId="8645" xr:uid="{00000000-0005-0000-0000-0000A5210000}"/>
    <cellStyle name="Comma 5 2 2 5 2 2 3" xfId="8646" xr:uid="{00000000-0005-0000-0000-0000A6210000}"/>
    <cellStyle name="Comma 5 2 2 5 2 2 4" xfId="8647" xr:uid="{00000000-0005-0000-0000-0000A7210000}"/>
    <cellStyle name="Comma 5 2 2 5 2 3" xfId="8648" xr:uid="{00000000-0005-0000-0000-0000A8210000}"/>
    <cellStyle name="Comma 5 2 2 5 2 3 2" xfId="8649" xr:uid="{00000000-0005-0000-0000-0000A9210000}"/>
    <cellStyle name="Comma 5 2 2 5 2 4" xfId="8650" xr:uid="{00000000-0005-0000-0000-0000AA210000}"/>
    <cellStyle name="Comma 5 2 2 5 2 5" xfId="8651" xr:uid="{00000000-0005-0000-0000-0000AB210000}"/>
    <cellStyle name="Comma 5 2 2 5 3" xfId="8652" xr:uid="{00000000-0005-0000-0000-0000AC210000}"/>
    <cellStyle name="Comma 5 2 2 5 3 2" xfId="8653" xr:uid="{00000000-0005-0000-0000-0000AD210000}"/>
    <cellStyle name="Comma 5 2 2 5 3 2 2" xfId="8654" xr:uid="{00000000-0005-0000-0000-0000AE210000}"/>
    <cellStyle name="Comma 5 2 2 5 3 3" xfId="8655" xr:uid="{00000000-0005-0000-0000-0000AF210000}"/>
    <cellStyle name="Comma 5 2 2 5 3 4" xfId="8656" xr:uid="{00000000-0005-0000-0000-0000B0210000}"/>
    <cellStyle name="Comma 5 2 2 5 4" xfId="8657" xr:uid="{00000000-0005-0000-0000-0000B1210000}"/>
    <cellStyle name="Comma 5 2 2 5 4 2" xfId="8658" xr:uid="{00000000-0005-0000-0000-0000B2210000}"/>
    <cellStyle name="Comma 5 2 2 5 4 2 2" xfId="8659" xr:uid="{00000000-0005-0000-0000-0000B3210000}"/>
    <cellStyle name="Comma 5 2 2 5 4 3" xfId="8660" xr:uid="{00000000-0005-0000-0000-0000B4210000}"/>
    <cellStyle name="Comma 5 2 2 5 4 4" xfId="8661" xr:uid="{00000000-0005-0000-0000-0000B5210000}"/>
    <cellStyle name="Comma 5 2 2 5 5" xfId="8662" xr:uid="{00000000-0005-0000-0000-0000B6210000}"/>
    <cellStyle name="Comma 5 2 2 5 5 2" xfId="8663" xr:uid="{00000000-0005-0000-0000-0000B7210000}"/>
    <cellStyle name="Comma 5 2 2 5 6" xfId="8664" xr:uid="{00000000-0005-0000-0000-0000B8210000}"/>
    <cellStyle name="Comma 5 2 2 5 7" xfId="8665" xr:uid="{00000000-0005-0000-0000-0000B9210000}"/>
    <cellStyle name="Comma 5 2 2 6" xfId="8666" xr:uid="{00000000-0005-0000-0000-0000BA210000}"/>
    <cellStyle name="Comma 5 2 2 6 2" xfId="8667" xr:uid="{00000000-0005-0000-0000-0000BB210000}"/>
    <cellStyle name="Comma 5 2 2 6 2 2" xfId="8668" xr:uid="{00000000-0005-0000-0000-0000BC210000}"/>
    <cellStyle name="Comma 5 2 2 6 2 2 2" xfId="8669" xr:uid="{00000000-0005-0000-0000-0000BD210000}"/>
    <cellStyle name="Comma 5 2 2 6 2 3" xfId="8670" xr:uid="{00000000-0005-0000-0000-0000BE210000}"/>
    <cellStyle name="Comma 5 2 2 6 2 4" xfId="8671" xr:uid="{00000000-0005-0000-0000-0000BF210000}"/>
    <cellStyle name="Comma 5 2 2 6 3" xfId="8672" xr:uid="{00000000-0005-0000-0000-0000C0210000}"/>
    <cellStyle name="Comma 5 2 2 6 3 2" xfId="8673" xr:uid="{00000000-0005-0000-0000-0000C1210000}"/>
    <cellStyle name="Comma 5 2 2 6 3 2 2" xfId="8674" xr:uid="{00000000-0005-0000-0000-0000C2210000}"/>
    <cellStyle name="Comma 5 2 2 6 3 3" xfId="8675" xr:uid="{00000000-0005-0000-0000-0000C3210000}"/>
    <cellStyle name="Comma 5 2 2 6 3 4" xfId="8676" xr:uid="{00000000-0005-0000-0000-0000C4210000}"/>
    <cellStyle name="Comma 5 2 2 6 4" xfId="8677" xr:uid="{00000000-0005-0000-0000-0000C5210000}"/>
    <cellStyle name="Comma 5 2 2 6 4 2" xfId="8678" xr:uid="{00000000-0005-0000-0000-0000C6210000}"/>
    <cellStyle name="Comma 5 2 2 6 5" xfId="8679" xr:uid="{00000000-0005-0000-0000-0000C7210000}"/>
    <cellStyle name="Comma 5 2 2 6 6" xfId="8680" xr:uid="{00000000-0005-0000-0000-0000C8210000}"/>
    <cellStyle name="Comma 5 2 2 7" xfId="8681" xr:uid="{00000000-0005-0000-0000-0000C9210000}"/>
    <cellStyle name="Comma 5 2 2 7 2" xfId="8682" xr:uid="{00000000-0005-0000-0000-0000CA210000}"/>
    <cellStyle name="Comma 5 2 2 7 2 2" xfId="8683" xr:uid="{00000000-0005-0000-0000-0000CB210000}"/>
    <cellStyle name="Comma 5 2 2 7 2 2 2" xfId="8684" xr:uid="{00000000-0005-0000-0000-0000CC210000}"/>
    <cellStyle name="Comma 5 2 2 7 2 3" xfId="8685" xr:uid="{00000000-0005-0000-0000-0000CD210000}"/>
    <cellStyle name="Comma 5 2 2 7 2 4" xfId="8686" xr:uid="{00000000-0005-0000-0000-0000CE210000}"/>
    <cellStyle name="Comma 5 2 2 7 3" xfId="8687" xr:uid="{00000000-0005-0000-0000-0000CF210000}"/>
    <cellStyle name="Comma 5 2 2 7 3 2" xfId="8688" xr:uid="{00000000-0005-0000-0000-0000D0210000}"/>
    <cellStyle name="Comma 5 2 2 7 4" xfId="8689" xr:uid="{00000000-0005-0000-0000-0000D1210000}"/>
    <cellStyle name="Comma 5 2 2 7 5" xfId="8690" xr:uid="{00000000-0005-0000-0000-0000D2210000}"/>
    <cellStyle name="Comma 5 2 2 8" xfId="8691" xr:uid="{00000000-0005-0000-0000-0000D3210000}"/>
    <cellStyle name="Comma 5 2 2 8 2" xfId="8692" xr:uid="{00000000-0005-0000-0000-0000D4210000}"/>
    <cellStyle name="Comma 5 2 2 8 2 2" xfId="8693" xr:uid="{00000000-0005-0000-0000-0000D5210000}"/>
    <cellStyle name="Comma 5 2 2 8 3" xfId="8694" xr:uid="{00000000-0005-0000-0000-0000D6210000}"/>
    <cellStyle name="Comma 5 2 2 8 4" xfId="8695" xr:uid="{00000000-0005-0000-0000-0000D7210000}"/>
    <cellStyle name="Comma 5 2 2 9" xfId="8696" xr:uid="{00000000-0005-0000-0000-0000D8210000}"/>
    <cellStyle name="Comma 5 2 2 9 2" xfId="8697" xr:uid="{00000000-0005-0000-0000-0000D9210000}"/>
    <cellStyle name="Comma 5 2 2 9 2 2" xfId="8698" xr:uid="{00000000-0005-0000-0000-0000DA210000}"/>
    <cellStyle name="Comma 5 2 2 9 3" xfId="8699" xr:uid="{00000000-0005-0000-0000-0000DB210000}"/>
    <cellStyle name="Comma 5 2 2 9 4" xfId="8700" xr:uid="{00000000-0005-0000-0000-0000DC210000}"/>
    <cellStyle name="Comma 5 2 3" xfId="8701" xr:uid="{00000000-0005-0000-0000-0000DD210000}"/>
    <cellStyle name="Comma 5 2 3 2" xfId="8702" xr:uid="{00000000-0005-0000-0000-0000DE210000}"/>
    <cellStyle name="Comma 5 2 3 2 2" xfId="8703" xr:uid="{00000000-0005-0000-0000-0000DF210000}"/>
    <cellStyle name="Comma 5 2 3 2 2 2" xfId="8704" xr:uid="{00000000-0005-0000-0000-0000E0210000}"/>
    <cellStyle name="Comma 5 2 3 2 2 2 2" xfId="8705" xr:uid="{00000000-0005-0000-0000-0000E1210000}"/>
    <cellStyle name="Comma 5 2 3 2 2 3" xfId="8706" xr:uid="{00000000-0005-0000-0000-0000E2210000}"/>
    <cellStyle name="Comma 5 2 3 2 2 4" xfId="8707" xr:uid="{00000000-0005-0000-0000-0000E3210000}"/>
    <cellStyle name="Comma 5 2 3 2 3" xfId="8708" xr:uid="{00000000-0005-0000-0000-0000E4210000}"/>
    <cellStyle name="Comma 5 2 3 2 3 2" xfId="8709" xr:uid="{00000000-0005-0000-0000-0000E5210000}"/>
    <cellStyle name="Comma 5 2 3 2 4" xfId="8710" xr:uid="{00000000-0005-0000-0000-0000E6210000}"/>
    <cellStyle name="Comma 5 2 3 2 5" xfId="8711" xr:uid="{00000000-0005-0000-0000-0000E7210000}"/>
    <cellStyle name="Comma 5 2 3 3" xfId="8712" xr:uid="{00000000-0005-0000-0000-0000E8210000}"/>
    <cellStyle name="Comma 5 2 3 3 2" xfId="8713" xr:uid="{00000000-0005-0000-0000-0000E9210000}"/>
    <cellStyle name="Comma 5 2 3 3 2 2" xfId="8714" xr:uid="{00000000-0005-0000-0000-0000EA210000}"/>
    <cellStyle name="Comma 5 2 3 3 3" xfId="8715" xr:uid="{00000000-0005-0000-0000-0000EB210000}"/>
    <cellStyle name="Comma 5 2 3 3 4" xfId="8716" xr:uid="{00000000-0005-0000-0000-0000EC210000}"/>
    <cellStyle name="Comma 5 2 3 4" xfId="8717" xr:uid="{00000000-0005-0000-0000-0000ED210000}"/>
    <cellStyle name="Comma 5 2 3 4 2" xfId="8718" xr:uid="{00000000-0005-0000-0000-0000EE210000}"/>
    <cellStyle name="Comma 5 2 3 4 2 2" xfId="8719" xr:uid="{00000000-0005-0000-0000-0000EF210000}"/>
    <cellStyle name="Comma 5 2 3 4 3" xfId="8720" xr:uid="{00000000-0005-0000-0000-0000F0210000}"/>
    <cellStyle name="Comma 5 2 3 4 4" xfId="8721" xr:uid="{00000000-0005-0000-0000-0000F1210000}"/>
    <cellStyle name="Comma 5 2 3 5" xfId="8722" xr:uid="{00000000-0005-0000-0000-0000F2210000}"/>
    <cellStyle name="Comma 5 2 3 5 2" xfId="8723" xr:uid="{00000000-0005-0000-0000-0000F3210000}"/>
    <cellStyle name="Comma 5 2 3 6" xfId="8724" xr:uid="{00000000-0005-0000-0000-0000F4210000}"/>
    <cellStyle name="Comma 5 2 3 7" xfId="8725" xr:uid="{00000000-0005-0000-0000-0000F5210000}"/>
    <cellStyle name="Comma 5 2 4" xfId="8726" xr:uid="{00000000-0005-0000-0000-0000F6210000}"/>
    <cellStyle name="Comma 5 2 4 2" xfId="8727" xr:uid="{00000000-0005-0000-0000-0000F7210000}"/>
    <cellStyle name="Comma 5 2 4 2 2" xfId="8728" xr:uid="{00000000-0005-0000-0000-0000F8210000}"/>
    <cellStyle name="Comma 5 2 4 2 2 2" xfId="8729" xr:uid="{00000000-0005-0000-0000-0000F9210000}"/>
    <cellStyle name="Comma 5 2 4 2 2 2 2" xfId="8730" xr:uid="{00000000-0005-0000-0000-0000FA210000}"/>
    <cellStyle name="Comma 5 2 4 2 2 3" xfId="8731" xr:uid="{00000000-0005-0000-0000-0000FB210000}"/>
    <cellStyle name="Comma 5 2 4 2 2 4" xfId="8732" xr:uid="{00000000-0005-0000-0000-0000FC210000}"/>
    <cellStyle name="Comma 5 2 4 2 3" xfId="8733" xr:uid="{00000000-0005-0000-0000-0000FD210000}"/>
    <cellStyle name="Comma 5 2 4 2 3 2" xfId="8734" xr:uid="{00000000-0005-0000-0000-0000FE210000}"/>
    <cellStyle name="Comma 5 2 4 2 4" xfId="8735" xr:uid="{00000000-0005-0000-0000-0000FF210000}"/>
    <cellStyle name="Comma 5 2 4 2 5" xfId="8736" xr:uid="{00000000-0005-0000-0000-000000220000}"/>
    <cellStyle name="Comma 5 2 4 3" xfId="8737" xr:uid="{00000000-0005-0000-0000-000001220000}"/>
    <cellStyle name="Comma 5 2 4 3 2" xfId="8738" xr:uid="{00000000-0005-0000-0000-000002220000}"/>
    <cellStyle name="Comma 5 2 4 3 2 2" xfId="8739" xr:uid="{00000000-0005-0000-0000-000003220000}"/>
    <cellStyle name="Comma 5 2 4 3 3" xfId="8740" xr:uid="{00000000-0005-0000-0000-000004220000}"/>
    <cellStyle name="Comma 5 2 4 3 4" xfId="8741" xr:uid="{00000000-0005-0000-0000-000005220000}"/>
    <cellStyle name="Comma 5 2 4 4" xfId="8742" xr:uid="{00000000-0005-0000-0000-000006220000}"/>
    <cellStyle name="Comma 5 2 4 4 2" xfId="8743" xr:uid="{00000000-0005-0000-0000-000007220000}"/>
    <cellStyle name="Comma 5 2 4 4 2 2" xfId="8744" xr:uid="{00000000-0005-0000-0000-000008220000}"/>
    <cellStyle name="Comma 5 2 4 4 3" xfId="8745" xr:uid="{00000000-0005-0000-0000-000009220000}"/>
    <cellStyle name="Comma 5 2 4 4 4" xfId="8746" xr:uid="{00000000-0005-0000-0000-00000A220000}"/>
    <cellStyle name="Comma 5 2 4 5" xfId="8747" xr:uid="{00000000-0005-0000-0000-00000B220000}"/>
    <cellStyle name="Comma 5 2 4 5 2" xfId="8748" xr:uid="{00000000-0005-0000-0000-00000C220000}"/>
    <cellStyle name="Comma 5 2 4 6" xfId="8749" xr:uid="{00000000-0005-0000-0000-00000D220000}"/>
    <cellStyle name="Comma 5 2 4 7" xfId="8750" xr:uid="{00000000-0005-0000-0000-00000E220000}"/>
    <cellStyle name="Comma 5 2 5" xfId="8751" xr:uid="{00000000-0005-0000-0000-00000F220000}"/>
    <cellStyle name="Comma 5 2 5 2" xfId="8752" xr:uid="{00000000-0005-0000-0000-000010220000}"/>
    <cellStyle name="Comma 5 2 5 2 2" xfId="8753" xr:uid="{00000000-0005-0000-0000-000011220000}"/>
    <cellStyle name="Comma 5 2 5 2 2 2" xfId="8754" xr:uid="{00000000-0005-0000-0000-000012220000}"/>
    <cellStyle name="Comma 5 2 5 2 2 2 2" xfId="8755" xr:uid="{00000000-0005-0000-0000-000013220000}"/>
    <cellStyle name="Comma 5 2 5 2 2 3" xfId="8756" xr:uid="{00000000-0005-0000-0000-000014220000}"/>
    <cellStyle name="Comma 5 2 5 2 2 4" xfId="8757" xr:uid="{00000000-0005-0000-0000-000015220000}"/>
    <cellStyle name="Comma 5 2 5 2 3" xfId="8758" xr:uid="{00000000-0005-0000-0000-000016220000}"/>
    <cellStyle name="Comma 5 2 5 2 3 2" xfId="8759" xr:uid="{00000000-0005-0000-0000-000017220000}"/>
    <cellStyle name="Comma 5 2 5 2 4" xfId="8760" xr:uid="{00000000-0005-0000-0000-000018220000}"/>
    <cellStyle name="Comma 5 2 5 2 5" xfId="8761" xr:uid="{00000000-0005-0000-0000-000019220000}"/>
    <cellStyle name="Comma 5 2 5 3" xfId="8762" xr:uid="{00000000-0005-0000-0000-00001A220000}"/>
    <cellStyle name="Comma 5 2 5 3 2" xfId="8763" xr:uid="{00000000-0005-0000-0000-00001B220000}"/>
    <cellStyle name="Comma 5 2 5 3 2 2" xfId="8764" xr:uid="{00000000-0005-0000-0000-00001C220000}"/>
    <cellStyle name="Comma 5 2 5 3 3" xfId="8765" xr:uid="{00000000-0005-0000-0000-00001D220000}"/>
    <cellStyle name="Comma 5 2 5 3 4" xfId="8766" xr:uid="{00000000-0005-0000-0000-00001E220000}"/>
    <cellStyle name="Comma 5 2 5 4" xfId="8767" xr:uid="{00000000-0005-0000-0000-00001F220000}"/>
    <cellStyle name="Comma 5 2 5 4 2" xfId="8768" xr:uid="{00000000-0005-0000-0000-000020220000}"/>
    <cellStyle name="Comma 5 2 5 4 2 2" xfId="8769" xr:uid="{00000000-0005-0000-0000-000021220000}"/>
    <cellStyle name="Comma 5 2 5 4 3" xfId="8770" xr:uid="{00000000-0005-0000-0000-000022220000}"/>
    <cellStyle name="Comma 5 2 5 4 4" xfId="8771" xr:uid="{00000000-0005-0000-0000-000023220000}"/>
    <cellStyle name="Comma 5 2 5 5" xfId="8772" xr:uid="{00000000-0005-0000-0000-000024220000}"/>
    <cellStyle name="Comma 5 2 5 5 2" xfId="8773" xr:uid="{00000000-0005-0000-0000-000025220000}"/>
    <cellStyle name="Comma 5 2 5 6" xfId="8774" xr:uid="{00000000-0005-0000-0000-000026220000}"/>
    <cellStyle name="Comma 5 2 5 7" xfId="8775" xr:uid="{00000000-0005-0000-0000-000027220000}"/>
    <cellStyle name="Comma 5 2 6" xfId="8776" xr:uid="{00000000-0005-0000-0000-000028220000}"/>
    <cellStyle name="Comma 5 2 6 2" xfId="8777" xr:uid="{00000000-0005-0000-0000-000029220000}"/>
    <cellStyle name="Comma 5 2 6 2 2" xfId="8778" xr:uid="{00000000-0005-0000-0000-00002A220000}"/>
    <cellStyle name="Comma 5 2 6 2 2 2" xfId="8779" xr:uid="{00000000-0005-0000-0000-00002B220000}"/>
    <cellStyle name="Comma 5 2 6 2 2 2 2" xfId="8780" xr:uid="{00000000-0005-0000-0000-00002C220000}"/>
    <cellStyle name="Comma 5 2 6 2 2 3" xfId="8781" xr:uid="{00000000-0005-0000-0000-00002D220000}"/>
    <cellStyle name="Comma 5 2 6 2 2 4" xfId="8782" xr:uid="{00000000-0005-0000-0000-00002E220000}"/>
    <cellStyle name="Comma 5 2 6 2 3" xfId="8783" xr:uid="{00000000-0005-0000-0000-00002F220000}"/>
    <cellStyle name="Comma 5 2 6 2 3 2" xfId="8784" xr:uid="{00000000-0005-0000-0000-000030220000}"/>
    <cellStyle name="Comma 5 2 6 2 4" xfId="8785" xr:uid="{00000000-0005-0000-0000-000031220000}"/>
    <cellStyle name="Comma 5 2 6 2 5" xfId="8786" xr:uid="{00000000-0005-0000-0000-000032220000}"/>
    <cellStyle name="Comma 5 2 6 3" xfId="8787" xr:uid="{00000000-0005-0000-0000-000033220000}"/>
    <cellStyle name="Comma 5 2 6 3 2" xfId="8788" xr:uid="{00000000-0005-0000-0000-000034220000}"/>
    <cellStyle name="Comma 5 2 6 3 2 2" xfId="8789" xr:uid="{00000000-0005-0000-0000-000035220000}"/>
    <cellStyle name="Comma 5 2 6 3 3" xfId="8790" xr:uid="{00000000-0005-0000-0000-000036220000}"/>
    <cellStyle name="Comma 5 2 6 3 4" xfId="8791" xr:uid="{00000000-0005-0000-0000-000037220000}"/>
    <cellStyle name="Comma 5 2 6 4" xfId="8792" xr:uid="{00000000-0005-0000-0000-000038220000}"/>
    <cellStyle name="Comma 5 2 6 4 2" xfId="8793" xr:uid="{00000000-0005-0000-0000-000039220000}"/>
    <cellStyle name="Comma 5 2 6 4 2 2" xfId="8794" xr:uid="{00000000-0005-0000-0000-00003A220000}"/>
    <cellStyle name="Comma 5 2 6 4 3" xfId="8795" xr:uid="{00000000-0005-0000-0000-00003B220000}"/>
    <cellStyle name="Comma 5 2 6 4 4" xfId="8796" xr:uid="{00000000-0005-0000-0000-00003C220000}"/>
    <cellStyle name="Comma 5 2 6 5" xfId="8797" xr:uid="{00000000-0005-0000-0000-00003D220000}"/>
    <cellStyle name="Comma 5 2 6 5 2" xfId="8798" xr:uid="{00000000-0005-0000-0000-00003E220000}"/>
    <cellStyle name="Comma 5 2 6 6" xfId="8799" xr:uid="{00000000-0005-0000-0000-00003F220000}"/>
    <cellStyle name="Comma 5 2 6 7" xfId="8800" xr:uid="{00000000-0005-0000-0000-000040220000}"/>
    <cellStyle name="Comma 5 2 7" xfId="8801" xr:uid="{00000000-0005-0000-0000-000041220000}"/>
    <cellStyle name="Comma 5 2 7 2" xfId="8802" xr:uid="{00000000-0005-0000-0000-000042220000}"/>
    <cellStyle name="Comma 5 2 7 2 2" xfId="8803" xr:uid="{00000000-0005-0000-0000-000043220000}"/>
    <cellStyle name="Comma 5 2 7 2 2 2" xfId="8804" xr:uid="{00000000-0005-0000-0000-000044220000}"/>
    <cellStyle name="Comma 5 2 7 2 3" xfId="8805" xr:uid="{00000000-0005-0000-0000-000045220000}"/>
    <cellStyle name="Comma 5 2 7 2 4" xfId="8806" xr:uid="{00000000-0005-0000-0000-000046220000}"/>
    <cellStyle name="Comma 5 2 7 3" xfId="8807" xr:uid="{00000000-0005-0000-0000-000047220000}"/>
    <cellStyle name="Comma 5 2 7 3 2" xfId="8808" xr:uid="{00000000-0005-0000-0000-000048220000}"/>
    <cellStyle name="Comma 5 2 7 3 2 2" xfId="8809" xr:uid="{00000000-0005-0000-0000-000049220000}"/>
    <cellStyle name="Comma 5 2 7 3 3" xfId="8810" xr:uid="{00000000-0005-0000-0000-00004A220000}"/>
    <cellStyle name="Comma 5 2 7 3 4" xfId="8811" xr:uid="{00000000-0005-0000-0000-00004B220000}"/>
    <cellStyle name="Comma 5 2 7 4" xfId="8812" xr:uid="{00000000-0005-0000-0000-00004C220000}"/>
    <cellStyle name="Comma 5 2 7 4 2" xfId="8813" xr:uid="{00000000-0005-0000-0000-00004D220000}"/>
    <cellStyle name="Comma 5 2 7 5" xfId="8814" xr:uid="{00000000-0005-0000-0000-00004E220000}"/>
    <cellStyle name="Comma 5 2 7 6" xfId="8815" xr:uid="{00000000-0005-0000-0000-00004F220000}"/>
    <cellStyle name="Comma 5 2 8" xfId="8816" xr:uid="{00000000-0005-0000-0000-000050220000}"/>
    <cellStyle name="Comma 5 2 8 2" xfId="8817" xr:uid="{00000000-0005-0000-0000-000051220000}"/>
    <cellStyle name="Comma 5 2 8 2 2" xfId="8818" xr:uid="{00000000-0005-0000-0000-000052220000}"/>
    <cellStyle name="Comma 5 2 8 2 2 2" xfId="8819" xr:uid="{00000000-0005-0000-0000-000053220000}"/>
    <cellStyle name="Comma 5 2 8 2 3" xfId="8820" xr:uid="{00000000-0005-0000-0000-000054220000}"/>
    <cellStyle name="Comma 5 2 8 2 4" xfId="8821" xr:uid="{00000000-0005-0000-0000-000055220000}"/>
    <cellStyle name="Comma 5 2 8 3" xfId="8822" xr:uid="{00000000-0005-0000-0000-000056220000}"/>
    <cellStyle name="Comma 5 2 8 3 2" xfId="8823" xr:uid="{00000000-0005-0000-0000-000057220000}"/>
    <cellStyle name="Comma 5 2 8 4" xfId="8824" xr:uid="{00000000-0005-0000-0000-000058220000}"/>
    <cellStyle name="Comma 5 2 8 5" xfId="8825" xr:uid="{00000000-0005-0000-0000-000059220000}"/>
    <cellStyle name="Comma 5 2 9" xfId="8826" xr:uid="{00000000-0005-0000-0000-00005A220000}"/>
    <cellStyle name="Comma 5 2 9 2" xfId="8827" xr:uid="{00000000-0005-0000-0000-00005B220000}"/>
    <cellStyle name="Comma 5 2 9 2 2" xfId="8828" xr:uid="{00000000-0005-0000-0000-00005C220000}"/>
    <cellStyle name="Comma 5 2 9 3" xfId="8829" xr:uid="{00000000-0005-0000-0000-00005D220000}"/>
    <cellStyle name="Comma 5 2 9 4" xfId="8830" xr:uid="{00000000-0005-0000-0000-00005E220000}"/>
    <cellStyle name="Comma 5 3" xfId="8831" xr:uid="{00000000-0005-0000-0000-00005F220000}"/>
    <cellStyle name="Comma 5 3 10" xfId="8832" xr:uid="{00000000-0005-0000-0000-000060220000}"/>
    <cellStyle name="Comma 5 3 10 2" xfId="8833" xr:uid="{00000000-0005-0000-0000-000061220000}"/>
    <cellStyle name="Comma 5 3 10 2 2" xfId="8834" xr:uid="{00000000-0005-0000-0000-000062220000}"/>
    <cellStyle name="Comma 5 3 10 3" xfId="8835" xr:uid="{00000000-0005-0000-0000-000063220000}"/>
    <cellStyle name="Comma 5 3 10 4" xfId="8836" xr:uid="{00000000-0005-0000-0000-000064220000}"/>
    <cellStyle name="Comma 5 3 11" xfId="8837" xr:uid="{00000000-0005-0000-0000-000065220000}"/>
    <cellStyle name="Comma 5 3 11 2" xfId="8838" xr:uid="{00000000-0005-0000-0000-000066220000}"/>
    <cellStyle name="Comma 5 3 12" xfId="8839" xr:uid="{00000000-0005-0000-0000-000067220000}"/>
    <cellStyle name="Comma 5 3 13" xfId="8840" xr:uid="{00000000-0005-0000-0000-000068220000}"/>
    <cellStyle name="Comma 5 3 2" xfId="8841" xr:uid="{00000000-0005-0000-0000-000069220000}"/>
    <cellStyle name="Comma 5 3 2 10" xfId="8842" xr:uid="{00000000-0005-0000-0000-00006A220000}"/>
    <cellStyle name="Comma 5 3 2 10 2" xfId="8843" xr:uid="{00000000-0005-0000-0000-00006B220000}"/>
    <cellStyle name="Comma 5 3 2 11" xfId="8844" xr:uid="{00000000-0005-0000-0000-00006C220000}"/>
    <cellStyle name="Comma 5 3 2 12" xfId="8845" xr:uid="{00000000-0005-0000-0000-00006D220000}"/>
    <cellStyle name="Comma 5 3 2 2" xfId="8846" xr:uid="{00000000-0005-0000-0000-00006E220000}"/>
    <cellStyle name="Comma 5 3 2 2 2" xfId="8847" xr:uid="{00000000-0005-0000-0000-00006F220000}"/>
    <cellStyle name="Comma 5 3 2 2 2 2" xfId="8848" xr:uid="{00000000-0005-0000-0000-000070220000}"/>
    <cellStyle name="Comma 5 3 2 2 2 2 2" xfId="8849" xr:uid="{00000000-0005-0000-0000-000071220000}"/>
    <cellStyle name="Comma 5 3 2 2 2 2 2 2" xfId="8850" xr:uid="{00000000-0005-0000-0000-000072220000}"/>
    <cellStyle name="Comma 5 3 2 2 2 2 3" xfId="8851" xr:uid="{00000000-0005-0000-0000-000073220000}"/>
    <cellStyle name="Comma 5 3 2 2 2 2 4" xfId="8852" xr:uid="{00000000-0005-0000-0000-000074220000}"/>
    <cellStyle name="Comma 5 3 2 2 2 3" xfId="8853" xr:uid="{00000000-0005-0000-0000-000075220000}"/>
    <cellStyle name="Comma 5 3 2 2 2 3 2" xfId="8854" xr:uid="{00000000-0005-0000-0000-000076220000}"/>
    <cellStyle name="Comma 5 3 2 2 2 4" xfId="8855" xr:uid="{00000000-0005-0000-0000-000077220000}"/>
    <cellStyle name="Comma 5 3 2 2 2 5" xfId="8856" xr:uid="{00000000-0005-0000-0000-000078220000}"/>
    <cellStyle name="Comma 5 3 2 2 3" xfId="8857" xr:uid="{00000000-0005-0000-0000-000079220000}"/>
    <cellStyle name="Comma 5 3 2 2 3 2" xfId="8858" xr:uid="{00000000-0005-0000-0000-00007A220000}"/>
    <cellStyle name="Comma 5 3 2 2 3 2 2" xfId="8859" xr:uid="{00000000-0005-0000-0000-00007B220000}"/>
    <cellStyle name="Comma 5 3 2 2 3 3" xfId="8860" xr:uid="{00000000-0005-0000-0000-00007C220000}"/>
    <cellStyle name="Comma 5 3 2 2 3 4" xfId="8861" xr:uid="{00000000-0005-0000-0000-00007D220000}"/>
    <cellStyle name="Comma 5 3 2 2 4" xfId="8862" xr:uid="{00000000-0005-0000-0000-00007E220000}"/>
    <cellStyle name="Comma 5 3 2 2 4 2" xfId="8863" xr:uid="{00000000-0005-0000-0000-00007F220000}"/>
    <cellStyle name="Comma 5 3 2 2 4 2 2" xfId="8864" xr:uid="{00000000-0005-0000-0000-000080220000}"/>
    <cellStyle name="Comma 5 3 2 2 4 3" xfId="8865" xr:uid="{00000000-0005-0000-0000-000081220000}"/>
    <cellStyle name="Comma 5 3 2 2 4 4" xfId="8866" xr:uid="{00000000-0005-0000-0000-000082220000}"/>
    <cellStyle name="Comma 5 3 2 2 5" xfId="8867" xr:uid="{00000000-0005-0000-0000-000083220000}"/>
    <cellStyle name="Comma 5 3 2 2 5 2" xfId="8868" xr:uid="{00000000-0005-0000-0000-000084220000}"/>
    <cellStyle name="Comma 5 3 2 2 6" xfId="8869" xr:uid="{00000000-0005-0000-0000-000085220000}"/>
    <cellStyle name="Comma 5 3 2 2 7" xfId="8870" xr:uid="{00000000-0005-0000-0000-000086220000}"/>
    <cellStyle name="Comma 5 3 2 3" xfId="8871" xr:uid="{00000000-0005-0000-0000-000087220000}"/>
    <cellStyle name="Comma 5 3 2 3 2" xfId="8872" xr:uid="{00000000-0005-0000-0000-000088220000}"/>
    <cellStyle name="Comma 5 3 2 3 2 2" xfId="8873" xr:uid="{00000000-0005-0000-0000-000089220000}"/>
    <cellStyle name="Comma 5 3 2 3 2 2 2" xfId="8874" xr:uid="{00000000-0005-0000-0000-00008A220000}"/>
    <cellStyle name="Comma 5 3 2 3 2 2 2 2" xfId="8875" xr:uid="{00000000-0005-0000-0000-00008B220000}"/>
    <cellStyle name="Comma 5 3 2 3 2 2 3" xfId="8876" xr:uid="{00000000-0005-0000-0000-00008C220000}"/>
    <cellStyle name="Comma 5 3 2 3 2 2 4" xfId="8877" xr:uid="{00000000-0005-0000-0000-00008D220000}"/>
    <cellStyle name="Comma 5 3 2 3 2 3" xfId="8878" xr:uid="{00000000-0005-0000-0000-00008E220000}"/>
    <cellStyle name="Comma 5 3 2 3 2 3 2" xfId="8879" xr:uid="{00000000-0005-0000-0000-00008F220000}"/>
    <cellStyle name="Comma 5 3 2 3 2 4" xfId="8880" xr:uid="{00000000-0005-0000-0000-000090220000}"/>
    <cellStyle name="Comma 5 3 2 3 2 5" xfId="8881" xr:uid="{00000000-0005-0000-0000-000091220000}"/>
    <cellStyle name="Comma 5 3 2 3 3" xfId="8882" xr:uid="{00000000-0005-0000-0000-000092220000}"/>
    <cellStyle name="Comma 5 3 2 3 3 2" xfId="8883" xr:uid="{00000000-0005-0000-0000-000093220000}"/>
    <cellStyle name="Comma 5 3 2 3 3 2 2" xfId="8884" xr:uid="{00000000-0005-0000-0000-000094220000}"/>
    <cellStyle name="Comma 5 3 2 3 3 3" xfId="8885" xr:uid="{00000000-0005-0000-0000-000095220000}"/>
    <cellStyle name="Comma 5 3 2 3 3 4" xfId="8886" xr:uid="{00000000-0005-0000-0000-000096220000}"/>
    <cellStyle name="Comma 5 3 2 3 4" xfId="8887" xr:uid="{00000000-0005-0000-0000-000097220000}"/>
    <cellStyle name="Comma 5 3 2 3 4 2" xfId="8888" xr:uid="{00000000-0005-0000-0000-000098220000}"/>
    <cellStyle name="Comma 5 3 2 3 4 2 2" xfId="8889" xr:uid="{00000000-0005-0000-0000-000099220000}"/>
    <cellStyle name="Comma 5 3 2 3 4 3" xfId="8890" xr:uid="{00000000-0005-0000-0000-00009A220000}"/>
    <cellStyle name="Comma 5 3 2 3 4 4" xfId="8891" xr:uid="{00000000-0005-0000-0000-00009B220000}"/>
    <cellStyle name="Comma 5 3 2 3 5" xfId="8892" xr:uid="{00000000-0005-0000-0000-00009C220000}"/>
    <cellStyle name="Comma 5 3 2 3 5 2" xfId="8893" xr:uid="{00000000-0005-0000-0000-00009D220000}"/>
    <cellStyle name="Comma 5 3 2 3 6" xfId="8894" xr:uid="{00000000-0005-0000-0000-00009E220000}"/>
    <cellStyle name="Comma 5 3 2 3 7" xfId="8895" xr:uid="{00000000-0005-0000-0000-00009F220000}"/>
    <cellStyle name="Comma 5 3 2 4" xfId="8896" xr:uid="{00000000-0005-0000-0000-0000A0220000}"/>
    <cellStyle name="Comma 5 3 2 4 2" xfId="8897" xr:uid="{00000000-0005-0000-0000-0000A1220000}"/>
    <cellStyle name="Comma 5 3 2 4 2 2" xfId="8898" xr:uid="{00000000-0005-0000-0000-0000A2220000}"/>
    <cellStyle name="Comma 5 3 2 4 2 2 2" xfId="8899" xr:uid="{00000000-0005-0000-0000-0000A3220000}"/>
    <cellStyle name="Comma 5 3 2 4 2 2 2 2" xfId="8900" xr:uid="{00000000-0005-0000-0000-0000A4220000}"/>
    <cellStyle name="Comma 5 3 2 4 2 2 3" xfId="8901" xr:uid="{00000000-0005-0000-0000-0000A5220000}"/>
    <cellStyle name="Comma 5 3 2 4 2 2 4" xfId="8902" xr:uid="{00000000-0005-0000-0000-0000A6220000}"/>
    <cellStyle name="Comma 5 3 2 4 2 3" xfId="8903" xr:uid="{00000000-0005-0000-0000-0000A7220000}"/>
    <cellStyle name="Comma 5 3 2 4 2 3 2" xfId="8904" xr:uid="{00000000-0005-0000-0000-0000A8220000}"/>
    <cellStyle name="Comma 5 3 2 4 2 4" xfId="8905" xr:uid="{00000000-0005-0000-0000-0000A9220000}"/>
    <cellStyle name="Comma 5 3 2 4 2 5" xfId="8906" xr:uid="{00000000-0005-0000-0000-0000AA220000}"/>
    <cellStyle name="Comma 5 3 2 4 3" xfId="8907" xr:uid="{00000000-0005-0000-0000-0000AB220000}"/>
    <cellStyle name="Comma 5 3 2 4 3 2" xfId="8908" xr:uid="{00000000-0005-0000-0000-0000AC220000}"/>
    <cellStyle name="Comma 5 3 2 4 3 2 2" xfId="8909" xr:uid="{00000000-0005-0000-0000-0000AD220000}"/>
    <cellStyle name="Comma 5 3 2 4 3 3" xfId="8910" xr:uid="{00000000-0005-0000-0000-0000AE220000}"/>
    <cellStyle name="Comma 5 3 2 4 3 4" xfId="8911" xr:uid="{00000000-0005-0000-0000-0000AF220000}"/>
    <cellStyle name="Comma 5 3 2 4 4" xfId="8912" xr:uid="{00000000-0005-0000-0000-0000B0220000}"/>
    <cellStyle name="Comma 5 3 2 4 4 2" xfId="8913" xr:uid="{00000000-0005-0000-0000-0000B1220000}"/>
    <cellStyle name="Comma 5 3 2 4 4 2 2" xfId="8914" xr:uid="{00000000-0005-0000-0000-0000B2220000}"/>
    <cellStyle name="Comma 5 3 2 4 4 3" xfId="8915" xr:uid="{00000000-0005-0000-0000-0000B3220000}"/>
    <cellStyle name="Comma 5 3 2 4 4 4" xfId="8916" xr:uid="{00000000-0005-0000-0000-0000B4220000}"/>
    <cellStyle name="Comma 5 3 2 4 5" xfId="8917" xr:uid="{00000000-0005-0000-0000-0000B5220000}"/>
    <cellStyle name="Comma 5 3 2 4 5 2" xfId="8918" xr:uid="{00000000-0005-0000-0000-0000B6220000}"/>
    <cellStyle name="Comma 5 3 2 4 6" xfId="8919" xr:uid="{00000000-0005-0000-0000-0000B7220000}"/>
    <cellStyle name="Comma 5 3 2 4 7" xfId="8920" xr:uid="{00000000-0005-0000-0000-0000B8220000}"/>
    <cellStyle name="Comma 5 3 2 5" xfId="8921" xr:uid="{00000000-0005-0000-0000-0000B9220000}"/>
    <cellStyle name="Comma 5 3 2 5 2" xfId="8922" xr:uid="{00000000-0005-0000-0000-0000BA220000}"/>
    <cellStyle name="Comma 5 3 2 5 2 2" xfId="8923" xr:uid="{00000000-0005-0000-0000-0000BB220000}"/>
    <cellStyle name="Comma 5 3 2 5 2 2 2" xfId="8924" xr:uid="{00000000-0005-0000-0000-0000BC220000}"/>
    <cellStyle name="Comma 5 3 2 5 2 2 2 2" xfId="8925" xr:uid="{00000000-0005-0000-0000-0000BD220000}"/>
    <cellStyle name="Comma 5 3 2 5 2 2 3" xfId="8926" xr:uid="{00000000-0005-0000-0000-0000BE220000}"/>
    <cellStyle name="Comma 5 3 2 5 2 2 4" xfId="8927" xr:uid="{00000000-0005-0000-0000-0000BF220000}"/>
    <cellStyle name="Comma 5 3 2 5 2 3" xfId="8928" xr:uid="{00000000-0005-0000-0000-0000C0220000}"/>
    <cellStyle name="Comma 5 3 2 5 2 3 2" xfId="8929" xr:uid="{00000000-0005-0000-0000-0000C1220000}"/>
    <cellStyle name="Comma 5 3 2 5 2 4" xfId="8930" xr:uid="{00000000-0005-0000-0000-0000C2220000}"/>
    <cellStyle name="Comma 5 3 2 5 2 5" xfId="8931" xr:uid="{00000000-0005-0000-0000-0000C3220000}"/>
    <cellStyle name="Comma 5 3 2 5 3" xfId="8932" xr:uid="{00000000-0005-0000-0000-0000C4220000}"/>
    <cellStyle name="Comma 5 3 2 5 3 2" xfId="8933" xr:uid="{00000000-0005-0000-0000-0000C5220000}"/>
    <cellStyle name="Comma 5 3 2 5 3 2 2" xfId="8934" xr:uid="{00000000-0005-0000-0000-0000C6220000}"/>
    <cellStyle name="Comma 5 3 2 5 3 3" xfId="8935" xr:uid="{00000000-0005-0000-0000-0000C7220000}"/>
    <cellStyle name="Comma 5 3 2 5 3 4" xfId="8936" xr:uid="{00000000-0005-0000-0000-0000C8220000}"/>
    <cellStyle name="Comma 5 3 2 5 4" xfId="8937" xr:uid="{00000000-0005-0000-0000-0000C9220000}"/>
    <cellStyle name="Comma 5 3 2 5 4 2" xfId="8938" xr:uid="{00000000-0005-0000-0000-0000CA220000}"/>
    <cellStyle name="Comma 5 3 2 5 4 2 2" xfId="8939" xr:uid="{00000000-0005-0000-0000-0000CB220000}"/>
    <cellStyle name="Comma 5 3 2 5 4 3" xfId="8940" xr:uid="{00000000-0005-0000-0000-0000CC220000}"/>
    <cellStyle name="Comma 5 3 2 5 4 4" xfId="8941" xr:uid="{00000000-0005-0000-0000-0000CD220000}"/>
    <cellStyle name="Comma 5 3 2 5 5" xfId="8942" xr:uid="{00000000-0005-0000-0000-0000CE220000}"/>
    <cellStyle name="Comma 5 3 2 5 5 2" xfId="8943" xr:uid="{00000000-0005-0000-0000-0000CF220000}"/>
    <cellStyle name="Comma 5 3 2 5 6" xfId="8944" xr:uid="{00000000-0005-0000-0000-0000D0220000}"/>
    <cellStyle name="Comma 5 3 2 5 7" xfId="8945" xr:uid="{00000000-0005-0000-0000-0000D1220000}"/>
    <cellStyle name="Comma 5 3 2 6" xfId="8946" xr:uid="{00000000-0005-0000-0000-0000D2220000}"/>
    <cellStyle name="Comma 5 3 2 6 2" xfId="8947" xr:uid="{00000000-0005-0000-0000-0000D3220000}"/>
    <cellStyle name="Comma 5 3 2 6 2 2" xfId="8948" xr:uid="{00000000-0005-0000-0000-0000D4220000}"/>
    <cellStyle name="Comma 5 3 2 6 2 2 2" xfId="8949" xr:uid="{00000000-0005-0000-0000-0000D5220000}"/>
    <cellStyle name="Comma 5 3 2 6 2 3" xfId="8950" xr:uid="{00000000-0005-0000-0000-0000D6220000}"/>
    <cellStyle name="Comma 5 3 2 6 2 4" xfId="8951" xr:uid="{00000000-0005-0000-0000-0000D7220000}"/>
    <cellStyle name="Comma 5 3 2 6 3" xfId="8952" xr:uid="{00000000-0005-0000-0000-0000D8220000}"/>
    <cellStyle name="Comma 5 3 2 6 3 2" xfId="8953" xr:uid="{00000000-0005-0000-0000-0000D9220000}"/>
    <cellStyle name="Comma 5 3 2 6 3 2 2" xfId="8954" xr:uid="{00000000-0005-0000-0000-0000DA220000}"/>
    <cellStyle name="Comma 5 3 2 6 3 3" xfId="8955" xr:uid="{00000000-0005-0000-0000-0000DB220000}"/>
    <cellStyle name="Comma 5 3 2 6 3 4" xfId="8956" xr:uid="{00000000-0005-0000-0000-0000DC220000}"/>
    <cellStyle name="Comma 5 3 2 6 4" xfId="8957" xr:uid="{00000000-0005-0000-0000-0000DD220000}"/>
    <cellStyle name="Comma 5 3 2 6 4 2" xfId="8958" xr:uid="{00000000-0005-0000-0000-0000DE220000}"/>
    <cellStyle name="Comma 5 3 2 6 5" xfId="8959" xr:uid="{00000000-0005-0000-0000-0000DF220000}"/>
    <cellStyle name="Comma 5 3 2 6 6" xfId="8960" xr:uid="{00000000-0005-0000-0000-0000E0220000}"/>
    <cellStyle name="Comma 5 3 2 7" xfId="8961" xr:uid="{00000000-0005-0000-0000-0000E1220000}"/>
    <cellStyle name="Comma 5 3 2 7 2" xfId="8962" xr:uid="{00000000-0005-0000-0000-0000E2220000}"/>
    <cellStyle name="Comma 5 3 2 7 2 2" xfId="8963" xr:uid="{00000000-0005-0000-0000-0000E3220000}"/>
    <cellStyle name="Comma 5 3 2 7 2 2 2" xfId="8964" xr:uid="{00000000-0005-0000-0000-0000E4220000}"/>
    <cellStyle name="Comma 5 3 2 7 2 3" xfId="8965" xr:uid="{00000000-0005-0000-0000-0000E5220000}"/>
    <cellStyle name="Comma 5 3 2 7 2 4" xfId="8966" xr:uid="{00000000-0005-0000-0000-0000E6220000}"/>
    <cellStyle name="Comma 5 3 2 7 3" xfId="8967" xr:uid="{00000000-0005-0000-0000-0000E7220000}"/>
    <cellStyle name="Comma 5 3 2 7 3 2" xfId="8968" xr:uid="{00000000-0005-0000-0000-0000E8220000}"/>
    <cellStyle name="Comma 5 3 2 7 4" xfId="8969" xr:uid="{00000000-0005-0000-0000-0000E9220000}"/>
    <cellStyle name="Comma 5 3 2 7 5" xfId="8970" xr:uid="{00000000-0005-0000-0000-0000EA220000}"/>
    <cellStyle name="Comma 5 3 2 8" xfId="8971" xr:uid="{00000000-0005-0000-0000-0000EB220000}"/>
    <cellStyle name="Comma 5 3 2 8 2" xfId="8972" xr:uid="{00000000-0005-0000-0000-0000EC220000}"/>
    <cellStyle name="Comma 5 3 2 8 2 2" xfId="8973" xr:uid="{00000000-0005-0000-0000-0000ED220000}"/>
    <cellStyle name="Comma 5 3 2 8 3" xfId="8974" xr:uid="{00000000-0005-0000-0000-0000EE220000}"/>
    <cellStyle name="Comma 5 3 2 8 4" xfId="8975" xr:uid="{00000000-0005-0000-0000-0000EF220000}"/>
    <cellStyle name="Comma 5 3 2 9" xfId="8976" xr:uid="{00000000-0005-0000-0000-0000F0220000}"/>
    <cellStyle name="Comma 5 3 2 9 2" xfId="8977" xr:uid="{00000000-0005-0000-0000-0000F1220000}"/>
    <cellStyle name="Comma 5 3 2 9 2 2" xfId="8978" xr:uid="{00000000-0005-0000-0000-0000F2220000}"/>
    <cellStyle name="Comma 5 3 2 9 3" xfId="8979" xr:uid="{00000000-0005-0000-0000-0000F3220000}"/>
    <cellStyle name="Comma 5 3 2 9 4" xfId="8980" xr:uid="{00000000-0005-0000-0000-0000F4220000}"/>
    <cellStyle name="Comma 5 3 3" xfId="8981" xr:uid="{00000000-0005-0000-0000-0000F5220000}"/>
    <cellStyle name="Comma 5 3 3 2" xfId="8982" xr:uid="{00000000-0005-0000-0000-0000F6220000}"/>
    <cellStyle name="Comma 5 3 3 2 2" xfId="8983" xr:uid="{00000000-0005-0000-0000-0000F7220000}"/>
    <cellStyle name="Comma 5 3 3 2 2 2" xfId="8984" xr:uid="{00000000-0005-0000-0000-0000F8220000}"/>
    <cellStyle name="Comma 5 3 3 2 2 2 2" xfId="8985" xr:uid="{00000000-0005-0000-0000-0000F9220000}"/>
    <cellStyle name="Comma 5 3 3 2 2 3" xfId="8986" xr:uid="{00000000-0005-0000-0000-0000FA220000}"/>
    <cellStyle name="Comma 5 3 3 2 2 4" xfId="8987" xr:uid="{00000000-0005-0000-0000-0000FB220000}"/>
    <cellStyle name="Comma 5 3 3 2 3" xfId="8988" xr:uid="{00000000-0005-0000-0000-0000FC220000}"/>
    <cellStyle name="Comma 5 3 3 2 3 2" xfId="8989" xr:uid="{00000000-0005-0000-0000-0000FD220000}"/>
    <cellStyle name="Comma 5 3 3 2 4" xfId="8990" xr:uid="{00000000-0005-0000-0000-0000FE220000}"/>
    <cellStyle name="Comma 5 3 3 2 5" xfId="8991" xr:uid="{00000000-0005-0000-0000-0000FF220000}"/>
    <cellStyle name="Comma 5 3 3 3" xfId="8992" xr:uid="{00000000-0005-0000-0000-000000230000}"/>
    <cellStyle name="Comma 5 3 3 3 2" xfId="8993" xr:uid="{00000000-0005-0000-0000-000001230000}"/>
    <cellStyle name="Comma 5 3 3 3 2 2" xfId="8994" xr:uid="{00000000-0005-0000-0000-000002230000}"/>
    <cellStyle name="Comma 5 3 3 3 3" xfId="8995" xr:uid="{00000000-0005-0000-0000-000003230000}"/>
    <cellStyle name="Comma 5 3 3 3 4" xfId="8996" xr:uid="{00000000-0005-0000-0000-000004230000}"/>
    <cellStyle name="Comma 5 3 3 4" xfId="8997" xr:uid="{00000000-0005-0000-0000-000005230000}"/>
    <cellStyle name="Comma 5 3 3 4 2" xfId="8998" xr:uid="{00000000-0005-0000-0000-000006230000}"/>
    <cellStyle name="Comma 5 3 3 4 2 2" xfId="8999" xr:uid="{00000000-0005-0000-0000-000007230000}"/>
    <cellStyle name="Comma 5 3 3 4 3" xfId="9000" xr:uid="{00000000-0005-0000-0000-000008230000}"/>
    <cellStyle name="Comma 5 3 3 4 4" xfId="9001" xr:uid="{00000000-0005-0000-0000-000009230000}"/>
    <cellStyle name="Comma 5 3 3 5" xfId="9002" xr:uid="{00000000-0005-0000-0000-00000A230000}"/>
    <cellStyle name="Comma 5 3 3 5 2" xfId="9003" xr:uid="{00000000-0005-0000-0000-00000B230000}"/>
    <cellStyle name="Comma 5 3 3 6" xfId="9004" xr:uid="{00000000-0005-0000-0000-00000C230000}"/>
    <cellStyle name="Comma 5 3 3 7" xfId="9005" xr:uid="{00000000-0005-0000-0000-00000D230000}"/>
    <cellStyle name="Comma 5 3 4" xfId="9006" xr:uid="{00000000-0005-0000-0000-00000E230000}"/>
    <cellStyle name="Comma 5 3 4 2" xfId="9007" xr:uid="{00000000-0005-0000-0000-00000F230000}"/>
    <cellStyle name="Comma 5 3 4 2 2" xfId="9008" xr:uid="{00000000-0005-0000-0000-000010230000}"/>
    <cellStyle name="Comma 5 3 4 2 2 2" xfId="9009" xr:uid="{00000000-0005-0000-0000-000011230000}"/>
    <cellStyle name="Comma 5 3 4 2 2 2 2" xfId="9010" xr:uid="{00000000-0005-0000-0000-000012230000}"/>
    <cellStyle name="Comma 5 3 4 2 2 3" xfId="9011" xr:uid="{00000000-0005-0000-0000-000013230000}"/>
    <cellStyle name="Comma 5 3 4 2 2 4" xfId="9012" xr:uid="{00000000-0005-0000-0000-000014230000}"/>
    <cellStyle name="Comma 5 3 4 2 3" xfId="9013" xr:uid="{00000000-0005-0000-0000-000015230000}"/>
    <cellStyle name="Comma 5 3 4 2 3 2" xfId="9014" xr:uid="{00000000-0005-0000-0000-000016230000}"/>
    <cellStyle name="Comma 5 3 4 2 4" xfId="9015" xr:uid="{00000000-0005-0000-0000-000017230000}"/>
    <cellStyle name="Comma 5 3 4 2 5" xfId="9016" xr:uid="{00000000-0005-0000-0000-000018230000}"/>
    <cellStyle name="Comma 5 3 4 3" xfId="9017" xr:uid="{00000000-0005-0000-0000-000019230000}"/>
    <cellStyle name="Comma 5 3 4 3 2" xfId="9018" xr:uid="{00000000-0005-0000-0000-00001A230000}"/>
    <cellStyle name="Comma 5 3 4 3 2 2" xfId="9019" xr:uid="{00000000-0005-0000-0000-00001B230000}"/>
    <cellStyle name="Comma 5 3 4 3 3" xfId="9020" xr:uid="{00000000-0005-0000-0000-00001C230000}"/>
    <cellStyle name="Comma 5 3 4 3 4" xfId="9021" xr:uid="{00000000-0005-0000-0000-00001D230000}"/>
    <cellStyle name="Comma 5 3 4 4" xfId="9022" xr:uid="{00000000-0005-0000-0000-00001E230000}"/>
    <cellStyle name="Comma 5 3 4 4 2" xfId="9023" xr:uid="{00000000-0005-0000-0000-00001F230000}"/>
    <cellStyle name="Comma 5 3 4 4 2 2" xfId="9024" xr:uid="{00000000-0005-0000-0000-000020230000}"/>
    <cellStyle name="Comma 5 3 4 4 3" xfId="9025" xr:uid="{00000000-0005-0000-0000-000021230000}"/>
    <cellStyle name="Comma 5 3 4 4 4" xfId="9026" xr:uid="{00000000-0005-0000-0000-000022230000}"/>
    <cellStyle name="Comma 5 3 4 5" xfId="9027" xr:uid="{00000000-0005-0000-0000-000023230000}"/>
    <cellStyle name="Comma 5 3 4 5 2" xfId="9028" xr:uid="{00000000-0005-0000-0000-000024230000}"/>
    <cellStyle name="Comma 5 3 4 6" xfId="9029" xr:uid="{00000000-0005-0000-0000-000025230000}"/>
    <cellStyle name="Comma 5 3 4 7" xfId="9030" xr:uid="{00000000-0005-0000-0000-000026230000}"/>
    <cellStyle name="Comma 5 3 5" xfId="9031" xr:uid="{00000000-0005-0000-0000-000027230000}"/>
    <cellStyle name="Comma 5 3 5 2" xfId="9032" xr:uid="{00000000-0005-0000-0000-000028230000}"/>
    <cellStyle name="Comma 5 3 5 2 2" xfId="9033" xr:uid="{00000000-0005-0000-0000-000029230000}"/>
    <cellStyle name="Comma 5 3 5 2 2 2" xfId="9034" xr:uid="{00000000-0005-0000-0000-00002A230000}"/>
    <cellStyle name="Comma 5 3 5 2 2 2 2" xfId="9035" xr:uid="{00000000-0005-0000-0000-00002B230000}"/>
    <cellStyle name="Comma 5 3 5 2 2 3" xfId="9036" xr:uid="{00000000-0005-0000-0000-00002C230000}"/>
    <cellStyle name="Comma 5 3 5 2 2 4" xfId="9037" xr:uid="{00000000-0005-0000-0000-00002D230000}"/>
    <cellStyle name="Comma 5 3 5 2 3" xfId="9038" xr:uid="{00000000-0005-0000-0000-00002E230000}"/>
    <cellStyle name="Comma 5 3 5 2 3 2" xfId="9039" xr:uid="{00000000-0005-0000-0000-00002F230000}"/>
    <cellStyle name="Comma 5 3 5 2 4" xfId="9040" xr:uid="{00000000-0005-0000-0000-000030230000}"/>
    <cellStyle name="Comma 5 3 5 2 5" xfId="9041" xr:uid="{00000000-0005-0000-0000-000031230000}"/>
    <cellStyle name="Comma 5 3 5 3" xfId="9042" xr:uid="{00000000-0005-0000-0000-000032230000}"/>
    <cellStyle name="Comma 5 3 5 3 2" xfId="9043" xr:uid="{00000000-0005-0000-0000-000033230000}"/>
    <cellStyle name="Comma 5 3 5 3 2 2" xfId="9044" xr:uid="{00000000-0005-0000-0000-000034230000}"/>
    <cellStyle name="Comma 5 3 5 3 3" xfId="9045" xr:uid="{00000000-0005-0000-0000-000035230000}"/>
    <cellStyle name="Comma 5 3 5 3 4" xfId="9046" xr:uid="{00000000-0005-0000-0000-000036230000}"/>
    <cellStyle name="Comma 5 3 5 4" xfId="9047" xr:uid="{00000000-0005-0000-0000-000037230000}"/>
    <cellStyle name="Comma 5 3 5 4 2" xfId="9048" xr:uid="{00000000-0005-0000-0000-000038230000}"/>
    <cellStyle name="Comma 5 3 5 4 2 2" xfId="9049" xr:uid="{00000000-0005-0000-0000-000039230000}"/>
    <cellStyle name="Comma 5 3 5 4 3" xfId="9050" xr:uid="{00000000-0005-0000-0000-00003A230000}"/>
    <cellStyle name="Comma 5 3 5 4 4" xfId="9051" xr:uid="{00000000-0005-0000-0000-00003B230000}"/>
    <cellStyle name="Comma 5 3 5 5" xfId="9052" xr:uid="{00000000-0005-0000-0000-00003C230000}"/>
    <cellStyle name="Comma 5 3 5 5 2" xfId="9053" xr:uid="{00000000-0005-0000-0000-00003D230000}"/>
    <cellStyle name="Comma 5 3 5 6" xfId="9054" xr:uid="{00000000-0005-0000-0000-00003E230000}"/>
    <cellStyle name="Comma 5 3 5 7" xfId="9055" xr:uid="{00000000-0005-0000-0000-00003F230000}"/>
    <cellStyle name="Comma 5 3 6" xfId="9056" xr:uid="{00000000-0005-0000-0000-000040230000}"/>
    <cellStyle name="Comma 5 3 6 2" xfId="9057" xr:uid="{00000000-0005-0000-0000-000041230000}"/>
    <cellStyle name="Comma 5 3 6 2 2" xfId="9058" xr:uid="{00000000-0005-0000-0000-000042230000}"/>
    <cellStyle name="Comma 5 3 6 2 2 2" xfId="9059" xr:uid="{00000000-0005-0000-0000-000043230000}"/>
    <cellStyle name="Comma 5 3 6 2 2 2 2" xfId="9060" xr:uid="{00000000-0005-0000-0000-000044230000}"/>
    <cellStyle name="Comma 5 3 6 2 2 3" xfId="9061" xr:uid="{00000000-0005-0000-0000-000045230000}"/>
    <cellStyle name="Comma 5 3 6 2 2 4" xfId="9062" xr:uid="{00000000-0005-0000-0000-000046230000}"/>
    <cellStyle name="Comma 5 3 6 2 3" xfId="9063" xr:uid="{00000000-0005-0000-0000-000047230000}"/>
    <cellStyle name="Comma 5 3 6 2 3 2" xfId="9064" xr:uid="{00000000-0005-0000-0000-000048230000}"/>
    <cellStyle name="Comma 5 3 6 2 4" xfId="9065" xr:uid="{00000000-0005-0000-0000-000049230000}"/>
    <cellStyle name="Comma 5 3 6 2 5" xfId="9066" xr:uid="{00000000-0005-0000-0000-00004A230000}"/>
    <cellStyle name="Comma 5 3 6 3" xfId="9067" xr:uid="{00000000-0005-0000-0000-00004B230000}"/>
    <cellStyle name="Comma 5 3 6 3 2" xfId="9068" xr:uid="{00000000-0005-0000-0000-00004C230000}"/>
    <cellStyle name="Comma 5 3 6 3 2 2" xfId="9069" xr:uid="{00000000-0005-0000-0000-00004D230000}"/>
    <cellStyle name="Comma 5 3 6 3 3" xfId="9070" xr:uid="{00000000-0005-0000-0000-00004E230000}"/>
    <cellStyle name="Comma 5 3 6 3 4" xfId="9071" xr:uid="{00000000-0005-0000-0000-00004F230000}"/>
    <cellStyle name="Comma 5 3 6 4" xfId="9072" xr:uid="{00000000-0005-0000-0000-000050230000}"/>
    <cellStyle name="Comma 5 3 6 4 2" xfId="9073" xr:uid="{00000000-0005-0000-0000-000051230000}"/>
    <cellStyle name="Comma 5 3 6 4 2 2" xfId="9074" xr:uid="{00000000-0005-0000-0000-000052230000}"/>
    <cellStyle name="Comma 5 3 6 4 3" xfId="9075" xr:uid="{00000000-0005-0000-0000-000053230000}"/>
    <cellStyle name="Comma 5 3 6 4 4" xfId="9076" xr:uid="{00000000-0005-0000-0000-000054230000}"/>
    <cellStyle name="Comma 5 3 6 5" xfId="9077" xr:uid="{00000000-0005-0000-0000-000055230000}"/>
    <cellStyle name="Comma 5 3 6 5 2" xfId="9078" xr:uid="{00000000-0005-0000-0000-000056230000}"/>
    <cellStyle name="Comma 5 3 6 6" xfId="9079" xr:uid="{00000000-0005-0000-0000-000057230000}"/>
    <cellStyle name="Comma 5 3 6 7" xfId="9080" xr:uid="{00000000-0005-0000-0000-000058230000}"/>
    <cellStyle name="Comma 5 3 7" xfId="9081" xr:uid="{00000000-0005-0000-0000-000059230000}"/>
    <cellStyle name="Comma 5 3 7 2" xfId="9082" xr:uid="{00000000-0005-0000-0000-00005A230000}"/>
    <cellStyle name="Comma 5 3 7 2 2" xfId="9083" xr:uid="{00000000-0005-0000-0000-00005B230000}"/>
    <cellStyle name="Comma 5 3 7 2 2 2" xfId="9084" xr:uid="{00000000-0005-0000-0000-00005C230000}"/>
    <cellStyle name="Comma 5 3 7 2 3" xfId="9085" xr:uid="{00000000-0005-0000-0000-00005D230000}"/>
    <cellStyle name="Comma 5 3 7 2 4" xfId="9086" xr:uid="{00000000-0005-0000-0000-00005E230000}"/>
    <cellStyle name="Comma 5 3 7 3" xfId="9087" xr:uid="{00000000-0005-0000-0000-00005F230000}"/>
    <cellStyle name="Comma 5 3 7 3 2" xfId="9088" xr:uid="{00000000-0005-0000-0000-000060230000}"/>
    <cellStyle name="Comma 5 3 7 3 2 2" xfId="9089" xr:uid="{00000000-0005-0000-0000-000061230000}"/>
    <cellStyle name="Comma 5 3 7 3 3" xfId="9090" xr:uid="{00000000-0005-0000-0000-000062230000}"/>
    <cellStyle name="Comma 5 3 7 3 4" xfId="9091" xr:uid="{00000000-0005-0000-0000-000063230000}"/>
    <cellStyle name="Comma 5 3 7 4" xfId="9092" xr:uid="{00000000-0005-0000-0000-000064230000}"/>
    <cellStyle name="Comma 5 3 7 4 2" xfId="9093" xr:uid="{00000000-0005-0000-0000-000065230000}"/>
    <cellStyle name="Comma 5 3 7 5" xfId="9094" xr:uid="{00000000-0005-0000-0000-000066230000}"/>
    <cellStyle name="Comma 5 3 7 6" xfId="9095" xr:uid="{00000000-0005-0000-0000-000067230000}"/>
    <cellStyle name="Comma 5 3 8" xfId="9096" xr:uid="{00000000-0005-0000-0000-000068230000}"/>
    <cellStyle name="Comma 5 3 8 2" xfId="9097" xr:uid="{00000000-0005-0000-0000-000069230000}"/>
    <cellStyle name="Comma 5 3 8 2 2" xfId="9098" xr:uid="{00000000-0005-0000-0000-00006A230000}"/>
    <cellStyle name="Comma 5 3 8 2 2 2" xfId="9099" xr:uid="{00000000-0005-0000-0000-00006B230000}"/>
    <cellStyle name="Comma 5 3 8 2 3" xfId="9100" xr:uid="{00000000-0005-0000-0000-00006C230000}"/>
    <cellStyle name="Comma 5 3 8 2 4" xfId="9101" xr:uid="{00000000-0005-0000-0000-00006D230000}"/>
    <cellStyle name="Comma 5 3 8 3" xfId="9102" xr:uid="{00000000-0005-0000-0000-00006E230000}"/>
    <cellStyle name="Comma 5 3 8 3 2" xfId="9103" xr:uid="{00000000-0005-0000-0000-00006F230000}"/>
    <cellStyle name="Comma 5 3 8 4" xfId="9104" xr:uid="{00000000-0005-0000-0000-000070230000}"/>
    <cellStyle name="Comma 5 3 8 5" xfId="9105" xr:uid="{00000000-0005-0000-0000-000071230000}"/>
    <cellStyle name="Comma 5 3 9" xfId="9106" xr:uid="{00000000-0005-0000-0000-000072230000}"/>
    <cellStyle name="Comma 5 3 9 2" xfId="9107" xr:uid="{00000000-0005-0000-0000-000073230000}"/>
    <cellStyle name="Comma 5 3 9 2 2" xfId="9108" xr:uid="{00000000-0005-0000-0000-000074230000}"/>
    <cellStyle name="Comma 5 3 9 3" xfId="9109" xr:uid="{00000000-0005-0000-0000-000075230000}"/>
    <cellStyle name="Comma 5 3 9 4" xfId="9110" xr:uid="{00000000-0005-0000-0000-000076230000}"/>
    <cellStyle name="Comma 5 4" xfId="9111" xr:uid="{00000000-0005-0000-0000-000077230000}"/>
    <cellStyle name="Comma 5 4 10" xfId="9112" xr:uid="{00000000-0005-0000-0000-000078230000}"/>
    <cellStyle name="Comma 5 4 10 2" xfId="9113" xr:uid="{00000000-0005-0000-0000-000079230000}"/>
    <cellStyle name="Comma 5 4 10 2 2" xfId="9114" xr:uid="{00000000-0005-0000-0000-00007A230000}"/>
    <cellStyle name="Comma 5 4 10 3" xfId="9115" xr:uid="{00000000-0005-0000-0000-00007B230000}"/>
    <cellStyle name="Comma 5 4 10 4" xfId="9116" xr:uid="{00000000-0005-0000-0000-00007C230000}"/>
    <cellStyle name="Comma 5 4 11" xfId="9117" xr:uid="{00000000-0005-0000-0000-00007D230000}"/>
    <cellStyle name="Comma 5 4 11 2" xfId="9118" xr:uid="{00000000-0005-0000-0000-00007E230000}"/>
    <cellStyle name="Comma 5 4 12" xfId="9119" xr:uid="{00000000-0005-0000-0000-00007F230000}"/>
    <cellStyle name="Comma 5 4 13" xfId="9120" xr:uid="{00000000-0005-0000-0000-000080230000}"/>
    <cellStyle name="Comma 5 4 2" xfId="9121" xr:uid="{00000000-0005-0000-0000-000081230000}"/>
    <cellStyle name="Comma 5 4 2 10" xfId="9122" xr:uid="{00000000-0005-0000-0000-000082230000}"/>
    <cellStyle name="Comma 5 4 2 10 2" xfId="9123" xr:uid="{00000000-0005-0000-0000-000083230000}"/>
    <cellStyle name="Comma 5 4 2 11" xfId="9124" xr:uid="{00000000-0005-0000-0000-000084230000}"/>
    <cellStyle name="Comma 5 4 2 12" xfId="9125" xr:uid="{00000000-0005-0000-0000-000085230000}"/>
    <cellStyle name="Comma 5 4 2 2" xfId="9126" xr:uid="{00000000-0005-0000-0000-000086230000}"/>
    <cellStyle name="Comma 5 4 2 2 2" xfId="9127" xr:uid="{00000000-0005-0000-0000-000087230000}"/>
    <cellStyle name="Comma 5 4 2 2 2 2" xfId="9128" xr:uid="{00000000-0005-0000-0000-000088230000}"/>
    <cellStyle name="Comma 5 4 2 2 2 2 2" xfId="9129" xr:uid="{00000000-0005-0000-0000-000089230000}"/>
    <cellStyle name="Comma 5 4 2 2 2 2 2 2" xfId="9130" xr:uid="{00000000-0005-0000-0000-00008A230000}"/>
    <cellStyle name="Comma 5 4 2 2 2 2 3" xfId="9131" xr:uid="{00000000-0005-0000-0000-00008B230000}"/>
    <cellStyle name="Comma 5 4 2 2 2 2 4" xfId="9132" xr:uid="{00000000-0005-0000-0000-00008C230000}"/>
    <cellStyle name="Comma 5 4 2 2 2 3" xfId="9133" xr:uid="{00000000-0005-0000-0000-00008D230000}"/>
    <cellStyle name="Comma 5 4 2 2 2 3 2" xfId="9134" xr:uid="{00000000-0005-0000-0000-00008E230000}"/>
    <cellStyle name="Comma 5 4 2 2 2 4" xfId="9135" xr:uid="{00000000-0005-0000-0000-00008F230000}"/>
    <cellStyle name="Comma 5 4 2 2 2 5" xfId="9136" xr:uid="{00000000-0005-0000-0000-000090230000}"/>
    <cellStyle name="Comma 5 4 2 2 3" xfId="9137" xr:uid="{00000000-0005-0000-0000-000091230000}"/>
    <cellStyle name="Comma 5 4 2 2 3 2" xfId="9138" xr:uid="{00000000-0005-0000-0000-000092230000}"/>
    <cellStyle name="Comma 5 4 2 2 3 2 2" xfId="9139" xr:uid="{00000000-0005-0000-0000-000093230000}"/>
    <cellStyle name="Comma 5 4 2 2 3 3" xfId="9140" xr:uid="{00000000-0005-0000-0000-000094230000}"/>
    <cellStyle name="Comma 5 4 2 2 3 4" xfId="9141" xr:uid="{00000000-0005-0000-0000-000095230000}"/>
    <cellStyle name="Comma 5 4 2 2 4" xfId="9142" xr:uid="{00000000-0005-0000-0000-000096230000}"/>
    <cellStyle name="Comma 5 4 2 2 4 2" xfId="9143" xr:uid="{00000000-0005-0000-0000-000097230000}"/>
    <cellStyle name="Comma 5 4 2 2 4 2 2" xfId="9144" xr:uid="{00000000-0005-0000-0000-000098230000}"/>
    <cellStyle name="Comma 5 4 2 2 4 3" xfId="9145" xr:uid="{00000000-0005-0000-0000-000099230000}"/>
    <cellStyle name="Comma 5 4 2 2 4 4" xfId="9146" xr:uid="{00000000-0005-0000-0000-00009A230000}"/>
    <cellStyle name="Comma 5 4 2 2 5" xfId="9147" xr:uid="{00000000-0005-0000-0000-00009B230000}"/>
    <cellStyle name="Comma 5 4 2 2 5 2" xfId="9148" xr:uid="{00000000-0005-0000-0000-00009C230000}"/>
    <cellStyle name="Comma 5 4 2 2 6" xfId="9149" xr:uid="{00000000-0005-0000-0000-00009D230000}"/>
    <cellStyle name="Comma 5 4 2 2 7" xfId="9150" xr:uid="{00000000-0005-0000-0000-00009E230000}"/>
    <cellStyle name="Comma 5 4 2 3" xfId="9151" xr:uid="{00000000-0005-0000-0000-00009F230000}"/>
    <cellStyle name="Comma 5 4 2 3 2" xfId="9152" xr:uid="{00000000-0005-0000-0000-0000A0230000}"/>
    <cellStyle name="Comma 5 4 2 3 2 2" xfId="9153" xr:uid="{00000000-0005-0000-0000-0000A1230000}"/>
    <cellStyle name="Comma 5 4 2 3 2 2 2" xfId="9154" xr:uid="{00000000-0005-0000-0000-0000A2230000}"/>
    <cellStyle name="Comma 5 4 2 3 2 2 2 2" xfId="9155" xr:uid="{00000000-0005-0000-0000-0000A3230000}"/>
    <cellStyle name="Comma 5 4 2 3 2 2 3" xfId="9156" xr:uid="{00000000-0005-0000-0000-0000A4230000}"/>
    <cellStyle name="Comma 5 4 2 3 2 2 4" xfId="9157" xr:uid="{00000000-0005-0000-0000-0000A5230000}"/>
    <cellStyle name="Comma 5 4 2 3 2 3" xfId="9158" xr:uid="{00000000-0005-0000-0000-0000A6230000}"/>
    <cellStyle name="Comma 5 4 2 3 2 3 2" xfId="9159" xr:uid="{00000000-0005-0000-0000-0000A7230000}"/>
    <cellStyle name="Comma 5 4 2 3 2 4" xfId="9160" xr:uid="{00000000-0005-0000-0000-0000A8230000}"/>
    <cellStyle name="Comma 5 4 2 3 2 5" xfId="9161" xr:uid="{00000000-0005-0000-0000-0000A9230000}"/>
    <cellStyle name="Comma 5 4 2 3 3" xfId="9162" xr:uid="{00000000-0005-0000-0000-0000AA230000}"/>
    <cellStyle name="Comma 5 4 2 3 3 2" xfId="9163" xr:uid="{00000000-0005-0000-0000-0000AB230000}"/>
    <cellStyle name="Comma 5 4 2 3 3 2 2" xfId="9164" xr:uid="{00000000-0005-0000-0000-0000AC230000}"/>
    <cellStyle name="Comma 5 4 2 3 3 3" xfId="9165" xr:uid="{00000000-0005-0000-0000-0000AD230000}"/>
    <cellStyle name="Comma 5 4 2 3 3 4" xfId="9166" xr:uid="{00000000-0005-0000-0000-0000AE230000}"/>
    <cellStyle name="Comma 5 4 2 3 4" xfId="9167" xr:uid="{00000000-0005-0000-0000-0000AF230000}"/>
    <cellStyle name="Comma 5 4 2 3 4 2" xfId="9168" xr:uid="{00000000-0005-0000-0000-0000B0230000}"/>
    <cellStyle name="Comma 5 4 2 3 4 2 2" xfId="9169" xr:uid="{00000000-0005-0000-0000-0000B1230000}"/>
    <cellStyle name="Comma 5 4 2 3 4 3" xfId="9170" xr:uid="{00000000-0005-0000-0000-0000B2230000}"/>
    <cellStyle name="Comma 5 4 2 3 4 4" xfId="9171" xr:uid="{00000000-0005-0000-0000-0000B3230000}"/>
    <cellStyle name="Comma 5 4 2 3 5" xfId="9172" xr:uid="{00000000-0005-0000-0000-0000B4230000}"/>
    <cellStyle name="Comma 5 4 2 3 5 2" xfId="9173" xr:uid="{00000000-0005-0000-0000-0000B5230000}"/>
    <cellStyle name="Comma 5 4 2 3 6" xfId="9174" xr:uid="{00000000-0005-0000-0000-0000B6230000}"/>
    <cellStyle name="Comma 5 4 2 3 7" xfId="9175" xr:uid="{00000000-0005-0000-0000-0000B7230000}"/>
    <cellStyle name="Comma 5 4 2 4" xfId="9176" xr:uid="{00000000-0005-0000-0000-0000B8230000}"/>
    <cellStyle name="Comma 5 4 2 4 2" xfId="9177" xr:uid="{00000000-0005-0000-0000-0000B9230000}"/>
    <cellStyle name="Comma 5 4 2 4 2 2" xfId="9178" xr:uid="{00000000-0005-0000-0000-0000BA230000}"/>
    <cellStyle name="Comma 5 4 2 4 2 2 2" xfId="9179" xr:uid="{00000000-0005-0000-0000-0000BB230000}"/>
    <cellStyle name="Comma 5 4 2 4 2 2 2 2" xfId="9180" xr:uid="{00000000-0005-0000-0000-0000BC230000}"/>
    <cellStyle name="Comma 5 4 2 4 2 2 3" xfId="9181" xr:uid="{00000000-0005-0000-0000-0000BD230000}"/>
    <cellStyle name="Comma 5 4 2 4 2 2 4" xfId="9182" xr:uid="{00000000-0005-0000-0000-0000BE230000}"/>
    <cellStyle name="Comma 5 4 2 4 2 3" xfId="9183" xr:uid="{00000000-0005-0000-0000-0000BF230000}"/>
    <cellStyle name="Comma 5 4 2 4 2 3 2" xfId="9184" xr:uid="{00000000-0005-0000-0000-0000C0230000}"/>
    <cellStyle name="Comma 5 4 2 4 2 4" xfId="9185" xr:uid="{00000000-0005-0000-0000-0000C1230000}"/>
    <cellStyle name="Comma 5 4 2 4 2 5" xfId="9186" xr:uid="{00000000-0005-0000-0000-0000C2230000}"/>
    <cellStyle name="Comma 5 4 2 4 3" xfId="9187" xr:uid="{00000000-0005-0000-0000-0000C3230000}"/>
    <cellStyle name="Comma 5 4 2 4 3 2" xfId="9188" xr:uid="{00000000-0005-0000-0000-0000C4230000}"/>
    <cellStyle name="Comma 5 4 2 4 3 2 2" xfId="9189" xr:uid="{00000000-0005-0000-0000-0000C5230000}"/>
    <cellStyle name="Comma 5 4 2 4 3 3" xfId="9190" xr:uid="{00000000-0005-0000-0000-0000C6230000}"/>
    <cellStyle name="Comma 5 4 2 4 3 4" xfId="9191" xr:uid="{00000000-0005-0000-0000-0000C7230000}"/>
    <cellStyle name="Comma 5 4 2 4 4" xfId="9192" xr:uid="{00000000-0005-0000-0000-0000C8230000}"/>
    <cellStyle name="Comma 5 4 2 4 4 2" xfId="9193" xr:uid="{00000000-0005-0000-0000-0000C9230000}"/>
    <cellStyle name="Comma 5 4 2 4 4 2 2" xfId="9194" xr:uid="{00000000-0005-0000-0000-0000CA230000}"/>
    <cellStyle name="Comma 5 4 2 4 4 3" xfId="9195" xr:uid="{00000000-0005-0000-0000-0000CB230000}"/>
    <cellStyle name="Comma 5 4 2 4 4 4" xfId="9196" xr:uid="{00000000-0005-0000-0000-0000CC230000}"/>
    <cellStyle name="Comma 5 4 2 4 5" xfId="9197" xr:uid="{00000000-0005-0000-0000-0000CD230000}"/>
    <cellStyle name="Comma 5 4 2 4 5 2" xfId="9198" xr:uid="{00000000-0005-0000-0000-0000CE230000}"/>
    <cellStyle name="Comma 5 4 2 4 6" xfId="9199" xr:uid="{00000000-0005-0000-0000-0000CF230000}"/>
    <cellStyle name="Comma 5 4 2 4 7" xfId="9200" xr:uid="{00000000-0005-0000-0000-0000D0230000}"/>
    <cellStyle name="Comma 5 4 2 5" xfId="9201" xr:uid="{00000000-0005-0000-0000-0000D1230000}"/>
    <cellStyle name="Comma 5 4 2 5 2" xfId="9202" xr:uid="{00000000-0005-0000-0000-0000D2230000}"/>
    <cellStyle name="Comma 5 4 2 5 2 2" xfId="9203" xr:uid="{00000000-0005-0000-0000-0000D3230000}"/>
    <cellStyle name="Comma 5 4 2 5 2 2 2" xfId="9204" xr:uid="{00000000-0005-0000-0000-0000D4230000}"/>
    <cellStyle name="Comma 5 4 2 5 2 2 2 2" xfId="9205" xr:uid="{00000000-0005-0000-0000-0000D5230000}"/>
    <cellStyle name="Comma 5 4 2 5 2 2 3" xfId="9206" xr:uid="{00000000-0005-0000-0000-0000D6230000}"/>
    <cellStyle name="Comma 5 4 2 5 2 2 4" xfId="9207" xr:uid="{00000000-0005-0000-0000-0000D7230000}"/>
    <cellStyle name="Comma 5 4 2 5 2 3" xfId="9208" xr:uid="{00000000-0005-0000-0000-0000D8230000}"/>
    <cellStyle name="Comma 5 4 2 5 2 3 2" xfId="9209" xr:uid="{00000000-0005-0000-0000-0000D9230000}"/>
    <cellStyle name="Comma 5 4 2 5 2 4" xfId="9210" xr:uid="{00000000-0005-0000-0000-0000DA230000}"/>
    <cellStyle name="Comma 5 4 2 5 2 5" xfId="9211" xr:uid="{00000000-0005-0000-0000-0000DB230000}"/>
    <cellStyle name="Comma 5 4 2 5 3" xfId="9212" xr:uid="{00000000-0005-0000-0000-0000DC230000}"/>
    <cellStyle name="Comma 5 4 2 5 3 2" xfId="9213" xr:uid="{00000000-0005-0000-0000-0000DD230000}"/>
    <cellStyle name="Comma 5 4 2 5 3 2 2" xfId="9214" xr:uid="{00000000-0005-0000-0000-0000DE230000}"/>
    <cellStyle name="Comma 5 4 2 5 3 3" xfId="9215" xr:uid="{00000000-0005-0000-0000-0000DF230000}"/>
    <cellStyle name="Comma 5 4 2 5 3 4" xfId="9216" xr:uid="{00000000-0005-0000-0000-0000E0230000}"/>
    <cellStyle name="Comma 5 4 2 5 4" xfId="9217" xr:uid="{00000000-0005-0000-0000-0000E1230000}"/>
    <cellStyle name="Comma 5 4 2 5 4 2" xfId="9218" xr:uid="{00000000-0005-0000-0000-0000E2230000}"/>
    <cellStyle name="Comma 5 4 2 5 4 2 2" xfId="9219" xr:uid="{00000000-0005-0000-0000-0000E3230000}"/>
    <cellStyle name="Comma 5 4 2 5 4 3" xfId="9220" xr:uid="{00000000-0005-0000-0000-0000E4230000}"/>
    <cellStyle name="Comma 5 4 2 5 4 4" xfId="9221" xr:uid="{00000000-0005-0000-0000-0000E5230000}"/>
    <cellStyle name="Comma 5 4 2 5 5" xfId="9222" xr:uid="{00000000-0005-0000-0000-0000E6230000}"/>
    <cellStyle name="Comma 5 4 2 5 5 2" xfId="9223" xr:uid="{00000000-0005-0000-0000-0000E7230000}"/>
    <cellStyle name="Comma 5 4 2 5 6" xfId="9224" xr:uid="{00000000-0005-0000-0000-0000E8230000}"/>
    <cellStyle name="Comma 5 4 2 5 7" xfId="9225" xr:uid="{00000000-0005-0000-0000-0000E9230000}"/>
    <cellStyle name="Comma 5 4 2 6" xfId="9226" xr:uid="{00000000-0005-0000-0000-0000EA230000}"/>
    <cellStyle name="Comma 5 4 2 6 2" xfId="9227" xr:uid="{00000000-0005-0000-0000-0000EB230000}"/>
    <cellStyle name="Comma 5 4 2 6 2 2" xfId="9228" xr:uid="{00000000-0005-0000-0000-0000EC230000}"/>
    <cellStyle name="Comma 5 4 2 6 2 2 2" xfId="9229" xr:uid="{00000000-0005-0000-0000-0000ED230000}"/>
    <cellStyle name="Comma 5 4 2 6 2 3" xfId="9230" xr:uid="{00000000-0005-0000-0000-0000EE230000}"/>
    <cellStyle name="Comma 5 4 2 6 2 4" xfId="9231" xr:uid="{00000000-0005-0000-0000-0000EF230000}"/>
    <cellStyle name="Comma 5 4 2 6 3" xfId="9232" xr:uid="{00000000-0005-0000-0000-0000F0230000}"/>
    <cellStyle name="Comma 5 4 2 6 3 2" xfId="9233" xr:uid="{00000000-0005-0000-0000-0000F1230000}"/>
    <cellStyle name="Comma 5 4 2 6 3 2 2" xfId="9234" xr:uid="{00000000-0005-0000-0000-0000F2230000}"/>
    <cellStyle name="Comma 5 4 2 6 3 3" xfId="9235" xr:uid="{00000000-0005-0000-0000-0000F3230000}"/>
    <cellStyle name="Comma 5 4 2 6 3 4" xfId="9236" xr:uid="{00000000-0005-0000-0000-0000F4230000}"/>
    <cellStyle name="Comma 5 4 2 6 4" xfId="9237" xr:uid="{00000000-0005-0000-0000-0000F5230000}"/>
    <cellStyle name="Comma 5 4 2 6 4 2" xfId="9238" xr:uid="{00000000-0005-0000-0000-0000F6230000}"/>
    <cellStyle name="Comma 5 4 2 6 5" xfId="9239" xr:uid="{00000000-0005-0000-0000-0000F7230000}"/>
    <cellStyle name="Comma 5 4 2 6 6" xfId="9240" xr:uid="{00000000-0005-0000-0000-0000F8230000}"/>
    <cellStyle name="Comma 5 4 2 7" xfId="9241" xr:uid="{00000000-0005-0000-0000-0000F9230000}"/>
    <cellStyle name="Comma 5 4 2 7 2" xfId="9242" xr:uid="{00000000-0005-0000-0000-0000FA230000}"/>
    <cellStyle name="Comma 5 4 2 7 2 2" xfId="9243" xr:uid="{00000000-0005-0000-0000-0000FB230000}"/>
    <cellStyle name="Comma 5 4 2 7 2 2 2" xfId="9244" xr:uid="{00000000-0005-0000-0000-0000FC230000}"/>
    <cellStyle name="Comma 5 4 2 7 2 3" xfId="9245" xr:uid="{00000000-0005-0000-0000-0000FD230000}"/>
    <cellStyle name="Comma 5 4 2 7 2 4" xfId="9246" xr:uid="{00000000-0005-0000-0000-0000FE230000}"/>
    <cellStyle name="Comma 5 4 2 7 3" xfId="9247" xr:uid="{00000000-0005-0000-0000-0000FF230000}"/>
    <cellStyle name="Comma 5 4 2 7 3 2" xfId="9248" xr:uid="{00000000-0005-0000-0000-000000240000}"/>
    <cellStyle name="Comma 5 4 2 7 4" xfId="9249" xr:uid="{00000000-0005-0000-0000-000001240000}"/>
    <cellStyle name="Comma 5 4 2 7 5" xfId="9250" xr:uid="{00000000-0005-0000-0000-000002240000}"/>
    <cellStyle name="Comma 5 4 2 8" xfId="9251" xr:uid="{00000000-0005-0000-0000-000003240000}"/>
    <cellStyle name="Comma 5 4 2 8 2" xfId="9252" xr:uid="{00000000-0005-0000-0000-000004240000}"/>
    <cellStyle name="Comma 5 4 2 8 2 2" xfId="9253" xr:uid="{00000000-0005-0000-0000-000005240000}"/>
    <cellStyle name="Comma 5 4 2 8 3" xfId="9254" xr:uid="{00000000-0005-0000-0000-000006240000}"/>
    <cellStyle name="Comma 5 4 2 8 4" xfId="9255" xr:uid="{00000000-0005-0000-0000-000007240000}"/>
    <cellStyle name="Comma 5 4 2 9" xfId="9256" xr:uid="{00000000-0005-0000-0000-000008240000}"/>
    <cellStyle name="Comma 5 4 2 9 2" xfId="9257" xr:uid="{00000000-0005-0000-0000-000009240000}"/>
    <cellStyle name="Comma 5 4 2 9 2 2" xfId="9258" xr:uid="{00000000-0005-0000-0000-00000A240000}"/>
    <cellStyle name="Comma 5 4 2 9 3" xfId="9259" xr:uid="{00000000-0005-0000-0000-00000B240000}"/>
    <cellStyle name="Comma 5 4 2 9 4" xfId="9260" xr:uid="{00000000-0005-0000-0000-00000C240000}"/>
    <cellStyle name="Comma 5 4 3" xfId="9261" xr:uid="{00000000-0005-0000-0000-00000D240000}"/>
    <cellStyle name="Comma 5 4 3 2" xfId="9262" xr:uid="{00000000-0005-0000-0000-00000E240000}"/>
    <cellStyle name="Comma 5 4 3 2 2" xfId="9263" xr:uid="{00000000-0005-0000-0000-00000F240000}"/>
    <cellStyle name="Comma 5 4 3 2 2 2" xfId="9264" xr:uid="{00000000-0005-0000-0000-000010240000}"/>
    <cellStyle name="Comma 5 4 3 2 2 2 2" xfId="9265" xr:uid="{00000000-0005-0000-0000-000011240000}"/>
    <cellStyle name="Comma 5 4 3 2 2 3" xfId="9266" xr:uid="{00000000-0005-0000-0000-000012240000}"/>
    <cellStyle name="Comma 5 4 3 2 2 4" xfId="9267" xr:uid="{00000000-0005-0000-0000-000013240000}"/>
    <cellStyle name="Comma 5 4 3 2 3" xfId="9268" xr:uid="{00000000-0005-0000-0000-000014240000}"/>
    <cellStyle name="Comma 5 4 3 2 3 2" xfId="9269" xr:uid="{00000000-0005-0000-0000-000015240000}"/>
    <cellStyle name="Comma 5 4 3 2 4" xfId="9270" xr:uid="{00000000-0005-0000-0000-000016240000}"/>
    <cellStyle name="Comma 5 4 3 2 5" xfId="9271" xr:uid="{00000000-0005-0000-0000-000017240000}"/>
    <cellStyle name="Comma 5 4 3 3" xfId="9272" xr:uid="{00000000-0005-0000-0000-000018240000}"/>
    <cellStyle name="Comma 5 4 3 3 2" xfId="9273" xr:uid="{00000000-0005-0000-0000-000019240000}"/>
    <cellStyle name="Comma 5 4 3 3 2 2" xfId="9274" xr:uid="{00000000-0005-0000-0000-00001A240000}"/>
    <cellStyle name="Comma 5 4 3 3 3" xfId="9275" xr:uid="{00000000-0005-0000-0000-00001B240000}"/>
    <cellStyle name="Comma 5 4 3 3 4" xfId="9276" xr:uid="{00000000-0005-0000-0000-00001C240000}"/>
    <cellStyle name="Comma 5 4 3 4" xfId="9277" xr:uid="{00000000-0005-0000-0000-00001D240000}"/>
    <cellStyle name="Comma 5 4 3 4 2" xfId="9278" xr:uid="{00000000-0005-0000-0000-00001E240000}"/>
    <cellStyle name="Comma 5 4 3 4 2 2" xfId="9279" xr:uid="{00000000-0005-0000-0000-00001F240000}"/>
    <cellStyle name="Comma 5 4 3 4 3" xfId="9280" xr:uid="{00000000-0005-0000-0000-000020240000}"/>
    <cellStyle name="Comma 5 4 3 4 4" xfId="9281" xr:uid="{00000000-0005-0000-0000-000021240000}"/>
    <cellStyle name="Comma 5 4 3 5" xfId="9282" xr:uid="{00000000-0005-0000-0000-000022240000}"/>
    <cellStyle name="Comma 5 4 3 5 2" xfId="9283" xr:uid="{00000000-0005-0000-0000-000023240000}"/>
    <cellStyle name="Comma 5 4 3 6" xfId="9284" xr:uid="{00000000-0005-0000-0000-000024240000}"/>
    <cellStyle name="Comma 5 4 3 7" xfId="9285" xr:uid="{00000000-0005-0000-0000-000025240000}"/>
    <cellStyle name="Comma 5 4 4" xfId="9286" xr:uid="{00000000-0005-0000-0000-000026240000}"/>
    <cellStyle name="Comma 5 4 4 2" xfId="9287" xr:uid="{00000000-0005-0000-0000-000027240000}"/>
    <cellStyle name="Comma 5 4 4 2 2" xfId="9288" xr:uid="{00000000-0005-0000-0000-000028240000}"/>
    <cellStyle name="Comma 5 4 4 2 2 2" xfId="9289" xr:uid="{00000000-0005-0000-0000-000029240000}"/>
    <cellStyle name="Comma 5 4 4 2 2 2 2" xfId="9290" xr:uid="{00000000-0005-0000-0000-00002A240000}"/>
    <cellStyle name="Comma 5 4 4 2 2 3" xfId="9291" xr:uid="{00000000-0005-0000-0000-00002B240000}"/>
    <cellStyle name="Comma 5 4 4 2 2 4" xfId="9292" xr:uid="{00000000-0005-0000-0000-00002C240000}"/>
    <cellStyle name="Comma 5 4 4 2 3" xfId="9293" xr:uid="{00000000-0005-0000-0000-00002D240000}"/>
    <cellStyle name="Comma 5 4 4 2 3 2" xfId="9294" xr:uid="{00000000-0005-0000-0000-00002E240000}"/>
    <cellStyle name="Comma 5 4 4 2 4" xfId="9295" xr:uid="{00000000-0005-0000-0000-00002F240000}"/>
    <cellStyle name="Comma 5 4 4 2 5" xfId="9296" xr:uid="{00000000-0005-0000-0000-000030240000}"/>
    <cellStyle name="Comma 5 4 4 3" xfId="9297" xr:uid="{00000000-0005-0000-0000-000031240000}"/>
    <cellStyle name="Comma 5 4 4 3 2" xfId="9298" xr:uid="{00000000-0005-0000-0000-000032240000}"/>
    <cellStyle name="Comma 5 4 4 3 2 2" xfId="9299" xr:uid="{00000000-0005-0000-0000-000033240000}"/>
    <cellStyle name="Comma 5 4 4 3 3" xfId="9300" xr:uid="{00000000-0005-0000-0000-000034240000}"/>
    <cellStyle name="Comma 5 4 4 3 4" xfId="9301" xr:uid="{00000000-0005-0000-0000-000035240000}"/>
    <cellStyle name="Comma 5 4 4 4" xfId="9302" xr:uid="{00000000-0005-0000-0000-000036240000}"/>
    <cellStyle name="Comma 5 4 4 4 2" xfId="9303" xr:uid="{00000000-0005-0000-0000-000037240000}"/>
    <cellStyle name="Comma 5 4 4 4 2 2" xfId="9304" xr:uid="{00000000-0005-0000-0000-000038240000}"/>
    <cellStyle name="Comma 5 4 4 4 3" xfId="9305" xr:uid="{00000000-0005-0000-0000-000039240000}"/>
    <cellStyle name="Comma 5 4 4 4 4" xfId="9306" xr:uid="{00000000-0005-0000-0000-00003A240000}"/>
    <cellStyle name="Comma 5 4 4 5" xfId="9307" xr:uid="{00000000-0005-0000-0000-00003B240000}"/>
    <cellStyle name="Comma 5 4 4 5 2" xfId="9308" xr:uid="{00000000-0005-0000-0000-00003C240000}"/>
    <cellStyle name="Comma 5 4 4 6" xfId="9309" xr:uid="{00000000-0005-0000-0000-00003D240000}"/>
    <cellStyle name="Comma 5 4 4 7" xfId="9310" xr:uid="{00000000-0005-0000-0000-00003E240000}"/>
    <cellStyle name="Comma 5 4 5" xfId="9311" xr:uid="{00000000-0005-0000-0000-00003F240000}"/>
    <cellStyle name="Comma 5 4 5 2" xfId="9312" xr:uid="{00000000-0005-0000-0000-000040240000}"/>
    <cellStyle name="Comma 5 4 5 2 2" xfId="9313" xr:uid="{00000000-0005-0000-0000-000041240000}"/>
    <cellStyle name="Comma 5 4 5 2 2 2" xfId="9314" xr:uid="{00000000-0005-0000-0000-000042240000}"/>
    <cellStyle name="Comma 5 4 5 2 2 2 2" xfId="9315" xr:uid="{00000000-0005-0000-0000-000043240000}"/>
    <cellStyle name="Comma 5 4 5 2 2 3" xfId="9316" xr:uid="{00000000-0005-0000-0000-000044240000}"/>
    <cellStyle name="Comma 5 4 5 2 2 4" xfId="9317" xr:uid="{00000000-0005-0000-0000-000045240000}"/>
    <cellStyle name="Comma 5 4 5 2 3" xfId="9318" xr:uid="{00000000-0005-0000-0000-000046240000}"/>
    <cellStyle name="Comma 5 4 5 2 3 2" xfId="9319" xr:uid="{00000000-0005-0000-0000-000047240000}"/>
    <cellStyle name="Comma 5 4 5 2 4" xfId="9320" xr:uid="{00000000-0005-0000-0000-000048240000}"/>
    <cellStyle name="Comma 5 4 5 2 5" xfId="9321" xr:uid="{00000000-0005-0000-0000-000049240000}"/>
    <cellStyle name="Comma 5 4 5 3" xfId="9322" xr:uid="{00000000-0005-0000-0000-00004A240000}"/>
    <cellStyle name="Comma 5 4 5 3 2" xfId="9323" xr:uid="{00000000-0005-0000-0000-00004B240000}"/>
    <cellStyle name="Comma 5 4 5 3 2 2" xfId="9324" xr:uid="{00000000-0005-0000-0000-00004C240000}"/>
    <cellStyle name="Comma 5 4 5 3 3" xfId="9325" xr:uid="{00000000-0005-0000-0000-00004D240000}"/>
    <cellStyle name="Comma 5 4 5 3 4" xfId="9326" xr:uid="{00000000-0005-0000-0000-00004E240000}"/>
    <cellStyle name="Comma 5 4 5 4" xfId="9327" xr:uid="{00000000-0005-0000-0000-00004F240000}"/>
    <cellStyle name="Comma 5 4 5 4 2" xfId="9328" xr:uid="{00000000-0005-0000-0000-000050240000}"/>
    <cellStyle name="Comma 5 4 5 4 2 2" xfId="9329" xr:uid="{00000000-0005-0000-0000-000051240000}"/>
    <cellStyle name="Comma 5 4 5 4 3" xfId="9330" xr:uid="{00000000-0005-0000-0000-000052240000}"/>
    <cellStyle name="Comma 5 4 5 4 4" xfId="9331" xr:uid="{00000000-0005-0000-0000-000053240000}"/>
    <cellStyle name="Comma 5 4 5 5" xfId="9332" xr:uid="{00000000-0005-0000-0000-000054240000}"/>
    <cellStyle name="Comma 5 4 5 5 2" xfId="9333" xr:uid="{00000000-0005-0000-0000-000055240000}"/>
    <cellStyle name="Comma 5 4 5 6" xfId="9334" xr:uid="{00000000-0005-0000-0000-000056240000}"/>
    <cellStyle name="Comma 5 4 5 7" xfId="9335" xr:uid="{00000000-0005-0000-0000-000057240000}"/>
    <cellStyle name="Comma 5 4 6" xfId="9336" xr:uid="{00000000-0005-0000-0000-000058240000}"/>
    <cellStyle name="Comma 5 4 6 2" xfId="9337" xr:uid="{00000000-0005-0000-0000-000059240000}"/>
    <cellStyle name="Comma 5 4 6 2 2" xfId="9338" xr:uid="{00000000-0005-0000-0000-00005A240000}"/>
    <cellStyle name="Comma 5 4 6 2 2 2" xfId="9339" xr:uid="{00000000-0005-0000-0000-00005B240000}"/>
    <cellStyle name="Comma 5 4 6 2 2 2 2" xfId="9340" xr:uid="{00000000-0005-0000-0000-00005C240000}"/>
    <cellStyle name="Comma 5 4 6 2 2 3" xfId="9341" xr:uid="{00000000-0005-0000-0000-00005D240000}"/>
    <cellStyle name="Comma 5 4 6 2 2 4" xfId="9342" xr:uid="{00000000-0005-0000-0000-00005E240000}"/>
    <cellStyle name="Comma 5 4 6 2 3" xfId="9343" xr:uid="{00000000-0005-0000-0000-00005F240000}"/>
    <cellStyle name="Comma 5 4 6 2 3 2" xfId="9344" xr:uid="{00000000-0005-0000-0000-000060240000}"/>
    <cellStyle name="Comma 5 4 6 2 4" xfId="9345" xr:uid="{00000000-0005-0000-0000-000061240000}"/>
    <cellStyle name="Comma 5 4 6 2 5" xfId="9346" xr:uid="{00000000-0005-0000-0000-000062240000}"/>
    <cellStyle name="Comma 5 4 6 3" xfId="9347" xr:uid="{00000000-0005-0000-0000-000063240000}"/>
    <cellStyle name="Comma 5 4 6 3 2" xfId="9348" xr:uid="{00000000-0005-0000-0000-000064240000}"/>
    <cellStyle name="Comma 5 4 6 3 2 2" xfId="9349" xr:uid="{00000000-0005-0000-0000-000065240000}"/>
    <cellStyle name="Comma 5 4 6 3 3" xfId="9350" xr:uid="{00000000-0005-0000-0000-000066240000}"/>
    <cellStyle name="Comma 5 4 6 3 4" xfId="9351" xr:uid="{00000000-0005-0000-0000-000067240000}"/>
    <cellStyle name="Comma 5 4 6 4" xfId="9352" xr:uid="{00000000-0005-0000-0000-000068240000}"/>
    <cellStyle name="Comma 5 4 6 4 2" xfId="9353" xr:uid="{00000000-0005-0000-0000-000069240000}"/>
    <cellStyle name="Comma 5 4 6 4 2 2" xfId="9354" xr:uid="{00000000-0005-0000-0000-00006A240000}"/>
    <cellStyle name="Comma 5 4 6 4 3" xfId="9355" xr:uid="{00000000-0005-0000-0000-00006B240000}"/>
    <cellStyle name="Comma 5 4 6 4 4" xfId="9356" xr:uid="{00000000-0005-0000-0000-00006C240000}"/>
    <cellStyle name="Comma 5 4 6 5" xfId="9357" xr:uid="{00000000-0005-0000-0000-00006D240000}"/>
    <cellStyle name="Comma 5 4 6 5 2" xfId="9358" xr:uid="{00000000-0005-0000-0000-00006E240000}"/>
    <cellStyle name="Comma 5 4 6 6" xfId="9359" xr:uid="{00000000-0005-0000-0000-00006F240000}"/>
    <cellStyle name="Comma 5 4 6 7" xfId="9360" xr:uid="{00000000-0005-0000-0000-000070240000}"/>
    <cellStyle name="Comma 5 4 7" xfId="9361" xr:uid="{00000000-0005-0000-0000-000071240000}"/>
    <cellStyle name="Comma 5 4 7 2" xfId="9362" xr:uid="{00000000-0005-0000-0000-000072240000}"/>
    <cellStyle name="Comma 5 4 7 2 2" xfId="9363" xr:uid="{00000000-0005-0000-0000-000073240000}"/>
    <cellStyle name="Comma 5 4 7 2 2 2" xfId="9364" xr:uid="{00000000-0005-0000-0000-000074240000}"/>
    <cellStyle name="Comma 5 4 7 2 3" xfId="9365" xr:uid="{00000000-0005-0000-0000-000075240000}"/>
    <cellStyle name="Comma 5 4 7 2 4" xfId="9366" xr:uid="{00000000-0005-0000-0000-000076240000}"/>
    <cellStyle name="Comma 5 4 7 3" xfId="9367" xr:uid="{00000000-0005-0000-0000-000077240000}"/>
    <cellStyle name="Comma 5 4 7 3 2" xfId="9368" xr:uid="{00000000-0005-0000-0000-000078240000}"/>
    <cellStyle name="Comma 5 4 7 3 2 2" xfId="9369" xr:uid="{00000000-0005-0000-0000-000079240000}"/>
    <cellStyle name="Comma 5 4 7 3 3" xfId="9370" xr:uid="{00000000-0005-0000-0000-00007A240000}"/>
    <cellStyle name="Comma 5 4 7 3 4" xfId="9371" xr:uid="{00000000-0005-0000-0000-00007B240000}"/>
    <cellStyle name="Comma 5 4 7 4" xfId="9372" xr:uid="{00000000-0005-0000-0000-00007C240000}"/>
    <cellStyle name="Comma 5 4 7 4 2" xfId="9373" xr:uid="{00000000-0005-0000-0000-00007D240000}"/>
    <cellStyle name="Comma 5 4 7 5" xfId="9374" xr:uid="{00000000-0005-0000-0000-00007E240000}"/>
    <cellStyle name="Comma 5 4 7 6" xfId="9375" xr:uid="{00000000-0005-0000-0000-00007F240000}"/>
    <cellStyle name="Comma 5 4 8" xfId="9376" xr:uid="{00000000-0005-0000-0000-000080240000}"/>
    <cellStyle name="Comma 5 4 8 2" xfId="9377" xr:uid="{00000000-0005-0000-0000-000081240000}"/>
    <cellStyle name="Comma 5 4 8 2 2" xfId="9378" xr:uid="{00000000-0005-0000-0000-000082240000}"/>
    <cellStyle name="Comma 5 4 8 2 2 2" xfId="9379" xr:uid="{00000000-0005-0000-0000-000083240000}"/>
    <cellStyle name="Comma 5 4 8 2 3" xfId="9380" xr:uid="{00000000-0005-0000-0000-000084240000}"/>
    <cellStyle name="Comma 5 4 8 2 4" xfId="9381" xr:uid="{00000000-0005-0000-0000-000085240000}"/>
    <cellStyle name="Comma 5 4 8 3" xfId="9382" xr:uid="{00000000-0005-0000-0000-000086240000}"/>
    <cellStyle name="Comma 5 4 8 3 2" xfId="9383" xr:uid="{00000000-0005-0000-0000-000087240000}"/>
    <cellStyle name="Comma 5 4 8 4" xfId="9384" xr:uid="{00000000-0005-0000-0000-000088240000}"/>
    <cellStyle name="Comma 5 4 8 5" xfId="9385" xr:uid="{00000000-0005-0000-0000-000089240000}"/>
    <cellStyle name="Comma 5 4 9" xfId="9386" xr:uid="{00000000-0005-0000-0000-00008A240000}"/>
    <cellStyle name="Comma 5 4 9 2" xfId="9387" xr:uid="{00000000-0005-0000-0000-00008B240000}"/>
    <cellStyle name="Comma 5 4 9 2 2" xfId="9388" xr:uid="{00000000-0005-0000-0000-00008C240000}"/>
    <cellStyle name="Comma 5 4 9 3" xfId="9389" xr:uid="{00000000-0005-0000-0000-00008D240000}"/>
    <cellStyle name="Comma 5 4 9 4" xfId="9390" xr:uid="{00000000-0005-0000-0000-00008E240000}"/>
    <cellStyle name="Comma 5 5" xfId="9391" xr:uid="{00000000-0005-0000-0000-00008F240000}"/>
    <cellStyle name="Comma 5 5 10" xfId="9392" xr:uid="{00000000-0005-0000-0000-000090240000}"/>
    <cellStyle name="Comma 5 5 10 2" xfId="9393" xr:uid="{00000000-0005-0000-0000-000091240000}"/>
    <cellStyle name="Comma 5 5 11" xfId="9394" xr:uid="{00000000-0005-0000-0000-000092240000}"/>
    <cellStyle name="Comma 5 5 12" xfId="9395" xr:uid="{00000000-0005-0000-0000-000093240000}"/>
    <cellStyle name="Comma 5 5 2" xfId="9396" xr:uid="{00000000-0005-0000-0000-000094240000}"/>
    <cellStyle name="Comma 5 5 2 2" xfId="9397" xr:uid="{00000000-0005-0000-0000-000095240000}"/>
    <cellStyle name="Comma 5 5 2 2 2" xfId="9398" xr:uid="{00000000-0005-0000-0000-000096240000}"/>
    <cellStyle name="Comma 5 5 2 2 2 2" xfId="9399" xr:uid="{00000000-0005-0000-0000-000097240000}"/>
    <cellStyle name="Comma 5 5 2 2 2 2 2" xfId="9400" xr:uid="{00000000-0005-0000-0000-000098240000}"/>
    <cellStyle name="Comma 5 5 2 2 2 3" xfId="9401" xr:uid="{00000000-0005-0000-0000-000099240000}"/>
    <cellStyle name="Comma 5 5 2 2 2 4" xfId="9402" xr:uid="{00000000-0005-0000-0000-00009A240000}"/>
    <cellStyle name="Comma 5 5 2 2 3" xfId="9403" xr:uid="{00000000-0005-0000-0000-00009B240000}"/>
    <cellStyle name="Comma 5 5 2 2 3 2" xfId="9404" xr:uid="{00000000-0005-0000-0000-00009C240000}"/>
    <cellStyle name="Comma 5 5 2 2 4" xfId="9405" xr:uid="{00000000-0005-0000-0000-00009D240000}"/>
    <cellStyle name="Comma 5 5 2 2 5" xfId="9406" xr:uid="{00000000-0005-0000-0000-00009E240000}"/>
    <cellStyle name="Comma 5 5 2 3" xfId="9407" xr:uid="{00000000-0005-0000-0000-00009F240000}"/>
    <cellStyle name="Comma 5 5 2 3 2" xfId="9408" xr:uid="{00000000-0005-0000-0000-0000A0240000}"/>
    <cellStyle name="Comma 5 5 2 3 2 2" xfId="9409" xr:uid="{00000000-0005-0000-0000-0000A1240000}"/>
    <cellStyle name="Comma 5 5 2 3 3" xfId="9410" xr:uid="{00000000-0005-0000-0000-0000A2240000}"/>
    <cellStyle name="Comma 5 5 2 3 4" xfId="9411" xr:uid="{00000000-0005-0000-0000-0000A3240000}"/>
    <cellStyle name="Comma 5 5 2 4" xfId="9412" xr:uid="{00000000-0005-0000-0000-0000A4240000}"/>
    <cellStyle name="Comma 5 5 2 4 2" xfId="9413" xr:uid="{00000000-0005-0000-0000-0000A5240000}"/>
    <cellStyle name="Comma 5 5 2 4 2 2" xfId="9414" xr:uid="{00000000-0005-0000-0000-0000A6240000}"/>
    <cellStyle name="Comma 5 5 2 4 3" xfId="9415" xr:uid="{00000000-0005-0000-0000-0000A7240000}"/>
    <cellStyle name="Comma 5 5 2 4 4" xfId="9416" xr:uid="{00000000-0005-0000-0000-0000A8240000}"/>
    <cellStyle name="Comma 5 5 2 5" xfId="9417" xr:uid="{00000000-0005-0000-0000-0000A9240000}"/>
    <cellStyle name="Comma 5 5 2 5 2" xfId="9418" xr:uid="{00000000-0005-0000-0000-0000AA240000}"/>
    <cellStyle name="Comma 5 5 2 6" xfId="9419" xr:uid="{00000000-0005-0000-0000-0000AB240000}"/>
    <cellStyle name="Comma 5 5 2 7" xfId="9420" xr:uid="{00000000-0005-0000-0000-0000AC240000}"/>
    <cellStyle name="Comma 5 5 3" xfId="9421" xr:uid="{00000000-0005-0000-0000-0000AD240000}"/>
    <cellStyle name="Comma 5 5 3 2" xfId="9422" xr:uid="{00000000-0005-0000-0000-0000AE240000}"/>
    <cellStyle name="Comma 5 5 3 2 2" xfId="9423" xr:uid="{00000000-0005-0000-0000-0000AF240000}"/>
    <cellStyle name="Comma 5 5 3 2 2 2" xfId="9424" xr:uid="{00000000-0005-0000-0000-0000B0240000}"/>
    <cellStyle name="Comma 5 5 3 2 2 2 2" xfId="9425" xr:uid="{00000000-0005-0000-0000-0000B1240000}"/>
    <cellStyle name="Comma 5 5 3 2 2 3" xfId="9426" xr:uid="{00000000-0005-0000-0000-0000B2240000}"/>
    <cellStyle name="Comma 5 5 3 2 2 4" xfId="9427" xr:uid="{00000000-0005-0000-0000-0000B3240000}"/>
    <cellStyle name="Comma 5 5 3 2 3" xfId="9428" xr:uid="{00000000-0005-0000-0000-0000B4240000}"/>
    <cellStyle name="Comma 5 5 3 2 3 2" xfId="9429" xr:uid="{00000000-0005-0000-0000-0000B5240000}"/>
    <cellStyle name="Comma 5 5 3 2 4" xfId="9430" xr:uid="{00000000-0005-0000-0000-0000B6240000}"/>
    <cellStyle name="Comma 5 5 3 2 5" xfId="9431" xr:uid="{00000000-0005-0000-0000-0000B7240000}"/>
    <cellStyle name="Comma 5 5 3 3" xfId="9432" xr:uid="{00000000-0005-0000-0000-0000B8240000}"/>
    <cellStyle name="Comma 5 5 3 3 2" xfId="9433" xr:uid="{00000000-0005-0000-0000-0000B9240000}"/>
    <cellStyle name="Comma 5 5 3 3 2 2" xfId="9434" xr:uid="{00000000-0005-0000-0000-0000BA240000}"/>
    <cellStyle name="Comma 5 5 3 3 3" xfId="9435" xr:uid="{00000000-0005-0000-0000-0000BB240000}"/>
    <cellStyle name="Comma 5 5 3 3 4" xfId="9436" xr:uid="{00000000-0005-0000-0000-0000BC240000}"/>
    <cellStyle name="Comma 5 5 3 4" xfId="9437" xr:uid="{00000000-0005-0000-0000-0000BD240000}"/>
    <cellStyle name="Comma 5 5 3 4 2" xfId="9438" xr:uid="{00000000-0005-0000-0000-0000BE240000}"/>
    <cellStyle name="Comma 5 5 3 4 2 2" xfId="9439" xr:uid="{00000000-0005-0000-0000-0000BF240000}"/>
    <cellStyle name="Comma 5 5 3 4 3" xfId="9440" xr:uid="{00000000-0005-0000-0000-0000C0240000}"/>
    <cellStyle name="Comma 5 5 3 4 4" xfId="9441" xr:uid="{00000000-0005-0000-0000-0000C1240000}"/>
    <cellStyle name="Comma 5 5 3 5" xfId="9442" xr:uid="{00000000-0005-0000-0000-0000C2240000}"/>
    <cellStyle name="Comma 5 5 3 5 2" xfId="9443" xr:uid="{00000000-0005-0000-0000-0000C3240000}"/>
    <cellStyle name="Comma 5 5 3 6" xfId="9444" xr:uid="{00000000-0005-0000-0000-0000C4240000}"/>
    <cellStyle name="Comma 5 5 3 7" xfId="9445" xr:uid="{00000000-0005-0000-0000-0000C5240000}"/>
    <cellStyle name="Comma 5 5 4" xfId="9446" xr:uid="{00000000-0005-0000-0000-0000C6240000}"/>
    <cellStyle name="Comma 5 5 4 2" xfId="9447" xr:uid="{00000000-0005-0000-0000-0000C7240000}"/>
    <cellStyle name="Comma 5 5 4 2 2" xfId="9448" xr:uid="{00000000-0005-0000-0000-0000C8240000}"/>
    <cellStyle name="Comma 5 5 4 2 2 2" xfId="9449" xr:uid="{00000000-0005-0000-0000-0000C9240000}"/>
    <cellStyle name="Comma 5 5 4 2 2 2 2" xfId="9450" xr:uid="{00000000-0005-0000-0000-0000CA240000}"/>
    <cellStyle name="Comma 5 5 4 2 2 3" xfId="9451" xr:uid="{00000000-0005-0000-0000-0000CB240000}"/>
    <cellStyle name="Comma 5 5 4 2 2 4" xfId="9452" xr:uid="{00000000-0005-0000-0000-0000CC240000}"/>
    <cellStyle name="Comma 5 5 4 2 3" xfId="9453" xr:uid="{00000000-0005-0000-0000-0000CD240000}"/>
    <cellStyle name="Comma 5 5 4 2 3 2" xfId="9454" xr:uid="{00000000-0005-0000-0000-0000CE240000}"/>
    <cellStyle name="Comma 5 5 4 2 4" xfId="9455" xr:uid="{00000000-0005-0000-0000-0000CF240000}"/>
    <cellStyle name="Comma 5 5 4 2 5" xfId="9456" xr:uid="{00000000-0005-0000-0000-0000D0240000}"/>
    <cellStyle name="Comma 5 5 4 3" xfId="9457" xr:uid="{00000000-0005-0000-0000-0000D1240000}"/>
    <cellStyle name="Comma 5 5 4 3 2" xfId="9458" xr:uid="{00000000-0005-0000-0000-0000D2240000}"/>
    <cellStyle name="Comma 5 5 4 3 2 2" xfId="9459" xr:uid="{00000000-0005-0000-0000-0000D3240000}"/>
    <cellStyle name="Comma 5 5 4 3 3" xfId="9460" xr:uid="{00000000-0005-0000-0000-0000D4240000}"/>
    <cellStyle name="Comma 5 5 4 3 4" xfId="9461" xr:uid="{00000000-0005-0000-0000-0000D5240000}"/>
    <cellStyle name="Comma 5 5 4 4" xfId="9462" xr:uid="{00000000-0005-0000-0000-0000D6240000}"/>
    <cellStyle name="Comma 5 5 4 4 2" xfId="9463" xr:uid="{00000000-0005-0000-0000-0000D7240000}"/>
    <cellStyle name="Comma 5 5 4 4 2 2" xfId="9464" xr:uid="{00000000-0005-0000-0000-0000D8240000}"/>
    <cellStyle name="Comma 5 5 4 4 3" xfId="9465" xr:uid="{00000000-0005-0000-0000-0000D9240000}"/>
    <cellStyle name="Comma 5 5 4 4 4" xfId="9466" xr:uid="{00000000-0005-0000-0000-0000DA240000}"/>
    <cellStyle name="Comma 5 5 4 5" xfId="9467" xr:uid="{00000000-0005-0000-0000-0000DB240000}"/>
    <cellStyle name="Comma 5 5 4 5 2" xfId="9468" xr:uid="{00000000-0005-0000-0000-0000DC240000}"/>
    <cellStyle name="Comma 5 5 4 6" xfId="9469" xr:uid="{00000000-0005-0000-0000-0000DD240000}"/>
    <cellStyle name="Comma 5 5 4 7" xfId="9470" xr:uid="{00000000-0005-0000-0000-0000DE240000}"/>
    <cellStyle name="Comma 5 5 5" xfId="9471" xr:uid="{00000000-0005-0000-0000-0000DF240000}"/>
    <cellStyle name="Comma 5 5 5 2" xfId="9472" xr:uid="{00000000-0005-0000-0000-0000E0240000}"/>
    <cellStyle name="Comma 5 5 5 2 2" xfId="9473" xr:uid="{00000000-0005-0000-0000-0000E1240000}"/>
    <cellStyle name="Comma 5 5 5 2 2 2" xfId="9474" xr:uid="{00000000-0005-0000-0000-0000E2240000}"/>
    <cellStyle name="Comma 5 5 5 2 2 2 2" xfId="9475" xr:uid="{00000000-0005-0000-0000-0000E3240000}"/>
    <cellStyle name="Comma 5 5 5 2 2 3" xfId="9476" xr:uid="{00000000-0005-0000-0000-0000E4240000}"/>
    <cellStyle name="Comma 5 5 5 2 2 4" xfId="9477" xr:uid="{00000000-0005-0000-0000-0000E5240000}"/>
    <cellStyle name="Comma 5 5 5 2 3" xfId="9478" xr:uid="{00000000-0005-0000-0000-0000E6240000}"/>
    <cellStyle name="Comma 5 5 5 2 3 2" xfId="9479" xr:uid="{00000000-0005-0000-0000-0000E7240000}"/>
    <cellStyle name="Comma 5 5 5 2 4" xfId="9480" xr:uid="{00000000-0005-0000-0000-0000E8240000}"/>
    <cellStyle name="Comma 5 5 5 2 5" xfId="9481" xr:uid="{00000000-0005-0000-0000-0000E9240000}"/>
    <cellStyle name="Comma 5 5 5 3" xfId="9482" xr:uid="{00000000-0005-0000-0000-0000EA240000}"/>
    <cellStyle name="Comma 5 5 5 3 2" xfId="9483" xr:uid="{00000000-0005-0000-0000-0000EB240000}"/>
    <cellStyle name="Comma 5 5 5 3 2 2" xfId="9484" xr:uid="{00000000-0005-0000-0000-0000EC240000}"/>
    <cellStyle name="Comma 5 5 5 3 3" xfId="9485" xr:uid="{00000000-0005-0000-0000-0000ED240000}"/>
    <cellStyle name="Comma 5 5 5 3 4" xfId="9486" xr:uid="{00000000-0005-0000-0000-0000EE240000}"/>
    <cellStyle name="Comma 5 5 5 4" xfId="9487" xr:uid="{00000000-0005-0000-0000-0000EF240000}"/>
    <cellStyle name="Comma 5 5 5 4 2" xfId="9488" xr:uid="{00000000-0005-0000-0000-0000F0240000}"/>
    <cellStyle name="Comma 5 5 5 4 2 2" xfId="9489" xr:uid="{00000000-0005-0000-0000-0000F1240000}"/>
    <cellStyle name="Comma 5 5 5 4 3" xfId="9490" xr:uid="{00000000-0005-0000-0000-0000F2240000}"/>
    <cellStyle name="Comma 5 5 5 4 4" xfId="9491" xr:uid="{00000000-0005-0000-0000-0000F3240000}"/>
    <cellStyle name="Comma 5 5 5 5" xfId="9492" xr:uid="{00000000-0005-0000-0000-0000F4240000}"/>
    <cellStyle name="Comma 5 5 5 5 2" xfId="9493" xr:uid="{00000000-0005-0000-0000-0000F5240000}"/>
    <cellStyle name="Comma 5 5 5 6" xfId="9494" xr:uid="{00000000-0005-0000-0000-0000F6240000}"/>
    <cellStyle name="Comma 5 5 5 7" xfId="9495" xr:uid="{00000000-0005-0000-0000-0000F7240000}"/>
    <cellStyle name="Comma 5 5 6" xfId="9496" xr:uid="{00000000-0005-0000-0000-0000F8240000}"/>
    <cellStyle name="Comma 5 5 6 2" xfId="9497" xr:uid="{00000000-0005-0000-0000-0000F9240000}"/>
    <cellStyle name="Comma 5 5 6 2 2" xfId="9498" xr:uid="{00000000-0005-0000-0000-0000FA240000}"/>
    <cellStyle name="Comma 5 5 6 2 2 2" xfId="9499" xr:uid="{00000000-0005-0000-0000-0000FB240000}"/>
    <cellStyle name="Comma 5 5 6 2 3" xfId="9500" xr:uid="{00000000-0005-0000-0000-0000FC240000}"/>
    <cellStyle name="Comma 5 5 6 2 4" xfId="9501" xr:uid="{00000000-0005-0000-0000-0000FD240000}"/>
    <cellStyle name="Comma 5 5 6 3" xfId="9502" xr:uid="{00000000-0005-0000-0000-0000FE240000}"/>
    <cellStyle name="Comma 5 5 6 3 2" xfId="9503" xr:uid="{00000000-0005-0000-0000-0000FF240000}"/>
    <cellStyle name="Comma 5 5 6 3 2 2" xfId="9504" xr:uid="{00000000-0005-0000-0000-000000250000}"/>
    <cellStyle name="Comma 5 5 6 3 3" xfId="9505" xr:uid="{00000000-0005-0000-0000-000001250000}"/>
    <cellStyle name="Comma 5 5 6 3 4" xfId="9506" xr:uid="{00000000-0005-0000-0000-000002250000}"/>
    <cellStyle name="Comma 5 5 6 4" xfId="9507" xr:uid="{00000000-0005-0000-0000-000003250000}"/>
    <cellStyle name="Comma 5 5 6 4 2" xfId="9508" xr:uid="{00000000-0005-0000-0000-000004250000}"/>
    <cellStyle name="Comma 5 5 6 5" xfId="9509" xr:uid="{00000000-0005-0000-0000-000005250000}"/>
    <cellStyle name="Comma 5 5 6 6" xfId="9510" xr:uid="{00000000-0005-0000-0000-000006250000}"/>
    <cellStyle name="Comma 5 5 7" xfId="9511" xr:uid="{00000000-0005-0000-0000-000007250000}"/>
    <cellStyle name="Comma 5 5 7 2" xfId="9512" xr:uid="{00000000-0005-0000-0000-000008250000}"/>
    <cellStyle name="Comma 5 5 7 2 2" xfId="9513" xr:uid="{00000000-0005-0000-0000-000009250000}"/>
    <cellStyle name="Comma 5 5 7 2 2 2" xfId="9514" xr:uid="{00000000-0005-0000-0000-00000A250000}"/>
    <cellStyle name="Comma 5 5 7 2 3" xfId="9515" xr:uid="{00000000-0005-0000-0000-00000B250000}"/>
    <cellStyle name="Comma 5 5 7 2 4" xfId="9516" xr:uid="{00000000-0005-0000-0000-00000C250000}"/>
    <cellStyle name="Comma 5 5 7 3" xfId="9517" xr:uid="{00000000-0005-0000-0000-00000D250000}"/>
    <cellStyle name="Comma 5 5 7 3 2" xfId="9518" xr:uid="{00000000-0005-0000-0000-00000E250000}"/>
    <cellStyle name="Comma 5 5 7 4" xfId="9519" xr:uid="{00000000-0005-0000-0000-00000F250000}"/>
    <cellStyle name="Comma 5 5 7 5" xfId="9520" xr:uid="{00000000-0005-0000-0000-000010250000}"/>
    <cellStyle name="Comma 5 5 8" xfId="9521" xr:uid="{00000000-0005-0000-0000-000011250000}"/>
    <cellStyle name="Comma 5 5 8 2" xfId="9522" xr:uid="{00000000-0005-0000-0000-000012250000}"/>
    <cellStyle name="Comma 5 5 8 2 2" xfId="9523" xr:uid="{00000000-0005-0000-0000-000013250000}"/>
    <cellStyle name="Comma 5 5 8 3" xfId="9524" xr:uid="{00000000-0005-0000-0000-000014250000}"/>
    <cellStyle name="Comma 5 5 8 4" xfId="9525" xr:uid="{00000000-0005-0000-0000-000015250000}"/>
    <cellStyle name="Comma 5 5 9" xfId="9526" xr:uid="{00000000-0005-0000-0000-000016250000}"/>
    <cellStyle name="Comma 5 5 9 2" xfId="9527" xr:uid="{00000000-0005-0000-0000-000017250000}"/>
    <cellStyle name="Comma 5 5 9 2 2" xfId="9528" xr:uid="{00000000-0005-0000-0000-000018250000}"/>
    <cellStyle name="Comma 5 5 9 3" xfId="9529" xr:uid="{00000000-0005-0000-0000-000019250000}"/>
    <cellStyle name="Comma 5 5 9 4" xfId="9530" xr:uid="{00000000-0005-0000-0000-00001A250000}"/>
    <cellStyle name="Comma 5 6" xfId="9531" xr:uid="{00000000-0005-0000-0000-00001B250000}"/>
    <cellStyle name="Comma 5 6 2" xfId="9532" xr:uid="{00000000-0005-0000-0000-00001C250000}"/>
    <cellStyle name="Comma 5 6 2 2" xfId="9533" xr:uid="{00000000-0005-0000-0000-00001D250000}"/>
    <cellStyle name="Comma 5 6 2 2 2" xfId="9534" xr:uid="{00000000-0005-0000-0000-00001E250000}"/>
    <cellStyle name="Comma 5 6 2 2 2 2" xfId="9535" xr:uid="{00000000-0005-0000-0000-00001F250000}"/>
    <cellStyle name="Comma 5 6 2 2 3" xfId="9536" xr:uid="{00000000-0005-0000-0000-000020250000}"/>
    <cellStyle name="Comma 5 6 2 2 4" xfId="9537" xr:uid="{00000000-0005-0000-0000-000021250000}"/>
    <cellStyle name="Comma 5 6 2 3" xfId="9538" xr:uid="{00000000-0005-0000-0000-000022250000}"/>
    <cellStyle name="Comma 5 6 2 3 2" xfId="9539" xr:uid="{00000000-0005-0000-0000-000023250000}"/>
    <cellStyle name="Comma 5 6 2 4" xfId="9540" xr:uid="{00000000-0005-0000-0000-000024250000}"/>
    <cellStyle name="Comma 5 6 2 5" xfId="9541" xr:uid="{00000000-0005-0000-0000-000025250000}"/>
    <cellStyle name="Comma 5 6 3" xfId="9542" xr:uid="{00000000-0005-0000-0000-000026250000}"/>
    <cellStyle name="Comma 5 6 3 2" xfId="9543" xr:uid="{00000000-0005-0000-0000-000027250000}"/>
    <cellStyle name="Comma 5 6 3 2 2" xfId="9544" xr:uid="{00000000-0005-0000-0000-000028250000}"/>
    <cellStyle name="Comma 5 6 3 3" xfId="9545" xr:uid="{00000000-0005-0000-0000-000029250000}"/>
    <cellStyle name="Comma 5 6 3 4" xfId="9546" xr:uid="{00000000-0005-0000-0000-00002A250000}"/>
    <cellStyle name="Comma 5 6 4" xfId="9547" xr:uid="{00000000-0005-0000-0000-00002B250000}"/>
    <cellStyle name="Comma 5 6 4 2" xfId="9548" xr:uid="{00000000-0005-0000-0000-00002C250000}"/>
    <cellStyle name="Comma 5 6 4 2 2" xfId="9549" xr:uid="{00000000-0005-0000-0000-00002D250000}"/>
    <cellStyle name="Comma 5 6 4 3" xfId="9550" xr:uid="{00000000-0005-0000-0000-00002E250000}"/>
    <cellStyle name="Comma 5 6 4 4" xfId="9551" xr:uid="{00000000-0005-0000-0000-00002F250000}"/>
    <cellStyle name="Comma 5 6 5" xfId="9552" xr:uid="{00000000-0005-0000-0000-000030250000}"/>
    <cellStyle name="Comma 5 6 5 2" xfId="9553" xr:uid="{00000000-0005-0000-0000-000031250000}"/>
    <cellStyle name="Comma 5 6 6" xfId="9554" xr:uid="{00000000-0005-0000-0000-000032250000}"/>
    <cellStyle name="Comma 5 6 7" xfId="9555" xr:uid="{00000000-0005-0000-0000-000033250000}"/>
    <cellStyle name="Comma 5 7" xfId="9556" xr:uid="{00000000-0005-0000-0000-000034250000}"/>
    <cellStyle name="Comma 5 7 2" xfId="9557" xr:uid="{00000000-0005-0000-0000-000035250000}"/>
    <cellStyle name="Comma 5 7 2 2" xfId="9558" xr:uid="{00000000-0005-0000-0000-000036250000}"/>
    <cellStyle name="Comma 5 7 2 2 2" xfId="9559" xr:uid="{00000000-0005-0000-0000-000037250000}"/>
    <cellStyle name="Comma 5 7 2 2 2 2" xfId="9560" xr:uid="{00000000-0005-0000-0000-000038250000}"/>
    <cellStyle name="Comma 5 7 2 2 3" xfId="9561" xr:uid="{00000000-0005-0000-0000-000039250000}"/>
    <cellStyle name="Comma 5 7 2 2 4" xfId="9562" xr:uid="{00000000-0005-0000-0000-00003A250000}"/>
    <cellStyle name="Comma 5 7 2 3" xfId="9563" xr:uid="{00000000-0005-0000-0000-00003B250000}"/>
    <cellStyle name="Comma 5 7 2 3 2" xfId="9564" xr:uid="{00000000-0005-0000-0000-00003C250000}"/>
    <cellStyle name="Comma 5 7 2 4" xfId="9565" xr:uid="{00000000-0005-0000-0000-00003D250000}"/>
    <cellStyle name="Comma 5 7 2 5" xfId="9566" xr:uid="{00000000-0005-0000-0000-00003E250000}"/>
    <cellStyle name="Comma 5 7 3" xfId="9567" xr:uid="{00000000-0005-0000-0000-00003F250000}"/>
    <cellStyle name="Comma 5 7 3 2" xfId="9568" xr:uid="{00000000-0005-0000-0000-000040250000}"/>
    <cellStyle name="Comma 5 7 3 2 2" xfId="9569" xr:uid="{00000000-0005-0000-0000-000041250000}"/>
    <cellStyle name="Comma 5 7 3 3" xfId="9570" xr:uid="{00000000-0005-0000-0000-000042250000}"/>
    <cellStyle name="Comma 5 7 3 4" xfId="9571" xr:uid="{00000000-0005-0000-0000-000043250000}"/>
    <cellStyle name="Comma 5 7 4" xfId="9572" xr:uid="{00000000-0005-0000-0000-000044250000}"/>
    <cellStyle name="Comma 5 7 4 2" xfId="9573" xr:uid="{00000000-0005-0000-0000-000045250000}"/>
    <cellStyle name="Comma 5 7 4 2 2" xfId="9574" xr:uid="{00000000-0005-0000-0000-000046250000}"/>
    <cellStyle name="Comma 5 7 4 3" xfId="9575" xr:uid="{00000000-0005-0000-0000-000047250000}"/>
    <cellStyle name="Comma 5 7 4 4" xfId="9576" xr:uid="{00000000-0005-0000-0000-000048250000}"/>
    <cellStyle name="Comma 5 7 5" xfId="9577" xr:uid="{00000000-0005-0000-0000-000049250000}"/>
    <cellStyle name="Comma 5 7 5 2" xfId="9578" xr:uid="{00000000-0005-0000-0000-00004A250000}"/>
    <cellStyle name="Comma 5 7 6" xfId="9579" xr:uid="{00000000-0005-0000-0000-00004B250000}"/>
    <cellStyle name="Comma 5 7 7" xfId="9580" xr:uid="{00000000-0005-0000-0000-00004C250000}"/>
    <cellStyle name="Comma 5 8" xfId="9581" xr:uid="{00000000-0005-0000-0000-00004D250000}"/>
    <cellStyle name="Comma 5 8 2" xfId="9582" xr:uid="{00000000-0005-0000-0000-00004E250000}"/>
    <cellStyle name="Comma 5 8 2 2" xfId="9583" xr:uid="{00000000-0005-0000-0000-00004F250000}"/>
    <cellStyle name="Comma 5 8 2 2 2" xfId="9584" xr:uid="{00000000-0005-0000-0000-000050250000}"/>
    <cellStyle name="Comma 5 8 2 2 2 2" xfId="9585" xr:uid="{00000000-0005-0000-0000-000051250000}"/>
    <cellStyle name="Comma 5 8 2 2 3" xfId="9586" xr:uid="{00000000-0005-0000-0000-000052250000}"/>
    <cellStyle name="Comma 5 8 2 2 4" xfId="9587" xr:uid="{00000000-0005-0000-0000-000053250000}"/>
    <cellStyle name="Comma 5 8 2 3" xfId="9588" xr:uid="{00000000-0005-0000-0000-000054250000}"/>
    <cellStyle name="Comma 5 8 2 3 2" xfId="9589" xr:uid="{00000000-0005-0000-0000-000055250000}"/>
    <cellStyle name="Comma 5 8 2 4" xfId="9590" xr:uid="{00000000-0005-0000-0000-000056250000}"/>
    <cellStyle name="Comma 5 8 2 5" xfId="9591" xr:uid="{00000000-0005-0000-0000-000057250000}"/>
    <cellStyle name="Comma 5 8 3" xfId="9592" xr:uid="{00000000-0005-0000-0000-000058250000}"/>
    <cellStyle name="Comma 5 8 3 2" xfId="9593" xr:uid="{00000000-0005-0000-0000-000059250000}"/>
    <cellStyle name="Comma 5 8 3 2 2" xfId="9594" xr:uid="{00000000-0005-0000-0000-00005A250000}"/>
    <cellStyle name="Comma 5 8 3 3" xfId="9595" xr:uid="{00000000-0005-0000-0000-00005B250000}"/>
    <cellStyle name="Comma 5 8 3 4" xfId="9596" xr:uid="{00000000-0005-0000-0000-00005C250000}"/>
    <cellStyle name="Comma 5 8 4" xfId="9597" xr:uid="{00000000-0005-0000-0000-00005D250000}"/>
    <cellStyle name="Comma 5 8 4 2" xfId="9598" xr:uid="{00000000-0005-0000-0000-00005E250000}"/>
    <cellStyle name="Comma 5 8 4 2 2" xfId="9599" xr:uid="{00000000-0005-0000-0000-00005F250000}"/>
    <cellStyle name="Comma 5 8 4 3" xfId="9600" xr:uid="{00000000-0005-0000-0000-000060250000}"/>
    <cellStyle name="Comma 5 8 4 4" xfId="9601" xr:uid="{00000000-0005-0000-0000-000061250000}"/>
    <cellStyle name="Comma 5 8 5" xfId="9602" xr:uid="{00000000-0005-0000-0000-000062250000}"/>
    <cellStyle name="Comma 5 8 5 2" xfId="9603" xr:uid="{00000000-0005-0000-0000-000063250000}"/>
    <cellStyle name="Comma 5 8 6" xfId="9604" xr:uid="{00000000-0005-0000-0000-000064250000}"/>
    <cellStyle name="Comma 5 8 7" xfId="9605" xr:uid="{00000000-0005-0000-0000-000065250000}"/>
    <cellStyle name="Comma 5 9" xfId="9606" xr:uid="{00000000-0005-0000-0000-000066250000}"/>
    <cellStyle name="Comma 5 9 2" xfId="9607" xr:uid="{00000000-0005-0000-0000-000067250000}"/>
    <cellStyle name="Comma 5 9 2 2" xfId="9608" xr:uid="{00000000-0005-0000-0000-000068250000}"/>
    <cellStyle name="Comma 5 9 2 2 2" xfId="9609" xr:uid="{00000000-0005-0000-0000-000069250000}"/>
    <cellStyle name="Comma 5 9 2 2 2 2" xfId="9610" xr:uid="{00000000-0005-0000-0000-00006A250000}"/>
    <cellStyle name="Comma 5 9 2 2 3" xfId="9611" xr:uid="{00000000-0005-0000-0000-00006B250000}"/>
    <cellStyle name="Comma 5 9 2 2 4" xfId="9612" xr:uid="{00000000-0005-0000-0000-00006C250000}"/>
    <cellStyle name="Comma 5 9 2 3" xfId="9613" xr:uid="{00000000-0005-0000-0000-00006D250000}"/>
    <cellStyle name="Comma 5 9 2 3 2" xfId="9614" xr:uid="{00000000-0005-0000-0000-00006E250000}"/>
    <cellStyle name="Comma 5 9 2 4" xfId="9615" xr:uid="{00000000-0005-0000-0000-00006F250000}"/>
    <cellStyle name="Comma 5 9 2 5" xfId="9616" xr:uid="{00000000-0005-0000-0000-000070250000}"/>
    <cellStyle name="Comma 5 9 3" xfId="9617" xr:uid="{00000000-0005-0000-0000-000071250000}"/>
    <cellStyle name="Comma 5 9 3 2" xfId="9618" xr:uid="{00000000-0005-0000-0000-000072250000}"/>
    <cellStyle name="Comma 5 9 3 2 2" xfId="9619" xr:uid="{00000000-0005-0000-0000-000073250000}"/>
    <cellStyle name="Comma 5 9 3 3" xfId="9620" xr:uid="{00000000-0005-0000-0000-000074250000}"/>
    <cellStyle name="Comma 5 9 3 4" xfId="9621" xr:uid="{00000000-0005-0000-0000-000075250000}"/>
    <cellStyle name="Comma 5 9 4" xfId="9622" xr:uid="{00000000-0005-0000-0000-000076250000}"/>
    <cellStyle name="Comma 5 9 4 2" xfId="9623" xr:uid="{00000000-0005-0000-0000-000077250000}"/>
    <cellStyle name="Comma 5 9 4 2 2" xfId="9624" xr:uid="{00000000-0005-0000-0000-000078250000}"/>
    <cellStyle name="Comma 5 9 4 3" xfId="9625" xr:uid="{00000000-0005-0000-0000-000079250000}"/>
    <cellStyle name="Comma 5 9 4 4" xfId="9626" xr:uid="{00000000-0005-0000-0000-00007A250000}"/>
    <cellStyle name="Comma 5 9 5" xfId="9627" xr:uid="{00000000-0005-0000-0000-00007B250000}"/>
    <cellStyle name="Comma 5 9 5 2" xfId="9628" xr:uid="{00000000-0005-0000-0000-00007C250000}"/>
    <cellStyle name="Comma 5 9 6" xfId="9629" xr:uid="{00000000-0005-0000-0000-00007D250000}"/>
    <cellStyle name="Comma 5 9 7" xfId="9630" xr:uid="{00000000-0005-0000-0000-00007E250000}"/>
    <cellStyle name="Comma 6" xfId="9631" xr:uid="{00000000-0005-0000-0000-00007F250000}"/>
    <cellStyle name="Comma 6 10" xfId="9632" xr:uid="{00000000-0005-0000-0000-000080250000}"/>
    <cellStyle name="Comma 6 10 2" xfId="9633" xr:uid="{00000000-0005-0000-0000-000081250000}"/>
    <cellStyle name="Comma 6 10 2 2" xfId="9634" xr:uid="{00000000-0005-0000-0000-000082250000}"/>
    <cellStyle name="Comma 6 10 2 2 2" xfId="9635" xr:uid="{00000000-0005-0000-0000-000083250000}"/>
    <cellStyle name="Comma 6 10 2 3" xfId="9636" xr:uid="{00000000-0005-0000-0000-000084250000}"/>
    <cellStyle name="Comma 6 10 2 4" xfId="9637" xr:uid="{00000000-0005-0000-0000-000085250000}"/>
    <cellStyle name="Comma 6 10 3" xfId="9638" xr:uid="{00000000-0005-0000-0000-000086250000}"/>
    <cellStyle name="Comma 6 10 3 2" xfId="9639" xr:uid="{00000000-0005-0000-0000-000087250000}"/>
    <cellStyle name="Comma 6 10 3 2 2" xfId="9640" xr:uid="{00000000-0005-0000-0000-000088250000}"/>
    <cellStyle name="Comma 6 10 3 3" xfId="9641" xr:uid="{00000000-0005-0000-0000-000089250000}"/>
    <cellStyle name="Comma 6 10 3 4" xfId="9642" xr:uid="{00000000-0005-0000-0000-00008A250000}"/>
    <cellStyle name="Comma 6 10 4" xfId="9643" xr:uid="{00000000-0005-0000-0000-00008B250000}"/>
    <cellStyle name="Comma 6 10 4 2" xfId="9644" xr:uid="{00000000-0005-0000-0000-00008C250000}"/>
    <cellStyle name="Comma 6 10 5" xfId="9645" xr:uid="{00000000-0005-0000-0000-00008D250000}"/>
    <cellStyle name="Comma 6 10 6" xfId="9646" xr:uid="{00000000-0005-0000-0000-00008E250000}"/>
    <cellStyle name="Comma 6 11" xfId="9647" xr:uid="{00000000-0005-0000-0000-00008F250000}"/>
    <cellStyle name="Comma 6 11 2" xfId="9648" xr:uid="{00000000-0005-0000-0000-000090250000}"/>
    <cellStyle name="Comma 6 11 2 2" xfId="9649" xr:uid="{00000000-0005-0000-0000-000091250000}"/>
    <cellStyle name="Comma 6 11 2 2 2" xfId="9650" xr:uid="{00000000-0005-0000-0000-000092250000}"/>
    <cellStyle name="Comma 6 11 2 3" xfId="9651" xr:uid="{00000000-0005-0000-0000-000093250000}"/>
    <cellStyle name="Comma 6 11 2 4" xfId="9652" xr:uid="{00000000-0005-0000-0000-000094250000}"/>
    <cellStyle name="Comma 6 11 3" xfId="9653" xr:uid="{00000000-0005-0000-0000-000095250000}"/>
    <cellStyle name="Comma 6 11 3 2" xfId="9654" xr:uid="{00000000-0005-0000-0000-000096250000}"/>
    <cellStyle name="Comma 6 11 4" xfId="9655" xr:uid="{00000000-0005-0000-0000-000097250000}"/>
    <cellStyle name="Comma 6 11 5" xfId="9656" xr:uid="{00000000-0005-0000-0000-000098250000}"/>
    <cellStyle name="Comma 6 12" xfId="9657" xr:uid="{00000000-0005-0000-0000-000099250000}"/>
    <cellStyle name="Comma 6 12 2" xfId="9658" xr:uid="{00000000-0005-0000-0000-00009A250000}"/>
    <cellStyle name="Comma 6 12 2 2" xfId="9659" xr:uid="{00000000-0005-0000-0000-00009B250000}"/>
    <cellStyle name="Comma 6 12 3" xfId="9660" xr:uid="{00000000-0005-0000-0000-00009C250000}"/>
    <cellStyle name="Comma 6 12 4" xfId="9661" xr:uid="{00000000-0005-0000-0000-00009D250000}"/>
    <cellStyle name="Comma 6 13" xfId="9662" xr:uid="{00000000-0005-0000-0000-00009E250000}"/>
    <cellStyle name="Comma 6 13 2" xfId="9663" xr:uid="{00000000-0005-0000-0000-00009F250000}"/>
    <cellStyle name="Comma 6 13 2 2" xfId="9664" xr:uid="{00000000-0005-0000-0000-0000A0250000}"/>
    <cellStyle name="Comma 6 13 3" xfId="9665" xr:uid="{00000000-0005-0000-0000-0000A1250000}"/>
    <cellStyle name="Comma 6 13 4" xfId="9666" xr:uid="{00000000-0005-0000-0000-0000A2250000}"/>
    <cellStyle name="Comma 6 14" xfId="9667" xr:uid="{00000000-0005-0000-0000-0000A3250000}"/>
    <cellStyle name="Comma 6 14 2" xfId="9668" xr:uid="{00000000-0005-0000-0000-0000A4250000}"/>
    <cellStyle name="Comma 6 15" xfId="9669" xr:uid="{00000000-0005-0000-0000-0000A5250000}"/>
    <cellStyle name="Comma 6 16" xfId="9670" xr:uid="{00000000-0005-0000-0000-0000A6250000}"/>
    <cellStyle name="Comma 6 2" xfId="9671" xr:uid="{00000000-0005-0000-0000-0000A7250000}"/>
    <cellStyle name="Comma 6 2 10" xfId="9672" xr:uid="{00000000-0005-0000-0000-0000A8250000}"/>
    <cellStyle name="Comma 6 2 10 2" xfId="9673" xr:uid="{00000000-0005-0000-0000-0000A9250000}"/>
    <cellStyle name="Comma 6 2 10 2 2" xfId="9674" xr:uid="{00000000-0005-0000-0000-0000AA250000}"/>
    <cellStyle name="Comma 6 2 10 3" xfId="9675" xr:uid="{00000000-0005-0000-0000-0000AB250000}"/>
    <cellStyle name="Comma 6 2 10 4" xfId="9676" xr:uid="{00000000-0005-0000-0000-0000AC250000}"/>
    <cellStyle name="Comma 6 2 11" xfId="9677" xr:uid="{00000000-0005-0000-0000-0000AD250000}"/>
    <cellStyle name="Comma 6 2 11 2" xfId="9678" xr:uid="{00000000-0005-0000-0000-0000AE250000}"/>
    <cellStyle name="Comma 6 2 12" xfId="9679" xr:uid="{00000000-0005-0000-0000-0000AF250000}"/>
    <cellStyle name="Comma 6 2 13" xfId="9680" xr:uid="{00000000-0005-0000-0000-0000B0250000}"/>
    <cellStyle name="Comma 6 2 2" xfId="9681" xr:uid="{00000000-0005-0000-0000-0000B1250000}"/>
    <cellStyle name="Comma 6 2 2 10" xfId="9682" xr:uid="{00000000-0005-0000-0000-0000B2250000}"/>
    <cellStyle name="Comma 6 2 2 10 2" xfId="9683" xr:uid="{00000000-0005-0000-0000-0000B3250000}"/>
    <cellStyle name="Comma 6 2 2 11" xfId="9684" xr:uid="{00000000-0005-0000-0000-0000B4250000}"/>
    <cellStyle name="Comma 6 2 2 12" xfId="9685" xr:uid="{00000000-0005-0000-0000-0000B5250000}"/>
    <cellStyle name="Comma 6 2 2 2" xfId="9686" xr:uid="{00000000-0005-0000-0000-0000B6250000}"/>
    <cellStyle name="Comma 6 2 2 2 2" xfId="9687" xr:uid="{00000000-0005-0000-0000-0000B7250000}"/>
    <cellStyle name="Comma 6 2 2 2 2 2" xfId="9688" xr:uid="{00000000-0005-0000-0000-0000B8250000}"/>
    <cellStyle name="Comma 6 2 2 2 2 2 2" xfId="9689" xr:uid="{00000000-0005-0000-0000-0000B9250000}"/>
    <cellStyle name="Comma 6 2 2 2 2 2 2 2" xfId="9690" xr:uid="{00000000-0005-0000-0000-0000BA250000}"/>
    <cellStyle name="Comma 6 2 2 2 2 2 3" xfId="9691" xr:uid="{00000000-0005-0000-0000-0000BB250000}"/>
    <cellStyle name="Comma 6 2 2 2 2 2 4" xfId="9692" xr:uid="{00000000-0005-0000-0000-0000BC250000}"/>
    <cellStyle name="Comma 6 2 2 2 2 3" xfId="9693" xr:uid="{00000000-0005-0000-0000-0000BD250000}"/>
    <cellStyle name="Comma 6 2 2 2 2 3 2" xfId="9694" xr:uid="{00000000-0005-0000-0000-0000BE250000}"/>
    <cellStyle name="Comma 6 2 2 2 2 4" xfId="9695" xr:uid="{00000000-0005-0000-0000-0000BF250000}"/>
    <cellStyle name="Comma 6 2 2 2 2 5" xfId="9696" xr:uid="{00000000-0005-0000-0000-0000C0250000}"/>
    <cellStyle name="Comma 6 2 2 2 3" xfId="9697" xr:uid="{00000000-0005-0000-0000-0000C1250000}"/>
    <cellStyle name="Comma 6 2 2 2 3 2" xfId="9698" xr:uid="{00000000-0005-0000-0000-0000C2250000}"/>
    <cellStyle name="Comma 6 2 2 2 3 2 2" xfId="9699" xr:uid="{00000000-0005-0000-0000-0000C3250000}"/>
    <cellStyle name="Comma 6 2 2 2 3 3" xfId="9700" xr:uid="{00000000-0005-0000-0000-0000C4250000}"/>
    <cellStyle name="Comma 6 2 2 2 3 4" xfId="9701" xr:uid="{00000000-0005-0000-0000-0000C5250000}"/>
    <cellStyle name="Comma 6 2 2 2 4" xfId="9702" xr:uid="{00000000-0005-0000-0000-0000C6250000}"/>
    <cellStyle name="Comma 6 2 2 2 4 2" xfId="9703" xr:uid="{00000000-0005-0000-0000-0000C7250000}"/>
    <cellStyle name="Comma 6 2 2 2 4 2 2" xfId="9704" xr:uid="{00000000-0005-0000-0000-0000C8250000}"/>
    <cellStyle name="Comma 6 2 2 2 4 3" xfId="9705" xr:uid="{00000000-0005-0000-0000-0000C9250000}"/>
    <cellStyle name="Comma 6 2 2 2 4 4" xfId="9706" xr:uid="{00000000-0005-0000-0000-0000CA250000}"/>
    <cellStyle name="Comma 6 2 2 2 5" xfId="9707" xr:uid="{00000000-0005-0000-0000-0000CB250000}"/>
    <cellStyle name="Comma 6 2 2 2 5 2" xfId="9708" xr:uid="{00000000-0005-0000-0000-0000CC250000}"/>
    <cellStyle name="Comma 6 2 2 2 6" xfId="9709" xr:uid="{00000000-0005-0000-0000-0000CD250000}"/>
    <cellStyle name="Comma 6 2 2 2 7" xfId="9710" xr:uid="{00000000-0005-0000-0000-0000CE250000}"/>
    <cellStyle name="Comma 6 2 2 3" xfId="9711" xr:uid="{00000000-0005-0000-0000-0000CF250000}"/>
    <cellStyle name="Comma 6 2 2 3 2" xfId="9712" xr:uid="{00000000-0005-0000-0000-0000D0250000}"/>
    <cellStyle name="Comma 6 2 2 3 2 2" xfId="9713" xr:uid="{00000000-0005-0000-0000-0000D1250000}"/>
    <cellStyle name="Comma 6 2 2 3 2 2 2" xfId="9714" xr:uid="{00000000-0005-0000-0000-0000D2250000}"/>
    <cellStyle name="Comma 6 2 2 3 2 2 2 2" xfId="9715" xr:uid="{00000000-0005-0000-0000-0000D3250000}"/>
    <cellStyle name="Comma 6 2 2 3 2 2 3" xfId="9716" xr:uid="{00000000-0005-0000-0000-0000D4250000}"/>
    <cellStyle name="Comma 6 2 2 3 2 2 4" xfId="9717" xr:uid="{00000000-0005-0000-0000-0000D5250000}"/>
    <cellStyle name="Comma 6 2 2 3 2 3" xfId="9718" xr:uid="{00000000-0005-0000-0000-0000D6250000}"/>
    <cellStyle name="Comma 6 2 2 3 2 3 2" xfId="9719" xr:uid="{00000000-0005-0000-0000-0000D7250000}"/>
    <cellStyle name="Comma 6 2 2 3 2 4" xfId="9720" xr:uid="{00000000-0005-0000-0000-0000D8250000}"/>
    <cellStyle name="Comma 6 2 2 3 2 5" xfId="9721" xr:uid="{00000000-0005-0000-0000-0000D9250000}"/>
    <cellStyle name="Comma 6 2 2 3 3" xfId="9722" xr:uid="{00000000-0005-0000-0000-0000DA250000}"/>
    <cellStyle name="Comma 6 2 2 3 3 2" xfId="9723" xr:uid="{00000000-0005-0000-0000-0000DB250000}"/>
    <cellStyle name="Comma 6 2 2 3 3 2 2" xfId="9724" xr:uid="{00000000-0005-0000-0000-0000DC250000}"/>
    <cellStyle name="Comma 6 2 2 3 3 3" xfId="9725" xr:uid="{00000000-0005-0000-0000-0000DD250000}"/>
    <cellStyle name="Comma 6 2 2 3 3 4" xfId="9726" xr:uid="{00000000-0005-0000-0000-0000DE250000}"/>
    <cellStyle name="Comma 6 2 2 3 4" xfId="9727" xr:uid="{00000000-0005-0000-0000-0000DF250000}"/>
    <cellStyle name="Comma 6 2 2 3 4 2" xfId="9728" xr:uid="{00000000-0005-0000-0000-0000E0250000}"/>
    <cellStyle name="Comma 6 2 2 3 4 2 2" xfId="9729" xr:uid="{00000000-0005-0000-0000-0000E1250000}"/>
    <cellStyle name="Comma 6 2 2 3 4 3" xfId="9730" xr:uid="{00000000-0005-0000-0000-0000E2250000}"/>
    <cellStyle name="Comma 6 2 2 3 4 4" xfId="9731" xr:uid="{00000000-0005-0000-0000-0000E3250000}"/>
    <cellStyle name="Comma 6 2 2 3 5" xfId="9732" xr:uid="{00000000-0005-0000-0000-0000E4250000}"/>
    <cellStyle name="Comma 6 2 2 3 5 2" xfId="9733" xr:uid="{00000000-0005-0000-0000-0000E5250000}"/>
    <cellStyle name="Comma 6 2 2 3 6" xfId="9734" xr:uid="{00000000-0005-0000-0000-0000E6250000}"/>
    <cellStyle name="Comma 6 2 2 3 7" xfId="9735" xr:uid="{00000000-0005-0000-0000-0000E7250000}"/>
    <cellStyle name="Comma 6 2 2 4" xfId="9736" xr:uid="{00000000-0005-0000-0000-0000E8250000}"/>
    <cellStyle name="Comma 6 2 2 4 2" xfId="9737" xr:uid="{00000000-0005-0000-0000-0000E9250000}"/>
    <cellStyle name="Comma 6 2 2 4 2 2" xfId="9738" xr:uid="{00000000-0005-0000-0000-0000EA250000}"/>
    <cellStyle name="Comma 6 2 2 4 2 2 2" xfId="9739" xr:uid="{00000000-0005-0000-0000-0000EB250000}"/>
    <cellStyle name="Comma 6 2 2 4 2 2 2 2" xfId="9740" xr:uid="{00000000-0005-0000-0000-0000EC250000}"/>
    <cellStyle name="Comma 6 2 2 4 2 2 3" xfId="9741" xr:uid="{00000000-0005-0000-0000-0000ED250000}"/>
    <cellStyle name="Comma 6 2 2 4 2 2 4" xfId="9742" xr:uid="{00000000-0005-0000-0000-0000EE250000}"/>
    <cellStyle name="Comma 6 2 2 4 2 3" xfId="9743" xr:uid="{00000000-0005-0000-0000-0000EF250000}"/>
    <cellStyle name="Comma 6 2 2 4 2 3 2" xfId="9744" xr:uid="{00000000-0005-0000-0000-0000F0250000}"/>
    <cellStyle name="Comma 6 2 2 4 2 4" xfId="9745" xr:uid="{00000000-0005-0000-0000-0000F1250000}"/>
    <cellStyle name="Comma 6 2 2 4 2 5" xfId="9746" xr:uid="{00000000-0005-0000-0000-0000F2250000}"/>
    <cellStyle name="Comma 6 2 2 4 3" xfId="9747" xr:uid="{00000000-0005-0000-0000-0000F3250000}"/>
    <cellStyle name="Comma 6 2 2 4 3 2" xfId="9748" xr:uid="{00000000-0005-0000-0000-0000F4250000}"/>
    <cellStyle name="Comma 6 2 2 4 3 2 2" xfId="9749" xr:uid="{00000000-0005-0000-0000-0000F5250000}"/>
    <cellStyle name="Comma 6 2 2 4 3 3" xfId="9750" xr:uid="{00000000-0005-0000-0000-0000F6250000}"/>
    <cellStyle name="Comma 6 2 2 4 3 4" xfId="9751" xr:uid="{00000000-0005-0000-0000-0000F7250000}"/>
    <cellStyle name="Comma 6 2 2 4 4" xfId="9752" xr:uid="{00000000-0005-0000-0000-0000F8250000}"/>
    <cellStyle name="Comma 6 2 2 4 4 2" xfId="9753" xr:uid="{00000000-0005-0000-0000-0000F9250000}"/>
    <cellStyle name="Comma 6 2 2 4 4 2 2" xfId="9754" xr:uid="{00000000-0005-0000-0000-0000FA250000}"/>
    <cellStyle name="Comma 6 2 2 4 4 3" xfId="9755" xr:uid="{00000000-0005-0000-0000-0000FB250000}"/>
    <cellStyle name="Comma 6 2 2 4 4 4" xfId="9756" xr:uid="{00000000-0005-0000-0000-0000FC250000}"/>
    <cellStyle name="Comma 6 2 2 4 5" xfId="9757" xr:uid="{00000000-0005-0000-0000-0000FD250000}"/>
    <cellStyle name="Comma 6 2 2 4 5 2" xfId="9758" xr:uid="{00000000-0005-0000-0000-0000FE250000}"/>
    <cellStyle name="Comma 6 2 2 4 6" xfId="9759" xr:uid="{00000000-0005-0000-0000-0000FF250000}"/>
    <cellStyle name="Comma 6 2 2 4 7" xfId="9760" xr:uid="{00000000-0005-0000-0000-000000260000}"/>
    <cellStyle name="Comma 6 2 2 5" xfId="9761" xr:uid="{00000000-0005-0000-0000-000001260000}"/>
    <cellStyle name="Comma 6 2 2 5 2" xfId="9762" xr:uid="{00000000-0005-0000-0000-000002260000}"/>
    <cellStyle name="Comma 6 2 2 5 2 2" xfId="9763" xr:uid="{00000000-0005-0000-0000-000003260000}"/>
    <cellStyle name="Comma 6 2 2 5 2 2 2" xfId="9764" xr:uid="{00000000-0005-0000-0000-000004260000}"/>
    <cellStyle name="Comma 6 2 2 5 2 2 2 2" xfId="9765" xr:uid="{00000000-0005-0000-0000-000005260000}"/>
    <cellStyle name="Comma 6 2 2 5 2 2 3" xfId="9766" xr:uid="{00000000-0005-0000-0000-000006260000}"/>
    <cellStyle name="Comma 6 2 2 5 2 2 4" xfId="9767" xr:uid="{00000000-0005-0000-0000-000007260000}"/>
    <cellStyle name="Comma 6 2 2 5 2 3" xfId="9768" xr:uid="{00000000-0005-0000-0000-000008260000}"/>
    <cellStyle name="Comma 6 2 2 5 2 3 2" xfId="9769" xr:uid="{00000000-0005-0000-0000-000009260000}"/>
    <cellStyle name="Comma 6 2 2 5 2 4" xfId="9770" xr:uid="{00000000-0005-0000-0000-00000A260000}"/>
    <cellStyle name="Comma 6 2 2 5 2 5" xfId="9771" xr:uid="{00000000-0005-0000-0000-00000B260000}"/>
    <cellStyle name="Comma 6 2 2 5 3" xfId="9772" xr:uid="{00000000-0005-0000-0000-00000C260000}"/>
    <cellStyle name="Comma 6 2 2 5 3 2" xfId="9773" xr:uid="{00000000-0005-0000-0000-00000D260000}"/>
    <cellStyle name="Comma 6 2 2 5 3 2 2" xfId="9774" xr:uid="{00000000-0005-0000-0000-00000E260000}"/>
    <cellStyle name="Comma 6 2 2 5 3 3" xfId="9775" xr:uid="{00000000-0005-0000-0000-00000F260000}"/>
    <cellStyle name="Comma 6 2 2 5 3 4" xfId="9776" xr:uid="{00000000-0005-0000-0000-000010260000}"/>
    <cellStyle name="Comma 6 2 2 5 4" xfId="9777" xr:uid="{00000000-0005-0000-0000-000011260000}"/>
    <cellStyle name="Comma 6 2 2 5 4 2" xfId="9778" xr:uid="{00000000-0005-0000-0000-000012260000}"/>
    <cellStyle name="Comma 6 2 2 5 4 2 2" xfId="9779" xr:uid="{00000000-0005-0000-0000-000013260000}"/>
    <cellStyle name="Comma 6 2 2 5 4 3" xfId="9780" xr:uid="{00000000-0005-0000-0000-000014260000}"/>
    <cellStyle name="Comma 6 2 2 5 4 4" xfId="9781" xr:uid="{00000000-0005-0000-0000-000015260000}"/>
    <cellStyle name="Comma 6 2 2 5 5" xfId="9782" xr:uid="{00000000-0005-0000-0000-000016260000}"/>
    <cellStyle name="Comma 6 2 2 5 5 2" xfId="9783" xr:uid="{00000000-0005-0000-0000-000017260000}"/>
    <cellStyle name="Comma 6 2 2 5 6" xfId="9784" xr:uid="{00000000-0005-0000-0000-000018260000}"/>
    <cellStyle name="Comma 6 2 2 5 7" xfId="9785" xr:uid="{00000000-0005-0000-0000-000019260000}"/>
    <cellStyle name="Comma 6 2 2 6" xfId="9786" xr:uid="{00000000-0005-0000-0000-00001A260000}"/>
    <cellStyle name="Comma 6 2 2 6 2" xfId="9787" xr:uid="{00000000-0005-0000-0000-00001B260000}"/>
    <cellStyle name="Comma 6 2 2 6 2 2" xfId="9788" xr:uid="{00000000-0005-0000-0000-00001C260000}"/>
    <cellStyle name="Comma 6 2 2 6 2 2 2" xfId="9789" xr:uid="{00000000-0005-0000-0000-00001D260000}"/>
    <cellStyle name="Comma 6 2 2 6 2 3" xfId="9790" xr:uid="{00000000-0005-0000-0000-00001E260000}"/>
    <cellStyle name="Comma 6 2 2 6 2 4" xfId="9791" xr:uid="{00000000-0005-0000-0000-00001F260000}"/>
    <cellStyle name="Comma 6 2 2 6 3" xfId="9792" xr:uid="{00000000-0005-0000-0000-000020260000}"/>
    <cellStyle name="Comma 6 2 2 6 3 2" xfId="9793" xr:uid="{00000000-0005-0000-0000-000021260000}"/>
    <cellStyle name="Comma 6 2 2 6 3 2 2" xfId="9794" xr:uid="{00000000-0005-0000-0000-000022260000}"/>
    <cellStyle name="Comma 6 2 2 6 3 3" xfId="9795" xr:uid="{00000000-0005-0000-0000-000023260000}"/>
    <cellStyle name="Comma 6 2 2 6 3 4" xfId="9796" xr:uid="{00000000-0005-0000-0000-000024260000}"/>
    <cellStyle name="Comma 6 2 2 6 4" xfId="9797" xr:uid="{00000000-0005-0000-0000-000025260000}"/>
    <cellStyle name="Comma 6 2 2 6 4 2" xfId="9798" xr:uid="{00000000-0005-0000-0000-000026260000}"/>
    <cellStyle name="Comma 6 2 2 6 5" xfId="9799" xr:uid="{00000000-0005-0000-0000-000027260000}"/>
    <cellStyle name="Comma 6 2 2 6 6" xfId="9800" xr:uid="{00000000-0005-0000-0000-000028260000}"/>
    <cellStyle name="Comma 6 2 2 7" xfId="9801" xr:uid="{00000000-0005-0000-0000-000029260000}"/>
    <cellStyle name="Comma 6 2 2 7 2" xfId="9802" xr:uid="{00000000-0005-0000-0000-00002A260000}"/>
    <cellStyle name="Comma 6 2 2 7 2 2" xfId="9803" xr:uid="{00000000-0005-0000-0000-00002B260000}"/>
    <cellStyle name="Comma 6 2 2 7 2 2 2" xfId="9804" xr:uid="{00000000-0005-0000-0000-00002C260000}"/>
    <cellStyle name="Comma 6 2 2 7 2 3" xfId="9805" xr:uid="{00000000-0005-0000-0000-00002D260000}"/>
    <cellStyle name="Comma 6 2 2 7 2 4" xfId="9806" xr:uid="{00000000-0005-0000-0000-00002E260000}"/>
    <cellStyle name="Comma 6 2 2 7 3" xfId="9807" xr:uid="{00000000-0005-0000-0000-00002F260000}"/>
    <cellStyle name="Comma 6 2 2 7 3 2" xfId="9808" xr:uid="{00000000-0005-0000-0000-000030260000}"/>
    <cellStyle name="Comma 6 2 2 7 4" xfId="9809" xr:uid="{00000000-0005-0000-0000-000031260000}"/>
    <cellStyle name="Comma 6 2 2 7 5" xfId="9810" xr:uid="{00000000-0005-0000-0000-000032260000}"/>
    <cellStyle name="Comma 6 2 2 8" xfId="9811" xr:uid="{00000000-0005-0000-0000-000033260000}"/>
    <cellStyle name="Comma 6 2 2 8 2" xfId="9812" xr:uid="{00000000-0005-0000-0000-000034260000}"/>
    <cellStyle name="Comma 6 2 2 8 2 2" xfId="9813" xr:uid="{00000000-0005-0000-0000-000035260000}"/>
    <cellStyle name="Comma 6 2 2 8 3" xfId="9814" xr:uid="{00000000-0005-0000-0000-000036260000}"/>
    <cellStyle name="Comma 6 2 2 8 4" xfId="9815" xr:uid="{00000000-0005-0000-0000-000037260000}"/>
    <cellStyle name="Comma 6 2 2 9" xfId="9816" xr:uid="{00000000-0005-0000-0000-000038260000}"/>
    <cellStyle name="Comma 6 2 2 9 2" xfId="9817" xr:uid="{00000000-0005-0000-0000-000039260000}"/>
    <cellStyle name="Comma 6 2 2 9 2 2" xfId="9818" xr:uid="{00000000-0005-0000-0000-00003A260000}"/>
    <cellStyle name="Comma 6 2 2 9 3" xfId="9819" xr:uid="{00000000-0005-0000-0000-00003B260000}"/>
    <cellStyle name="Comma 6 2 2 9 4" xfId="9820" xr:uid="{00000000-0005-0000-0000-00003C260000}"/>
    <cellStyle name="Comma 6 2 3" xfId="9821" xr:uid="{00000000-0005-0000-0000-00003D260000}"/>
    <cellStyle name="Comma 6 2 3 2" xfId="9822" xr:uid="{00000000-0005-0000-0000-00003E260000}"/>
    <cellStyle name="Comma 6 2 3 2 2" xfId="9823" xr:uid="{00000000-0005-0000-0000-00003F260000}"/>
    <cellStyle name="Comma 6 2 3 2 2 2" xfId="9824" xr:uid="{00000000-0005-0000-0000-000040260000}"/>
    <cellStyle name="Comma 6 2 3 2 2 2 2" xfId="9825" xr:uid="{00000000-0005-0000-0000-000041260000}"/>
    <cellStyle name="Comma 6 2 3 2 2 3" xfId="9826" xr:uid="{00000000-0005-0000-0000-000042260000}"/>
    <cellStyle name="Comma 6 2 3 2 2 4" xfId="9827" xr:uid="{00000000-0005-0000-0000-000043260000}"/>
    <cellStyle name="Comma 6 2 3 2 3" xfId="9828" xr:uid="{00000000-0005-0000-0000-000044260000}"/>
    <cellStyle name="Comma 6 2 3 2 3 2" xfId="9829" xr:uid="{00000000-0005-0000-0000-000045260000}"/>
    <cellStyle name="Comma 6 2 3 2 4" xfId="9830" xr:uid="{00000000-0005-0000-0000-000046260000}"/>
    <cellStyle name="Comma 6 2 3 2 5" xfId="9831" xr:uid="{00000000-0005-0000-0000-000047260000}"/>
    <cellStyle name="Comma 6 2 3 3" xfId="9832" xr:uid="{00000000-0005-0000-0000-000048260000}"/>
    <cellStyle name="Comma 6 2 3 3 2" xfId="9833" xr:uid="{00000000-0005-0000-0000-000049260000}"/>
    <cellStyle name="Comma 6 2 3 3 2 2" xfId="9834" xr:uid="{00000000-0005-0000-0000-00004A260000}"/>
    <cellStyle name="Comma 6 2 3 3 3" xfId="9835" xr:uid="{00000000-0005-0000-0000-00004B260000}"/>
    <cellStyle name="Comma 6 2 3 3 4" xfId="9836" xr:uid="{00000000-0005-0000-0000-00004C260000}"/>
    <cellStyle name="Comma 6 2 3 4" xfId="9837" xr:uid="{00000000-0005-0000-0000-00004D260000}"/>
    <cellStyle name="Comma 6 2 3 4 2" xfId="9838" xr:uid="{00000000-0005-0000-0000-00004E260000}"/>
    <cellStyle name="Comma 6 2 3 4 2 2" xfId="9839" xr:uid="{00000000-0005-0000-0000-00004F260000}"/>
    <cellStyle name="Comma 6 2 3 4 3" xfId="9840" xr:uid="{00000000-0005-0000-0000-000050260000}"/>
    <cellStyle name="Comma 6 2 3 4 4" xfId="9841" xr:uid="{00000000-0005-0000-0000-000051260000}"/>
    <cellStyle name="Comma 6 2 3 5" xfId="9842" xr:uid="{00000000-0005-0000-0000-000052260000}"/>
    <cellStyle name="Comma 6 2 3 5 2" xfId="9843" xr:uid="{00000000-0005-0000-0000-000053260000}"/>
    <cellStyle name="Comma 6 2 3 6" xfId="9844" xr:uid="{00000000-0005-0000-0000-000054260000}"/>
    <cellStyle name="Comma 6 2 3 7" xfId="9845" xr:uid="{00000000-0005-0000-0000-000055260000}"/>
    <cellStyle name="Comma 6 2 4" xfId="9846" xr:uid="{00000000-0005-0000-0000-000056260000}"/>
    <cellStyle name="Comma 6 2 4 2" xfId="9847" xr:uid="{00000000-0005-0000-0000-000057260000}"/>
    <cellStyle name="Comma 6 2 4 2 2" xfId="9848" xr:uid="{00000000-0005-0000-0000-000058260000}"/>
    <cellStyle name="Comma 6 2 4 2 2 2" xfId="9849" xr:uid="{00000000-0005-0000-0000-000059260000}"/>
    <cellStyle name="Comma 6 2 4 2 2 2 2" xfId="9850" xr:uid="{00000000-0005-0000-0000-00005A260000}"/>
    <cellStyle name="Comma 6 2 4 2 2 3" xfId="9851" xr:uid="{00000000-0005-0000-0000-00005B260000}"/>
    <cellStyle name="Comma 6 2 4 2 2 4" xfId="9852" xr:uid="{00000000-0005-0000-0000-00005C260000}"/>
    <cellStyle name="Comma 6 2 4 2 3" xfId="9853" xr:uid="{00000000-0005-0000-0000-00005D260000}"/>
    <cellStyle name="Comma 6 2 4 2 3 2" xfId="9854" xr:uid="{00000000-0005-0000-0000-00005E260000}"/>
    <cellStyle name="Comma 6 2 4 2 4" xfId="9855" xr:uid="{00000000-0005-0000-0000-00005F260000}"/>
    <cellStyle name="Comma 6 2 4 2 5" xfId="9856" xr:uid="{00000000-0005-0000-0000-000060260000}"/>
    <cellStyle name="Comma 6 2 4 3" xfId="9857" xr:uid="{00000000-0005-0000-0000-000061260000}"/>
    <cellStyle name="Comma 6 2 4 3 2" xfId="9858" xr:uid="{00000000-0005-0000-0000-000062260000}"/>
    <cellStyle name="Comma 6 2 4 3 2 2" xfId="9859" xr:uid="{00000000-0005-0000-0000-000063260000}"/>
    <cellStyle name="Comma 6 2 4 3 3" xfId="9860" xr:uid="{00000000-0005-0000-0000-000064260000}"/>
    <cellStyle name="Comma 6 2 4 3 4" xfId="9861" xr:uid="{00000000-0005-0000-0000-000065260000}"/>
    <cellStyle name="Comma 6 2 4 4" xfId="9862" xr:uid="{00000000-0005-0000-0000-000066260000}"/>
    <cellStyle name="Comma 6 2 4 4 2" xfId="9863" xr:uid="{00000000-0005-0000-0000-000067260000}"/>
    <cellStyle name="Comma 6 2 4 4 2 2" xfId="9864" xr:uid="{00000000-0005-0000-0000-000068260000}"/>
    <cellStyle name="Comma 6 2 4 4 3" xfId="9865" xr:uid="{00000000-0005-0000-0000-000069260000}"/>
    <cellStyle name="Comma 6 2 4 4 4" xfId="9866" xr:uid="{00000000-0005-0000-0000-00006A260000}"/>
    <cellStyle name="Comma 6 2 4 5" xfId="9867" xr:uid="{00000000-0005-0000-0000-00006B260000}"/>
    <cellStyle name="Comma 6 2 4 5 2" xfId="9868" xr:uid="{00000000-0005-0000-0000-00006C260000}"/>
    <cellStyle name="Comma 6 2 4 6" xfId="9869" xr:uid="{00000000-0005-0000-0000-00006D260000}"/>
    <cellStyle name="Comma 6 2 4 7" xfId="9870" xr:uid="{00000000-0005-0000-0000-00006E260000}"/>
    <cellStyle name="Comma 6 2 5" xfId="9871" xr:uid="{00000000-0005-0000-0000-00006F260000}"/>
    <cellStyle name="Comma 6 2 5 2" xfId="9872" xr:uid="{00000000-0005-0000-0000-000070260000}"/>
    <cellStyle name="Comma 6 2 5 2 2" xfId="9873" xr:uid="{00000000-0005-0000-0000-000071260000}"/>
    <cellStyle name="Comma 6 2 5 2 2 2" xfId="9874" xr:uid="{00000000-0005-0000-0000-000072260000}"/>
    <cellStyle name="Comma 6 2 5 2 2 2 2" xfId="9875" xr:uid="{00000000-0005-0000-0000-000073260000}"/>
    <cellStyle name="Comma 6 2 5 2 2 3" xfId="9876" xr:uid="{00000000-0005-0000-0000-000074260000}"/>
    <cellStyle name="Comma 6 2 5 2 2 4" xfId="9877" xr:uid="{00000000-0005-0000-0000-000075260000}"/>
    <cellStyle name="Comma 6 2 5 2 3" xfId="9878" xr:uid="{00000000-0005-0000-0000-000076260000}"/>
    <cellStyle name="Comma 6 2 5 2 3 2" xfId="9879" xr:uid="{00000000-0005-0000-0000-000077260000}"/>
    <cellStyle name="Comma 6 2 5 2 4" xfId="9880" xr:uid="{00000000-0005-0000-0000-000078260000}"/>
    <cellStyle name="Comma 6 2 5 2 5" xfId="9881" xr:uid="{00000000-0005-0000-0000-000079260000}"/>
    <cellStyle name="Comma 6 2 5 3" xfId="9882" xr:uid="{00000000-0005-0000-0000-00007A260000}"/>
    <cellStyle name="Comma 6 2 5 3 2" xfId="9883" xr:uid="{00000000-0005-0000-0000-00007B260000}"/>
    <cellStyle name="Comma 6 2 5 3 2 2" xfId="9884" xr:uid="{00000000-0005-0000-0000-00007C260000}"/>
    <cellStyle name="Comma 6 2 5 3 3" xfId="9885" xr:uid="{00000000-0005-0000-0000-00007D260000}"/>
    <cellStyle name="Comma 6 2 5 3 4" xfId="9886" xr:uid="{00000000-0005-0000-0000-00007E260000}"/>
    <cellStyle name="Comma 6 2 5 4" xfId="9887" xr:uid="{00000000-0005-0000-0000-00007F260000}"/>
    <cellStyle name="Comma 6 2 5 4 2" xfId="9888" xr:uid="{00000000-0005-0000-0000-000080260000}"/>
    <cellStyle name="Comma 6 2 5 4 2 2" xfId="9889" xr:uid="{00000000-0005-0000-0000-000081260000}"/>
    <cellStyle name="Comma 6 2 5 4 3" xfId="9890" xr:uid="{00000000-0005-0000-0000-000082260000}"/>
    <cellStyle name="Comma 6 2 5 4 4" xfId="9891" xr:uid="{00000000-0005-0000-0000-000083260000}"/>
    <cellStyle name="Comma 6 2 5 5" xfId="9892" xr:uid="{00000000-0005-0000-0000-000084260000}"/>
    <cellStyle name="Comma 6 2 5 5 2" xfId="9893" xr:uid="{00000000-0005-0000-0000-000085260000}"/>
    <cellStyle name="Comma 6 2 5 6" xfId="9894" xr:uid="{00000000-0005-0000-0000-000086260000}"/>
    <cellStyle name="Comma 6 2 5 7" xfId="9895" xr:uid="{00000000-0005-0000-0000-000087260000}"/>
    <cellStyle name="Comma 6 2 6" xfId="9896" xr:uid="{00000000-0005-0000-0000-000088260000}"/>
    <cellStyle name="Comma 6 2 6 2" xfId="9897" xr:uid="{00000000-0005-0000-0000-000089260000}"/>
    <cellStyle name="Comma 6 2 6 2 2" xfId="9898" xr:uid="{00000000-0005-0000-0000-00008A260000}"/>
    <cellStyle name="Comma 6 2 6 2 2 2" xfId="9899" xr:uid="{00000000-0005-0000-0000-00008B260000}"/>
    <cellStyle name="Comma 6 2 6 2 2 2 2" xfId="9900" xr:uid="{00000000-0005-0000-0000-00008C260000}"/>
    <cellStyle name="Comma 6 2 6 2 2 3" xfId="9901" xr:uid="{00000000-0005-0000-0000-00008D260000}"/>
    <cellStyle name="Comma 6 2 6 2 2 4" xfId="9902" xr:uid="{00000000-0005-0000-0000-00008E260000}"/>
    <cellStyle name="Comma 6 2 6 2 3" xfId="9903" xr:uid="{00000000-0005-0000-0000-00008F260000}"/>
    <cellStyle name="Comma 6 2 6 2 3 2" xfId="9904" xr:uid="{00000000-0005-0000-0000-000090260000}"/>
    <cellStyle name="Comma 6 2 6 2 4" xfId="9905" xr:uid="{00000000-0005-0000-0000-000091260000}"/>
    <cellStyle name="Comma 6 2 6 2 5" xfId="9906" xr:uid="{00000000-0005-0000-0000-000092260000}"/>
    <cellStyle name="Comma 6 2 6 3" xfId="9907" xr:uid="{00000000-0005-0000-0000-000093260000}"/>
    <cellStyle name="Comma 6 2 6 3 2" xfId="9908" xr:uid="{00000000-0005-0000-0000-000094260000}"/>
    <cellStyle name="Comma 6 2 6 3 2 2" xfId="9909" xr:uid="{00000000-0005-0000-0000-000095260000}"/>
    <cellStyle name="Comma 6 2 6 3 3" xfId="9910" xr:uid="{00000000-0005-0000-0000-000096260000}"/>
    <cellStyle name="Comma 6 2 6 3 4" xfId="9911" xr:uid="{00000000-0005-0000-0000-000097260000}"/>
    <cellStyle name="Comma 6 2 6 4" xfId="9912" xr:uid="{00000000-0005-0000-0000-000098260000}"/>
    <cellStyle name="Comma 6 2 6 4 2" xfId="9913" xr:uid="{00000000-0005-0000-0000-000099260000}"/>
    <cellStyle name="Comma 6 2 6 4 2 2" xfId="9914" xr:uid="{00000000-0005-0000-0000-00009A260000}"/>
    <cellStyle name="Comma 6 2 6 4 3" xfId="9915" xr:uid="{00000000-0005-0000-0000-00009B260000}"/>
    <cellStyle name="Comma 6 2 6 4 4" xfId="9916" xr:uid="{00000000-0005-0000-0000-00009C260000}"/>
    <cellStyle name="Comma 6 2 6 5" xfId="9917" xr:uid="{00000000-0005-0000-0000-00009D260000}"/>
    <cellStyle name="Comma 6 2 6 5 2" xfId="9918" xr:uid="{00000000-0005-0000-0000-00009E260000}"/>
    <cellStyle name="Comma 6 2 6 6" xfId="9919" xr:uid="{00000000-0005-0000-0000-00009F260000}"/>
    <cellStyle name="Comma 6 2 6 7" xfId="9920" xr:uid="{00000000-0005-0000-0000-0000A0260000}"/>
    <cellStyle name="Comma 6 2 7" xfId="9921" xr:uid="{00000000-0005-0000-0000-0000A1260000}"/>
    <cellStyle name="Comma 6 2 7 2" xfId="9922" xr:uid="{00000000-0005-0000-0000-0000A2260000}"/>
    <cellStyle name="Comma 6 2 7 2 2" xfId="9923" xr:uid="{00000000-0005-0000-0000-0000A3260000}"/>
    <cellStyle name="Comma 6 2 7 2 2 2" xfId="9924" xr:uid="{00000000-0005-0000-0000-0000A4260000}"/>
    <cellStyle name="Comma 6 2 7 2 3" xfId="9925" xr:uid="{00000000-0005-0000-0000-0000A5260000}"/>
    <cellStyle name="Comma 6 2 7 2 4" xfId="9926" xr:uid="{00000000-0005-0000-0000-0000A6260000}"/>
    <cellStyle name="Comma 6 2 7 3" xfId="9927" xr:uid="{00000000-0005-0000-0000-0000A7260000}"/>
    <cellStyle name="Comma 6 2 7 3 2" xfId="9928" xr:uid="{00000000-0005-0000-0000-0000A8260000}"/>
    <cellStyle name="Comma 6 2 7 3 2 2" xfId="9929" xr:uid="{00000000-0005-0000-0000-0000A9260000}"/>
    <cellStyle name="Comma 6 2 7 3 3" xfId="9930" xr:uid="{00000000-0005-0000-0000-0000AA260000}"/>
    <cellStyle name="Comma 6 2 7 3 4" xfId="9931" xr:uid="{00000000-0005-0000-0000-0000AB260000}"/>
    <cellStyle name="Comma 6 2 7 4" xfId="9932" xr:uid="{00000000-0005-0000-0000-0000AC260000}"/>
    <cellStyle name="Comma 6 2 7 4 2" xfId="9933" xr:uid="{00000000-0005-0000-0000-0000AD260000}"/>
    <cellStyle name="Comma 6 2 7 5" xfId="9934" xr:uid="{00000000-0005-0000-0000-0000AE260000}"/>
    <cellStyle name="Comma 6 2 7 6" xfId="9935" xr:uid="{00000000-0005-0000-0000-0000AF260000}"/>
    <cellStyle name="Comma 6 2 8" xfId="9936" xr:uid="{00000000-0005-0000-0000-0000B0260000}"/>
    <cellStyle name="Comma 6 2 8 2" xfId="9937" xr:uid="{00000000-0005-0000-0000-0000B1260000}"/>
    <cellStyle name="Comma 6 2 8 2 2" xfId="9938" xr:uid="{00000000-0005-0000-0000-0000B2260000}"/>
    <cellStyle name="Comma 6 2 8 2 2 2" xfId="9939" xr:uid="{00000000-0005-0000-0000-0000B3260000}"/>
    <cellStyle name="Comma 6 2 8 2 3" xfId="9940" xr:uid="{00000000-0005-0000-0000-0000B4260000}"/>
    <cellStyle name="Comma 6 2 8 2 4" xfId="9941" xr:uid="{00000000-0005-0000-0000-0000B5260000}"/>
    <cellStyle name="Comma 6 2 8 3" xfId="9942" xr:uid="{00000000-0005-0000-0000-0000B6260000}"/>
    <cellStyle name="Comma 6 2 8 3 2" xfId="9943" xr:uid="{00000000-0005-0000-0000-0000B7260000}"/>
    <cellStyle name="Comma 6 2 8 4" xfId="9944" xr:uid="{00000000-0005-0000-0000-0000B8260000}"/>
    <cellStyle name="Comma 6 2 8 5" xfId="9945" xr:uid="{00000000-0005-0000-0000-0000B9260000}"/>
    <cellStyle name="Comma 6 2 9" xfId="9946" xr:uid="{00000000-0005-0000-0000-0000BA260000}"/>
    <cellStyle name="Comma 6 2 9 2" xfId="9947" xr:uid="{00000000-0005-0000-0000-0000BB260000}"/>
    <cellStyle name="Comma 6 2 9 2 2" xfId="9948" xr:uid="{00000000-0005-0000-0000-0000BC260000}"/>
    <cellStyle name="Comma 6 2 9 3" xfId="9949" xr:uid="{00000000-0005-0000-0000-0000BD260000}"/>
    <cellStyle name="Comma 6 2 9 4" xfId="9950" xr:uid="{00000000-0005-0000-0000-0000BE260000}"/>
    <cellStyle name="Comma 6 3" xfId="9951" xr:uid="{00000000-0005-0000-0000-0000BF260000}"/>
    <cellStyle name="Comma 6 3 10" xfId="9952" xr:uid="{00000000-0005-0000-0000-0000C0260000}"/>
    <cellStyle name="Comma 6 3 10 2" xfId="9953" xr:uid="{00000000-0005-0000-0000-0000C1260000}"/>
    <cellStyle name="Comma 6 3 10 2 2" xfId="9954" xr:uid="{00000000-0005-0000-0000-0000C2260000}"/>
    <cellStyle name="Comma 6 3 10 3" xfId="9955" xr:uid="{00000000-0005-0000-0000-0000C3260000}"/>
    <cellStyle name="Comma 6 3 10 4" xfId="9956" xr:uid="{00000000-0005-0000-0000-0000C4260000}"/>
    <cellStyle name="Comma 6 3 11" xfId="9957" xr:uid="{00000000-0005-0000-0000-0000C5260000}"/>
    <cellStyle name="Comma 6 3 11 2" xfId="9958" xr:uid="{00000000-0005-0000-0000-0000C6260000}"/>
    <cellStyle name="Comma 6 3 12" xfId="9959" xr:uid="{00000000-0005-0000-0000-0000C7260000}"/>
    <cellStyle name="Comma 6 3 13" xfId="9960" xr:uid="{00000000-0005-0000-0000-0000C8260000}"/>
    <cellStyle name="Comma 6 3 2" xfId="9961" xr:uid="{00000000-0005-0000-0000-0000C9260000}"/>
    <cellStyle name="Comma 6 3 2 10" xfId="9962" xr:uid="{00000000-0005-0000-0000-0000CA260000}"/>
    <cellStyle name="Comma 6 3 2 10 2" xfId="9963" xr:uid="{00000000-0005-0000-0000-0000CB260000}"/>
    <cellStyle name="Comma 6 3 2 11" xfId="9964" xr:uid="{00000000-0005-0000-0000-0000CC260000}"/>
    <cellStyle name="Comma 6 3 2 12" xfId="9965" xr:uid="{00000000-0005-0000-0000-0000CD260000}"/>
    <cellStyle name="Comma 6 3 2 2" xfId="9966" xr:uid="{00000000-0005-0000-0000-0000CE260000}"/>
    <cellStyle name="Comma 6 3 2 2 2" xfId="9967" xr:uid="{00000000-0005-0000-0000-0000CF260000}"/>
    <cellStyle name="Comma 6 3 2 2 2 2" xfId="9968" xr:uid="{00000000-0005-0000-0000-0000D0260000}"/>
    <cellStyle name="Comma 6 3 2 2 2 2 2" xfId="9969" xr:uid="{00000000-0005-0000-0000-0000D1260000}"/>
    <cellStyle name="Comma 6 3 2 2 2 2 2 2" xfId="9970" xr:uid="{00000000-0005-0000-0000-0000D2260000}"/>
    <cellStyle name="Comma 6 3 2 2 2 2 3" xfId="9971" xr:uid="{00000000-0005-0000-0000-0000D3260000}"/>
    <cellStyle name="Comma 6 3 2 2 2 2 4" xfId="9972" xr:uid="{00000000-0005-0000-0000-0000D4260000}"/>
    <cellStyle name="Comma 6 3 2 2 2 3" xfId="9973" xr:uid="{00000000-0005-0000-0000-0000D5260000}"/>
    <cellStyle name="Comma 6 3 2 2 2 3 2" xfId="9974" xr:uid="{00000000-0005-0000-0000-0000D6260000}"/>
    <cellStyle name="Comma 6 3 2 2 2 4" xfId="9975" xr:uid="{00000000-0005-0000-0000-0000D7260000}"/>
    <cellStyle name="Comma 6 3 2 2 2 5" xfId="9976" xr:uid="{00000000-0005-0000-0000-0000D8260000}"/>
    <cellStyle name="Comma 6 3 2 2 3" xfId="9977" xr:uid="{00000000-0005-0000-0000-0000D9260000}"/>
    <cellStyle name="Comma 6 3 2 2 3 2" xfId="9978" xr:uid="{00000000-0005-0000-0000-0000DA260000}"/>
    <cellStyle name="Comma 6 3 2 2 3 2 2" xfId="9979" xr:uid="{00000000-0005-0000-0000-0000DB260000}"/>
    <cellStyle name="Comma 6 3 2 2 3 3" xfId="9980" xr:uid="{00000000-0005-0000-0000-0000DC260000}"/>
    <cellStyle name="Comma 6 3 2 2 3 4" xfId="9981" xr:uid="{00000000-0005-0000-0000-0000DD260000}"/>
    <cellStyle name="Comma 6 3 2 2 4" xfId="9982" xr:uid="{00000000-0005-0000-0000-0000DE260000}"/>
    <cellStyle name="Comma 6 3 2 2 4 2" xfId="9983" xr:uid="{00000000-0005-0000-0000-0000DF260000}"/>
    <cellStyle name="Comma 6 3 2 2 4 2 2" xfId="9984" xr:uid="{00000000-0005-0000-0000-0000E0260000}"/>
    <cellStyle name="Comma 6 3 2 2 4 3" xfId="9985" xr:uid="{00000000-0005-0000-0000-0000E1260000}"/>
    <cellStyle name="Comma 6 3 2 2 4 4" xfId="9986" xr:uid="{00000000-0005-0000-0000-0000E2260000}"/>
    <cellStyle name="Comma 6 3 2 2 5" xfId="9987" xr:uid="{00000000-0005-0000-0000-0000E3260000}"/>
    <cellStyle name="Comma 6 3 2 2 5 2" xfId="9988" xr:uid="{00000000-0005-0000-0000-0000E4260000}"/>
    <cellStyle name="Comma 6 3 2 2 6" xfId="9989" xr:uid="{00000000-0005-0000-0000-0000E5260000}"/>
    <cellStyle name="Comma 6 3 2 2 7" xfId="9990" xr:uid="{00000000-0005-0000-0000-0000E6260000}"/>
    <cellStyle name="Comma 6 3 2 3" xfId="9991" xr:uid="{00000000-0005-0000-0000-0000E7260000}"/>
    <cellStyle name="Comma 6 3 2 3 2" xfId="9992" xr:uid="{00000000-0005-0000-0000-0000E8260000}"/>
    <cellStyle name="Comma 6 3 2 3 2 2" xfId="9993" xr:uid="{00000000-0005-0000-0000-0000E9260000}"/>
    <cellStyle name="Comma 6 3 2 3 2 2 2" xfId="9994" xr:uid="{00000000-0005-0000-0000-0000EA260000}"/>
    <cellStyle name="Comma 6 3 2 3 2 2 2 2" xfId="9995" xr:uid="{00000000-0005-0000-0000-0000EB260000}"/>
    <cellStyle name="Comma 6 3 2 3 2 2 3" xfId="9996" xr:uid="{00000000-0005-0000-0000-0000EC260000}"/>
    <cellStyle name="Comma 6 3 2 3 2 2 4" xfId="9997" xr:uid="{00000000-0005-0000-0000-0000ED260000}"/>
    <cellStyle name="Comma 6 3 2 3 2 3" xfId="9998" xr:uid="{00000000-0005-0000-0000-0000EE260000}"/>
    <cellStyle name="Comma 6 3 2 3 2 3 2" xfId="9999" xr:uid="{00000000-0005-0000-0000-0000EF260000}"/>
    <cellStyle name="Comma 6 3 2 3 2 4" xfId="10000" xr:uid="{00000000-0005-0000-0000-0000F0260000}"/>
    <cellStyle name="Comma 6 3 2 3 2 5" xfId="10001" xr:uid="{00000000-0005-0000-0000-0000F1260000}"/>
    <cellStyle name="Comma 6 3 2 3 3" xfId="10002" xr:uid="{00000000-0005-0000-0000-0000F2260000}"/>
    <cellStyle name="Comma 6 3 2 3 3 2" xfId="10003" xr:uid="{00000000-0005-0000-0000-0000F3260000}"/>
    <cellStyle name="Comma 6 3 2 3 3 2 2" xfId="10004" xr:uid="{00000000-0005-0000-0000-0000F4260000}"/>
    <cellStyle name="Comma 6 3 2 3 3 3" xfId="10005" xr:uid="{00000000-0005-0000-0000-0000F5260000}"/>
    <cellStyle name="Comma 6 3 2 3 3 4" xfId="10006" xr:uid="{00000000-0005-0000-0000-0000F6260000}"/>
    <cellStyle name="Comma 6 3 2 3 4" xfId="10007" xr:uid="{00000000-0005-0000-0000-0000F7260000}"/>
    <cellStyle name="Comma 6 3 2 3 4 2" xfId="10008" xr:uid="{00000000-0005-0000-0000-0000F8260000}"/>
    <cellStyle name="Comma 6 3 2 3 4 2 2" xfId="10009" xr:uid="{00000000-0005-0000-0000-0000F9260000}"/>
    <cellStyle name="Comma 6 3 2 3 4 3" xfId="10010" xr:uid="{00000000-0005-0000-0000-0000FA260000}"/>
    <cellStyle name="Comma 6 3 2 3 4 4" xfId="10011" xr:uid="{00000000-0005-0000-0000-0000FB260000}"/>
    <cellStyle name="Comma 6 3 2 3 5" xfId="10012" xr:uid="{00000000-0005-0000-0000-0000FC260000}"/>
    <cellStyle name="Comma 6 3 2 3 5 2" xfId="10013" xr:uid="{00000000-0005-0000-0000-0000FD260000}"/>
    <cellStyle name="Comma 6 3 2 3 6" xfId="10014" xr:uid="{00000000-0005-0000-0000-0000FE260000}"/>
    <cellStyle name="Comma 6 3 2 3 7" xfId="10015" xr:uid="{00000000-0005-0000-0000-0000FF260000}"/>
    <cellStyle name="Comma 6 3 2 4" xfId="10016" xr:uid="{00000000-0005-0000-0000-000000270000}"/>
    <cellStyle name="Comma 6 3 2 4 2" xfId="10017" xr:uid="{00000000-0005-0000-0000-000001270000}"/>
    <cellStyle name="Comma 6 3 2 4 2 2" xfId="10018" xr:uid="{00000000-0005-0000-0000-000002270000}"/>
    <cellStyle name="Comma 6 3 2 4 2 2 2" xfId="10019" xr:uid="{00000000-0005-0000-0000-000003270000}"/>
    <cellStyle name="Comma 6 3 2 4 2 2 2 2" xfId="10020" xr:uid="{00000000-0005-0000-0000-000004270000}"/>
    <cellStyle name="Comma 6 3 2 4 2 2 3" xfId="10021" xr:uid="{00000000-0005-0000-0000-000005270000}"/>
    <cellStyle name="Comma 6 3 2 4 2 2 4" xfId="10022" xr:uid="{00000000-0005-0000-0000-000006270000}"/>
    <cellStyle name="Comma 6 3 2 4 2 3" xfId="10023" xr:uid="{00000000-0005-0000-0000-000007270000}"/>
    <cellStyle name="Comma 6 3 2 4 2 3 2" xfId="10024" xr:uid="{00000000-0005-0000-0000-000008270000}"/>
    <cellStyle name="Comma 6 3 2 4 2 4" xfId="10025" xr:uid="{00000000-0005-0000-0000-000009270000}"/>
    <cellStyle name="Comma 6 3 2 4 2 5" xfId="10026" xr:uid="{00000000-0005-0000-0000-00000A270000}"/>
    <cellStyle name="Comma 6 3 2 4 3" xfId="10027" xr:uid="{00000000-0005-0000-0000-00000B270000}"/>
    <cellStyle name="Comma 6 3 2 4 3 2" xfId="10028" xr:uid="{00000000-0005-0000-0000-00000C270000}"/>
    <cellStyle name="Comma 6 3 2 4 3 2 2" xfId="10029" xr:uid="{00000000-0005-0000-0000-00000D270000}"/>
    <cellStyle name="Comma 6 3 2 4 3 3" xfId="10030" xr:uid="{00000000-0005-0000-0000-00000E270000}"/>
    <cellStyle name="Comma 6 3 2 4 3 4" xfId="10031" xr:uid="{00000000-0005-0000-0000-00000F270000}"/>
    <cellStyle name="Comma 6 3 2 4 4" xfId="10032" xr:uid="{00000000-0005-0000-0000-000010270000}"/>
    <cellStyle name="Comma 6 3 2 4 4 2" xfId="10033" xr:uid="{00000000-0005-0000-0000-000011270000}"/>
    <cellStyle name="Comma 6 3 2 4 4 2 2" xfId="10034" xr:uid="{00000000-0005-0000-0000-000012270000}"/>
    <cellStyle name="Comma 6 3 2 4 4 3" xfId="10035" xr:uid="{00000000-0005-0000-0000-000013270000}"/>
    <cellStyle name="Comma 6 3 2 4 4 4" xfId="10036" xr:uid="{00000000-0005-0000-0000-000014270000}"/>
    <cellStyle name="Comma 6 3 2 4 5" xfId="10037" xr:uid="{00000000-0005-0000-0000-000015270000}"/>
    <cellStyle name="Comma 6 3 2 4 5 2" xfId="10038" xr:uid="{00000000-0005-0000-0000-000016270000}"/>
    <cellStyle name="Comma 6 3 2 4 6" xfId="10039" xr:uid="{00000000-0005-0000-0000-000017270000}"/>
    <cellStyle name="Comma 6 3 2 4 7" xfId="10040" xr:uid="{00000000-0005-0000-0000-000018270000}"/>
    <cellStyle name="Comma 6 3 2 5" xfId="10041" xr:uid="{00000000-0005-0000-0000-000019270000}"/>
    <cellStyle name="Comma 6 3 2 5 2" xfId="10042" xr:uid="{00000000-0005-0000-0000-00001A270000}"/>
    <cellStyle name="Comma 6 3 2 5 2 2" xfId="10043" xr:uid="{00000000-0005-0000-0000-00001B270000}"/>
    <cellStyle name="Comma 6 3 2 5 2 2 2" xfId="10044" xr:uid="{00000000-0005-0000-0000-00001C270000}"/>
    <cellStyle name="Comma 6 3 2 5 2 2 2 2" xfId="10045" xr:uid="{00000000-0005-0000-0000-00001D270000}"/>
    <cellStyle name="Comma 6 3 2 5 2 2 3" xfId="10046" xr:uid="{00000000-0005-0000-0000-00001E270000}"/>
    <cellStyle name="Comma 6 3 2 5 2 2 4" xfId="10047" xr:uid="{00000000-0005-0000-0000-00001F270000}"/>
    <cellStyle name="Comma 6 3 2 5 2 3" xfId="10048" xr:uid="{00000000-0005-0000-0000-000020270000}"/>
    <cellStyle name="Comma 6 3 2 5 2 3 2" xfId="10049" xr:uid="{00000000-0005-0000-0000-000021270000}"/>
    <cellStyle name="Comma 6 3 2 5 2 4" xfId="10050" xr:uid="{00000000-0005-0000-0000-000022270000}"/>
    <cellStyle name="Comma 6 3 2 5 2 5" xfId="10051" xr:uid="{00000000-0005-0000-0000-000023270000}"/>
    <cellStyle name="Comma 6 3 2 5 3" xfId="10052" xr:uid="{00000000-0005-0000-0000-000024270000}"/>
    <cellStyle name="Comma 6 3 2 5 3 2" xfId="10053" xr:uid="{00000000-0005-0000-0000-000025270000}"/>
    <cellStyle name="Comma 6 3 2 5 3 2 2" xfId="10054" xr:uid="{00000000-0005-0000-0000-000026270000}"/>
    <cellStyle name="Comma 6 3 2 5 3 3" xfId="10055" xr:uid="{00000000-0005-0000-0000-000027270000}"/>
    <cellStyle name="Comma 6 3 2 5 3 4" xfId="10056" xr:uid="{00000000-0005-0000-0000-000028270000}"/>
    <cellStyle name="Comma 6 3 2 5 4" xfId="10057" xr:uid="{00000000-0005-0000-0000-000029270000}"/>
    <cellStyle name="Comma 6 3 2 5 4 2" xfId="10058" xr:uid="{00000000-0005-0000-0000-00002A270000}"/>
    <cellStyle name="Comma 6 3 2 5 4 2 2" xfId="10059" xr:uid="{00000000-0005-0000-0000-00002B270000}"/>
    <cellStyle name="Comma 6 3 2 5 4 3" xfId="10060" xr:uid="{00000000-0005-0000-0000-00002C270000}"/>
    <cellStyle name="Comma 6 3 2 5 4 4" xfId="10061" xr:uid="{00000000-0005-0000-0000-00002D270000}"/>
    <cellStyle name="Comma 6 3 2 5 5" xfId="10062" xr:uid="{00000000-0005-0000-0000-00002E270000}"/>
    <cellStyle name="Comma 6 3 2 5 5 2" xfId="10063" xr:uid="{00000000-0005-0000-0000-00002F270000}"/>
    <cellStyle name="Comma 6 3 2 5 6" xfId="10064" xr:uid="{00000000-0005-0000-0000-000030270000}"/>
    <cellStyle name="Comma 6 3 2 5 7" xfId="10065" xr:uid="{00000000-0005-0000-0000-000031270000}"/>
    <cellStyle name="Comma 6 3 2 6" xfId="10066" xr:uid="{00000000-0005-0000-0000-000032270000}"/>
    <cellStyle name="Comma 6 3 2 6 2" xfId="10067" xr:uid="{00000000-0005-0000-0000-000033270000}"/>
    <cellStyle name="Comma 6 3 2 6 2 2" xfId="10068" xr:uid="{00000000-0005-0000-0000-000034270000}"/>
    <cellStyle name="Comma 6 3 2 6 2 2 2" xfId="10069" xr:uid="{00000000-0005-0000-0000-000035270000}"/>
    <cellStyle name="Comma 6 3 2 6 2 3" xfId="10070" xr:uid="{00000000-0005-0000-0000-000036270000}"/>
    <cellStyle name="Comma 6 3 2 6 2 4" xfId="10071" xr:uid="{00000000-0005-0000-0000-000037270000}"/>
    <cellStyle name="Comma 6 3 2 6 3" xfId="10072" xr:uid="{00000000-0005-0000-0000-000038270000}"/>
    <cellStyle name="Comma 6 3 2 6 3 2" xfId="10073" xr:uid="{00000000-0005-0000-0000-000039270000}"/>
    <cellStyle name="Comma 6 3 2 6 3 2 2" xfId="10074" xr:uid="{00000000-0005-0000-0000-00003A270000}"/>
    <cellStyle name="Comma 6 3 2 6 3 3" xfId="10075" xr:uid="{00000000-0005-0000-0000-00003B270000}"/>
    <cellStyle name="Comma 6 3 2 6 3 4" xfId="10076" xr:uid="{00000000-0005-0000-0000-00003C270000}"/>
    <cellStyle name="Comma 6 3 2 6 4" xfId="10077" xr:uid="{00000000-0005-0000-0000-00003D270000}"/>
    <cellStyle name="Comma 6 3 2 6 4 2" xfId="10078" xr:uid="{00000000-0005-0000-0000-00003E270000}"/>
    <cellStyle name="Comma 6 3 2 6 5" xfId="10079" xr:uid="{00000000-0005-0000-0000-00003F270000}"/>
    <cellStyle name="Comma 6 3 2 6 6" xfId="10080" xr:uid="{00000000-0005-0000-0000-000040270000}"/>
    <cellStyle name="Comma 6 3 2 7" xfId="10081" xr:uid="{00000000-0005-0000-0000-000041270000}"/>
    <cellStyle name="Comma 6 3 2 7 2" xfId="10082" xr:uid="{00000000-0005-0000-0000-000042270000}"/>
    <cellStyle name="Comma 6 3 2 7 2 2" xfId="10083" xr:uid="{00000000-0005-0000-0000-000043270000}"/>
    <cellStyle name="Comma 6 3 2 7 2 2 2" xfId="10084" xr:uid="{00000000-0005-0000-0000-000044270000}"/>
    <cellStyle name="Comma 6 3 2 7 2 2 3" xfId="10085" xr:uid="{00000000-0005-0000-0000-000045270000}"/>
    <cellStyle name="Comma 6 3 2 7 2 3" xfId="10086" xr:uid="{00000000-0005-0000-0000-000046270000}"/>
    <cellStyle name="Comma 6 3 2 7 2 4" xfId="10087" xr:uid="{00000000-0005-0000-0000-000047270000}"/>
    <cellStyle name="Comma 6 3 2 7 2 5" xfId="10088" xr:uid="{00000000-0005-0000-0000-000048270000}"/>
    <cellStyle name="Comma 6 3 2 7 3" xfId="10089" xr:uid="{00000000-0005-0000-0000-000049270000}"/>
    <cellStyle name="Comma 6 3 2 7 3 2" xfId="10090" xr:uid="{00000000-0005-0000-0000-00004A270000}"/>
    <cellStyle name="Comma 6 3 2 7 3 3" xfId="10091" xr:uid="{00000000-0005-0000-0000-00004B270000}"/>
    <cellStyle name="Comma 6 3 2 7 4" xfId="10092" xr:uid="{00000000-0005-0000-0000-00004C270000}"/>
    <cellStyle name="Comma 6 3 2 7 5" xfId="10093" xr:uid="{00000000-0005-0000-0000-00004D270000}"/>
    <cellStyle name="Comma 6 3 2 7 6" xfId="10094" xr:uid="{00000000-0005-0000-0000-00004E270000}"/>
    <cellStyle name="Comma 6 3 2 8" xfId="10095" xr:uid="{00000000-0005-0000-0000-00004F270000}"/>
    <cellStyle name="Comma 6 3 2 8 2" xfId="10096" xr:uid="{00000000-0005-0000-0000-000050270000}"/>
    <cellStyle name="Comma 6 3 2 8 2 2" xfId="10097" xr:uid="{00000000-0005-0000-0000-000051270000}"/>
    <cellStyle name="Comma 6 3 2 8 2 3" xfId="10098" xr:uid="{00000000-0005-0000-0000-000052270000}"/>
    <cellStyle name="Comma 6 3 2 8 3" xfId="10099" xr:uid="{00000000-0005-0000-0000-000053270000}"/>
    <cellStyle name="Comma 6 3 2 8 4" xfId="10100" xr:uid="{00000000-0005-0000-0000-000054270000}"/>
    <cellStyle name="Comma 6 3 2 8 5" xfId="10101" xr:uid="{00000000-0005-0000-0000-000055270000}"/>
    <cellStyle name="Comma 6 3 2 9" xfId="10102" xr:uid="{00000000-0005-0000-0000-000056270000}"/>
    <cellStyle name="Comma 6 3 2 9 2" xfId="10103" xr:uid="{00000000-0005-0000-0000-000057270000}"/>
    <cellStyle name="Comma 6 3 2 9 2 2" xfId="10104" xr:uid="{00000000-0005-0000-0000-000058270000}"/>
    <cellStyle name="Comma 6 3 2 9 2 3" xfId="10105" xr:uid="{00000000-0005-0000-0000-000059270000}"/>
    <cellStyle name="Comma 6 3 2 9 3" xfId="10106" xr:uid="{00000000-0005-0000-0000-00005A270000}"/>
    <cellStyle name="Comma 6 3 2 9 4" xfId="10107" xr:uid="{00000000-0005-0000-0000-00005B270000}"/>
    <cellStyle name="Comma 6 3 2 9 5" xfId="10108" xr:uid="{00000000-0005-0000-0000-00005C270000}"/>
    <cellStyle name="Comma 6 3 3" xfId="10109" xr:uid="{00000000-0005-0000-0000-00005D270000}"/>
    <cellStyle name="Comma 6 3 3 2" xfId="10110" xr:uid="{00000000-0005-0000-0000-00005E270000}"/>
    <cellStyle name="Comma 6 3 3 2 2" xfId="10111" xr:uid="{00000000-0005-0000-0000-00005F270000}"/>
    <cellStyle name="Comma 6 3 3 2 2 2" xfId="10112" xr:uid="{00000000-0005-0000-0000-000060270000}"/>
    <cellStyle name="Comma 6 3 3 2 2 2 2" xfId="10113" xr:uid="{00000000-0005-0000-0000-000061270000}"/>
    <cellStyle name="Comma 6 3 3 2 2 3" xfId="10114" xr:uid="{00000000-0005-0000-0000-000062270000}"/>
    <cellStyle name="Comma 6 3 3 2 2 4" xfId="10115" xr:uid="{00000000-0005-0000-0000-000063270000}"/>
    <cellStyle name="Comma 6 3 3 2 2 5" xfId="10116" xr:uid="{00000000-0005-0000-0000-000064270000}"/>
    <cellStyle name="Comma 6 3 3 2 3" xfId="10117" xr:uid="{00000000-0005-0000-0000-000065270000}"/>
    <cellStyle name="Comma 6 3 3 2 3 2" xfId="10118" xr:uid="{00000000-0005-0000-0000-000066270000}"/>
    <cellStyle name="Comma 6 3 3 2 4" xfId="10119" xr:uid="{00000000-0005-0000-0000-000067270000}"/>
    <cellStyle name="Comma 6 3 3 2 5" xfId="10120" xr:uid="{00000000-0005-0000-0000-000068270000}"/>
    <cellStyle name="Comma 6 3 3 2 6" xfId="10121" xr:uid="{00000000-0005-0000-0000-000069270000}"/>
    <cellStyle name="Comma 6 3 3 3" xfId="10122" xr:uid="{00000000-0005-0000-0000-00006A270000}"/>
    <cellStyle name="Comma 6 3 3 3 2" xfId="10123" xr:uid="{00000000-0005-0000-0000-00006B270000}"/>
    <cellStyle name="Comma 6 3 3 3 2 2" xfId="10124" xr:uid="{00000000-0005-0000-0000-00006C270000}"/>
    <cellStyle name="Comma 6 3 3 3 3" xfId="10125" xr:uid="{00000000-0005-0000-0000-00006D270000}"/>
    <cellStyle name="Comma 6 3 3 3 4" xfId="10126" xr:uid="{00000000-0005-0000-0000-00006E270000}"/>
    <cellStyle name="Comma 6 3 3 3 5" xfId="10127" xr:uid="{00000000-0005-0000-0000-00006F270000}"/>
    <cellStyle name="Comma 6 3 3 4" xfId="10128" xr:uid="{00000000-0005-0000-0000-000070270000}"/>
    <cellStyle name="Comma 6 3 3 4 2" xfId="10129" xr:uid="{00000000-0005-0000-0000-000071270000}"/>
    <cellStyle name="Comma 6 3 3 4 2 2" xfId="10130" xr:uid="{00000000-0005-0000-0000-000072270000}"/>
    <cellStyle name="Comma 6 3 3 4 3" xfId="10131" xr:uid="{00000000-0005-0000-0000-000073270000}"/>
    <cellStyle name="Comma 6 3 3 4 4" xfId="10132" xr:uid="{00000000-0005-0000-0000-000074270000}"/>
    <cellStyle name="Comma 6 3 3 4 5" xfId="10133" xr:uid="{00000000-0005-0000-0000-000075270000}"/>
    <cellStyle name="Comma 6 3 3 5" xfId="10134" xr:uid="{00000000-0005-0000-0000-000076270000}"/>
    <cellStyle name="Comma 6 3 3 5 2" xfId="10135" xr:uid="{00000000-0005-0000-0000-000077270000}"/>
    <cellStyle name="Comma 6 3 3 6" xfId="10136" xr:uid="{00000000-0005-0000-0000-000078270000}"/>
    <cellStyle name="Comma 6 3 3 7" xfId="10137" xr:uid="{00000000-0005-0000-0000-000079270000}"/>
    <cellStyle name="Comma 6 3 3 8" xfId="10138" xr:uid="{00000000-0005-0000-0000-00007A270000}"/>
    <cellStyle name="Comma 6 3 4" xfId="10139" xr:uid="{00000000-0005-0000-0000-00007B270000}"/>
    <cellStyle name="Comma 6 3 4 2" xfId="10140" xr:uid="{00000000-0005-0000-0000-00007C270000}"/>
    <cellStyle name="Comma 6 3 4 2 2" xfId="10141" xr:uid="{00000000-0005-0000-0000-00007D270000}"/>
    <cellStyle name="Comma 6 3 4 2 2 2" xfId="10142" xr:uid="{00000000-0005-0000-0000-00007E270000}"/>
    <cellStyle name="Comma 6 3 4 2 2 2 2" xfId="10143" xr:uid="{00000000-0005-0000-0000-00007F270000}"/>
    <cellStyle name="Comma 6 3 4 2 2 3" xfId="10144" xr:uid="{00000000-0005-0000-0000-000080270000}"/>
    <cellStyle name="Comma 6 3 4 2 2 4" xfId="10145" xr:uid="{00000000-0005-0000-0000-000081270000}"/>
    <cellStyle name="Comma 6 3 4 2 2 5" xfId="10146" xr:uid="{00000000-0005-0000-0000-000082270000}"/>
    <cellStyle name="Comma 6 3 4 2 3" xfId="10147" xr:uid="{00000000-0005-0000-0000-000083270000}"/>
    <cellStyle name="Comma 6 3 4 2 3 2" xfId="10148" xr:uid="{00000000-0005-0000-0000-000084270000}"/>
    <cellStyle name="Comma 6 3 4 2 4" xfId="10149" xr:uid="{00000000-0005-0000-0000-000085270000}"/>
    <cellStyle name="Comma 6 3 4 2 5" xfId="10150" xr:uid="{00000000-0005-0000-0000-000086270000}"/>
    <cellStyle name="Comma 6 3 4 2 6" xfId="10151" xr:uid="{00000000-0005-0000-0000-000087270000}"/>
    <cellStyle name="Comma 6 3 4 3" xfId="10152" xr:uid="{00000000-0005-0000-0000-000088270000}"/>
    <cellStyle name="Comma 6 3 4 3 2" xfId="10153" xr:uid="{00000000-0005-0000-0000-000089270000}"/>
    <cellStyle name="Comma 6 3 4 3 2 2" xfId="10154" xr:uid="{00000000-0005-0000-0000-00008A270000}"/>
    <cellStyle name="Comma 6 3 4 3 3" xfId="10155" xr:uid="{00000000-0005-0000-0000-00008B270000}"/>
    <cellStyle name="Comma 6 3 4 3 4" xfId="10156" xr:uid="{00000000-0005-0000-0000-00008C270000}"/>
    <cellStyle name="Comma 6 3 4 3 5" xfId="10157" xr:uid="{00000000-0005-0000-0000-00008D270000}"/>
    <cellStyle name="Comma 6 3 4 4" xfId="10158" xr:uid="{00000000-0005-0000-0000-00008E270000}"/>
    <cellStyle name="Comma 6 3 4 4 2" xfId="10159" xr:uid="{00000000-0005-0000-0000-00008F270000}"/>
    <cellStyle name="Comma 6 3 4 4 2 2" xfId="10160" xr:uid="{00000000-0005-0000-0000-000090270000}"/>
    <cellStyle name="Comma 6 3 4 4 3" xfId="10161" xr:uid="{00000000-0005-0000-0000-000091270000}"/>
    <cellStyle name="Comma 6 3 4 4 4" xfId="10162" xr:uid="{00000000-0005-0000-0000-000092270000}"/>
    <cellStyle name="Comma 6 3 4 4 5" xfId="10163" xr:uid="{00000000-0005-0000-0000-000093270000}"/>
    <cellStyle name="Comma 6 3 4 5" xfId="10164" xr:uid="{00000000-0005-0000-0000-000094270000}"/>
    <cellStyle name="Comma 6 3 4 5 2" xfId="10165" xr:uid="{00000000-0005-0000-0000-000095270000}"/>
    <cellStyle name="Comma 6 3 4 6" xfId="10166" xr:uid="{00000000-0005-0000-0000-000096270000}"/>
    <cellStyle name="Comma 6 3 4 7" xfId="10167" xr:uid="{00000000-0005-0000-0000-000097270000}"/>
    <cellStyle name="Comma 6 3 4 8" xfId="10168" xr:uid="{00000000-0005-0000-0000-000098270000}"/>
    <cellStyle name="Comma 6 3 5" xfId="10169" xr:uid="{00000000-0005-0000-0000-000099270000}"/>
    <cellStyle name="Comma 6 3 5 2" xfId="10170" xr:uid="{00000000-0005-0000-0000-00009A270000}"/>
    <cellStyle name="Comma 6 3 5 2 2" xfId="10171" xr:uid="{00000000-0005-0000-0000-00009B270000}"/>
    <cellStyle name="Comma 6 3 5 2 2 2" xfId="10172" xr:uid="{00000000-0005-0000-0000-00009C270000}"/>
    <cellStyle name="Comma 6 3 5 2 2 2 2" xfId="10173" xr:uid="{00000000-0005-0000-0000-00009D270000}"/>
    <cellStyle name="Comma 6 3 5 2 2 3" xfId="10174" xr:uid="{00000000-0005-0000-0000-00009E270000}"/>
    <cellStyle name="Comma 6 3 5 2 2 4" xfId="10175" xr:uid="{00000000-0005-0000-0000-00009F270000}"/>
    <cellStyle name="Comma 6 3 5 2 2 5" xfId="10176" xr:uid="{00000000-0005-0000-0000-0000A0270000}"/>
    <cellStyle name="Comma 6 3 5 2 3" xfId="10177" xr:uid="{00000000-0005-0000-0000-0000A1270000}"/>
    <cellStyle name="Comma 6 3 5 2 3 2" xfId="10178" xr:uid="{00000000-0005-0000-0000-0000A2270000}"/>
    <cellStyle name="Comma 6 3 5 2 4" xfId="10179" xr:uid="{00000000-0005-0000-0000-0000A3270000}"/>
    <cellStyle name="Comma 6 3 5 2 5" xfId="10180" xr:uid="{00000000-0005-0000-0000-0000A4270000}"/>
    <cellStyle name="Comma 6 3 5 2 6" xfId="10181" xr:uid="{00000000-0005-0000-0000-0000A5270000}"/>
    <cellStyle name="Comma 6 3 5 3" xfId="10182" xr:uid="{00000000-0005-0000-0000-0000A6270000}"/>
    <cellStyle name="Comma 6 3 5 3 2" xfId="10183" xr:uid="{00000000-0005-0000-0000-0000A7270000}"/>
    <cellStyle name="Comma 6 3 5 3 2 2" xfId="10184" xr:uid="{00000000-0005-0000-0000-0000A8270000}"/>
    <cellStyle name="Comma 6 3 5 3 3" xfId="10185" xr:uid="{00000000-0005-0000-0000-0000A9270000}"/>
    <cellStyle name="Comma 6 3 5 3 4" xfId="10186" xr:uid="{00000000-0005-0000-0000-0000AA270000}"/>
    <cellStyle name="Comma 6 3 5 3 5" xfId="10187" xr:uid="{00000000-0005-0000-0000-0000AB270000}"/>
    <cellStyle name="Comma 6 3 5 4" xfId="10188" xr:uid="{00000000-0005-0000-0000-0000AC270000}"/>
    <cellStyle name="Comma 6 3 5 4 2" xfId="10189" xr:uid="{00000000-0005-0000-0000-0000AD270000}"/>
    <cellStyle name="Comma 6 3 5 4 2 2" xfId="10190" xr:uid="{00000000-0005-0000-0000-0000AE270000}"/>
    <cellStyle name="Comma 6 3 5 4 3" xfId="10191" xr:uid="{00000000-0005-0000-0000-0000AF270000}"/>
    <cellStyle name="Comma 6 3 5 4 4" xfId="10192" xr:uid="{00000000-0005-0000-0000-0000B0270000}"/>
    <cellStyle name="Comma 6 3 5 4 5" xfId="10193" xr:uid="{00000000-0005-0000-0000-0000B1270000}"/>
    <cellStyle name="Comma 6 3 5 5" xfId="10194" xr:uid="{00000000-0005-0000-0000-0000B2270000}"/>
    <cellStyle name="Comma 6 3 5 5 2" xfId="10195" xr:uid="{00000000-0005-0000-0000-0000B3270000}"/>
    <cellStyle name="Comma 6 3 5 6" xfId="10196" xr:uid="{00000000-0005-0000-0000-0000B4270000}"/>
    <cellStyle name="Comma 6 3 5 7" xfId="10197" xr:uid="{00000000-0005-0000-0000-0000B5270000}"/>
    <cellStyle name="Comma 6 3 5 8" xfId="10198" xr:uid="{00000000-0005-0000-0000-0000B6270000}"/>
    <cellStyle name="Comma 6 3 6" xfId="10199" xr:uid="{00000000-0005-0000-0000-0000B7270000}"/>
    <cellStyle name="Comma 6 3 6 2" xfId="10200" xr:uid="{00000000-0005-0000-0000-0000B8270000}"/>
    <cellStyle name="Comma 6 3 6 2 2" xfId="10201" xr:uid="{00000000-0005-0000-0000-0000B9270000}"/>
    <cellStyle name="Comma 6 3 6 2 2 2" xfId="10202" xr:uid="{00000000-0005-0000-0000-0000BA270000}"/>
    <cellStyle name="Comma 6 3 6 2 2 2 2" xfId="10203" xr:uid="{00000000-0005-0000-0000-0000BB270000}"/>
    <cellStyle name="Comma 6 3 6 2 2 3" xfId="10204" xr:uid="{00000000-0005-0000-0000-0000BC270000}"/>
    <cellStyle name="Comma 6 3 6 2 2 4" xfId="10205" xr:uid="{00000000-0005-0000-0000-0000BD270000}"/>
    <cellStyle name="Comma 6 3 6 2 2 5" xfId="10206" xr:uid="{00000000-0005-0000-0000-0000BE270000}"/>
    <cellStyle name="Comma 6 3 6 2 3" xfId="10207" xr:uid="{00000000-0005-0000-0000-0000BF270000}"/>
    <cellStyle name="Comma 6 3 6 2 3 2" xfId="10208" xr:uid="{00000000-0005-0000-0000-0000C0270000}"/>
    <cellStyle name="Comma 6 3 6 2 4" xfId="10209" xr:uid="{00000000-0005-0000-0000-0000C1270000}"/>
    <cellStyle name="Comma 6 3 6 2 5" xfId="10210" xr:uid="{00000000-0005-0000-0000-0000C2270000}"/>
    <cellStyle name="Comma 6 3 6 2 6" xfId="10211" xr:uid="{00000000-0005-0000-0000-0000C3270000}"/>
    <cellStyle name="Comma 6 3 6 3" xfId="10212" xr:uid="{00000000-0005-0000-0000-0000C4270000}"/>
    <cellStyle name="Comma 6 3 6 3 2" xfId="10213" xr:uid="{00000000-0005-0000-0000-0000C5270000}"/>
    <cellStyle name="Comma 6 3 6 3 2 2" xfId="10214" xr:uid="{00000000-0005-0000-0000-0000C6270000}"/>
    <cellStyle name="Comma 6 3 6 3 3" xfId="10215" xr:uid="{00000000-0005-0000-0000-0000C7270000}"/>
    <cellStyle name="Comma 6 3 6 3 4" xfId="10216" xr:uid="{00000000-0005-0000-0000-0000C8270000}"/>
    <cellStyle name="Comma 6 3 6 3 5" xfId="10217" xr:uid="{00000000-0005-0000-0000-0000C9270000}"/>
    <cellStyle name="Comma 6 3 6 4" xfId="10218" xr:uid="{00000000-0005-0000-0000-0000CA270000}"/>
    <cellStyle name="Comma 6 3 6 4 2" xfId="10219" xr:uid="{00000000-0005-0000-0000-0000CB270000}"/>
    <cellStyle name="Comma 6 3 6 4 2 2" xfId="10220" xr:uid="{00000000-0005-0000-0000-0000CC270000}"/>
    <cellStyle name="Comma 6 3 6 4 3" xfId="10221" xr:uid="{00000000-0005-0000-0000-0000CD270000}"/>
    <cellStyle name="Comma 6 3 6 4 4" xfId="10222" xr:uid="{00000000-0005-0000-0000-0000CE270000}"/>
    <cellStyle name="Comma 6 3 6 4 5" xfId="10223" xr:uid="{00000000-0005-0000-0000-0000CF270000}"/>
    <cellStyle name="Comma 6 3 6 5" xfId="10224" xr:uid="{00000000-0005-0000-0000-0000D0270000}"/>
    <cellStyle name="Comma 6 3 6 5 2" xfId="10225" xr:uid="{00000000-0005-0000-0000-0000D1270000}"/>
    <cellStyle name="Comma 6 3 6 6" xfId="10226" xr:uid="{00000000-0005-0000-0000-0000D2270000}"/>
    <cellStyle name="Comma 6 3 6 7" xfId="10227" xr:uid="{00000000-0005-0000-0000-0000D3270000}"/>
    <cellStyle name="Comma 6 3 6 8" xfId="10228" xr:uid="{00000000-0005-0000-0000-0000D4270000}"/>
    <cellStyle name="Comma 6 3 7" xfId="10229" xr:uid="{00000000-0005-0000-0000-0000D5270000}"/>
    <cellStyle name="Comma 6 3 7 2" xfId="10230" xr:uid="{00000000-0005-0000-0000-0000D6270000}"/>
    <cellStyle name="Comma 6 3 7 2 2" xfId="10231" xr:uid="{00000000-0005-0000-0000-0000D7270000}"/>
    <cellStyle name="Comma 6 3 7 2 2 2" xfId="10232" xr:uid="{00000000-0005-0000-0000-0000D8270000}"/>
    <cellStyle name="Comma 6 3 7 2 3" xfId="10233" xr:uid="{00000000-0005-0000-0000-0000D9270000}"/>
    <cellStyle name="Comma 6 3 7 2 4" xfId="10234" xr:uid="{00000000-0005-0000-0000-0000DA270000}"/>
    <cellStyle name="Comma 6 3 7 2 5" xfId="10235" xr:uid="{00000000-0005-0000-0000-0000DB270000}"/>
    <cellStyle name="Comma 6 3 7 3" xfId="10236" xr:uid="{00000000-0005-0000-0000-0000DC270000}"/>
    <cellStyle name="Comma 6 3 7 3 2" xfId="10237" xr:uid="{00000000-0005-0000-0000-0000DD270000}"/>
    <cellStyle name="Comma 6 3 7 3 2 2" xfId="10238" xr:uid="{00000000-0005-0000-0000-0000DE270000}"/>
    <cellStyle name="Comma 6 3 7 3 3" xfId="10239" xr:uid="{00000000-0005-0000-0000-0000DF270000}"/>
    <cellStyle name="Comma 6 3 7 3 4" xfId="10240" xr:uid="{00000000-0005-0000-0000-0000E0270000}"/>
    <cellStyle name="Comma 6 3 7 3 5" xfId="10241" xr:uid="{00000000-0005-0000-0000-0000E1270000}"/>
    <cellStyle name="Comma 6 3 7 4" xfId="10242" xr:uid="{00000000-0005-0000-0000-0000E2270000}"/>
    <cellStyle name="Comma 6 3 7 4 2" xfId="10243" xr:uid="{00000000-0005-0000-0000-0000E3270000}"/>
    <cellStyle name="Comma 6 3 7 5" xfId="10244" xr:uid="{00000000-0005-0000-0000-0000E4270000}"/>
    <cellStyle name="Comma 6 3 7 6" xfId="10245" xr:uid="{00000000-0005-0000-0000-0000E5270000}"/>
    <cellStyle name="Comma 6 3 7 7" xfId="10246" xr:uid="{00000000-0005-0000-0000-0000E6270000}"/>
    <cellStyle name="Comma 6 3 8" xfId="10247" xr:uid="{00000000-0005-0000-0000-0000E7270000}"/>
    <cellStyle name="Comma 6 3 8 2" xfId="10248" xr:uid="{00000000-0005-0000-0000-0000E8270000}"/>
    <cellStyle name="Comma 6 3 8 2 2" xfId="10249" xr:uid="{00000000-0005-0000-0000-0000E9270000}"/>
    <cellStyle name="Comma 6 3 8 2 2 2" xfId="10250" xr:uid="{00000000-0005-0000-0000-0000EA270000}"/>
    <cellStyle name="Comma 6 3 8 2 3" xfId="10251" xr:uid="{00000000-0005-0000-0000-0000EB270000}"/>
    <cellStyle name="Comma 6 3 8 2 4" xfId="10252" xr:uid="{00000000-0005-0000-0000-0000EC270000}"/>
    <cellStyle name="Comma 6 3 8 2 5" xfId="10253" xr:uid="{00000000-0005-0000-0000-0000ED270000}"/>
    <cellStyle name="Comma 6 3 8 3" xfId="10254" xr:uid="{00000000-0005-0000-0000-0000EE270000}"/>
    <cellStyle name="Comma 6 3 8 3 2" xfId="10255" xr:uid="{00000000-0005-0000-0000-0000EF270000}"/>
    <cellStyle name="Comma 6 3 8 4" xfId="10256" xr:uid="{00000000-0005-0000-0000-0000F0270000}"/>
    <cellStyle name="Comma 6 3 8 5" xfId="10257" xr:uid="{00000000-0005-0000-0000-0000F1270000}"/>
    <cellStyle name="Comma 6 3 8 6" xfId="10258" xr:uid="{00000000-0005-0000-0000-0000F2270000}"/>
    <cellStyle name="Comma 6 3 9" xfId="10259" xr:uid="{00000000-0005-0000-0000-0000F3270000}"/>
    <cellStyle name="Comma 6 3 9 2" xfId="10260" xr:uid="{00000000-0005-0000-0000-0000F4270000}"/>
    <cellStyle name="Comma 6 3 9 2 2" xfId="10261" xr:uid="{00000000-0005-0000-0000-0000F5270000}"/>
    <cellStyle name="Comma 6 3 9 3" xfId="10262" xr:uid="{00000000-0005-0000-0000-0000F6270000}"/>
    <cellStyle name="Comma 6 3 9 4" xfId="10263" xr:uid="{00000000-0005-0000-0000-0000F7270000}"/>
    <cellStyle name="Comma 6 3 9 5" xfId="10264" xr:uid="{00000000-0005-0000-0000-0000F8270000}"/>
    <cellStyle name="Comma 6 4" xfId="10265" xr:uid="{00000000-0005-0000-0000-0000F9270000}"/>
    <cellStyle name="Comma 6 4 10" xfId="10266" xr:uid="{00000000-0005-0000-0000-0000FA270000}"/>
    <cellStyle name="Comma 6 4 10 2" xfId="10267" xr:uid="{00000000-0005-0000-0000-0000FB270000}"/>
    <cellStyle name="Comma 6 4 10 2 2" xfId="10268" xr:uid="{00000000-0005-0000-0000-0000FC270000}"/>
    <cellStyle name="Comma 6 4 10 3" xfId="10269" xr:uid="{00000000-0005-0000-0000-0000FD270000}"/>
    <cellStyle name="Comma 6 4 10 4" xfId="10270" xr:uid="{00000000-0005-0000-0000-0000FE270000}"/>
    <cellStyle name="Comma 6 4 10 5" xfId="10271" xr:uid="{00000000-0005-0000-0000-0000FF270000}"/>
    <cellStyle name="Comma 6 4 11" xfId="10272" xr:uid="{00000000-0005-0000-0000-000000280000}"/>
    <cellStyle name="Comma 6 4 11 2" xfId="10273" xr:uid="{00000000-0005-0000-0000-000001280000}"/>
    <cellStyle name="Comma 6 4 12" xfId="10274" xr:uid="{00000000-0005-0000-0000-000002280000}"/>
    <cellStyle name="Comma 6 4 13" xfId="10275" xr:uid="{00000000-0005-0000-0000-000003280000}"/>
    <cellStyle name="Comma 6 4 14" xfId="10276" xr:uid="{00000000-0005-0000-0000-000004280000}"/>
    <cellStyle name="Comma 6 4 2" xfId="10277" xr:uid="{00000000-0005-0000-0000-000005280000}"/>
    <cellStyle name="Comma 6 4 2 10" xfId="10278" xr:uid="{00000000-0005-0000-0000-000006280000}"/>
    <cellStyle name="Comma 6 4 2 10 2" xfId="10279" xr:uid="{00000000-0005-0000-0000-000007280000}"/>
    <cellStyle name="Comma 6 4 2 11" xfId="10280" xr:uid="{00000000-0005-0000-0000-000008280000}"/>
    <cellStyle name="Comma 6 4 2 12" xfId="10281" xr:uid="{00000000-0005-0000-0000-000009280000}"/>
    <cellStyle name="Comma 6 4 2 13" xfId="10282" xr:uid="{00000000-0005-0000-0000-00000A280000}"/>
    <cellStyle name="Comma 6 4 2 2" xfId="10283" xr:uid="{00000000-0005-0000-0000-00000B280000}"/>
    <cellStyle name="Comma 6 4 2 2 2" xfId="10284" xr:uid="{00000000-0005-0000-0000-00000C280000}"/>
    <cellStyle name="Comma 6 4 2 2 2 2" xfId="10285" xr:uid="{00000000-0005-0000-0000-00000D280000}"/>
    <cellStyle name="Comma 6 4 2 2 2 2 2" xfId="10286" xr:uid="{00000000-0005-0000-0000-00000E280000}"/>
    <cellStyle name="Comma 6 4 2 2 2 2 2 2" xfId="10287" xr:uid="{00000000-0005-0000-0000-00000F280000}"/>
    <cellStyle name="Comma 6 4 2 2 2 2 3" xfId="10288" xr:uid="{00000000-0005-0000-0000-000010280000}"/>
    <cellStyle name="Comma 6 4 2 2 2 2 4" xfId="10289" xr:uid="{00000000-0005-0000-0000-000011280000}"/>
    <cellStyle name="Comma 6 4 2 2 2 2 5" xfId="10290" xr:uid="{00000000-0005-0000-0000-000012280000}"/>
    <cellStyle name="Comma 6 4 2 2 2 3" xfId="10291" xr:uid="{00000000-0005-0000-0000-000013280000}"/>
    <cellStyle name="Comma 6 4 2 2 2 3 2" xfId="10292" xr:uid="{00000000-0005-0000-0000-000014280000}"/>
    <cellStyle name="Comma 6 4 2 2 2 4" xfId="10293" xr:uid="{00000000-0005-0000-0000-000015280000}"/>
    <cellStyle name="Comma 6 4 2 2 2 5" xfId="10294" xr:uid="{00000000-0005-0000-0000-000016280000}"/>
    <cellStyle name="Comma 6 4 2 2 2 6" xfId="10295" xr:uid="{00000000-0005-0000-0000-000017280000}"/>
    <cellStyle name="Comma 6 4 2 2 3" xfId="10296" xr:uid="{00000000-0005-0000-0000-000018280000}"/>
    <cellStyle name="Comma 6 4 2 2 3 2" xfId="10297" xr:uid="{00000000-0005-0000-0000-000019280000}"/>
    <cellStyle name="Comma 6 4 2 2 3 2 2" xfId="10298" xr:uid="{00000000-0005-0000-0000-00001A280000}"/>
    <cellStyle name="Comma 6 4 2 2 3 3" xfId="10299" xr:uid="{00000000-0005-0000-0000-00001B280000}"/>
    <cellStyle name="Comma 6 4 2 2 3 4" xfId="10300" xr:uid="{00000000-0005-0000-0000-00001C280000}"/>
    <cellStyle name="Comma 6 4 2 2 3 5" xfId="10301" xr:uid="{00000000-0005-0000-0000-00001D280000}"/>
    <cellStyle name="Comma 6 4 2 2 4" xfId="10302" xr:uid="{00000000-0005-0000-0000-00001E280000}"/>
    <cellStyle name="Comma 6 4 2 2 4 2" xfId="10303" xr:uid="{00000000-0005-0000-0000-00001F280000}"/>
    <cellStyle name="Comma 6 4 2 2 4 2 2" xfId="10304" xr:uid="{00000000-0005-0000-0000-000020280000}"/>
    <cellStyle name="Comma 6 4 2 2 4 3" xfId="10305" xr:uid="{00000000-0005-0000-0000-000021280000}"/>
    <cellStyle name="Comma 6 4 2 2 4 4" xfId="10306" xr:uid="{00000000-0005-0000-0000-000022280000}"/>
    <cellStyle name="Comma 6 4 2 2 4 5" xfId="10307" xr:uid="{00000000-0005-0000-0000-000023280000}"/>
    <cellStyle name="Comma 6 4 2 2 5" xfId="10308" xr:uid="{00000000-0005-0000-0000-000024280000}"/>
    <cellStyle name="Comma 6 4 2 2 5 2" xfId="10309" xr:uid="{00000000-0005-0000-0000-000025280000}"/>
    <cellStyle name="Comma 6 4 2 2 6" xfId="10310" xr:uid="{00000000-0005-0000-0000-000026280000}"/>
    <cellStyle name="Comma 6 4 2 2 7" xfId="10311" xr:uid="{00000000-0005-0000-0000-000027280000}"/>
    <cellStyle name="Comma 6 4 2 2 8" xfId="10312" xr:uid="{00000000-0005-0000-0000-000028280000}"/>
    <cellStyle name="Comma 6 4 2 3" xfId="10313" xr:uid="{00000000-0005-0000-0000-000029280000}"/>
    <cellStyle name="Comma 6 4 2 3 2" xfId="10314" xr:uid="{00000000-0005-0000-0000-00002A280000}"/>
    <cellStyle name="Comma 6 4 2 3 2 2" xfId="10315" xr:uid="{00000000-0005-0000-0000-00002B280000}"/>
    <cellStyle name="Comma 6 4 2 3 2 2 2" xfId="10316" xr:uid="{00000000-0005-0000-0000-00002C280000}"/>
    <cellStyle name="Comma 6 4 2 3 2 2 2 2" xfId="10317" xr:uid="{00000000-0005-0000-0000-00002D280000}"/>
    <cellStyle name="Comma 6 4 2 3 2 2 3" xfId="10318" xr:uid="{00000000-0005-0000-0000-00002E280000}"/>
    <cellStyle name="Comma 6 4 2 3 2 2 4" xfId="10319" xr:uid="{00000000-0005-0000-0000-00002F280000}"/>
    <cellStyle name="Comma 6 4 2 3 2 2 5" xfId="10320" xr:uid="{00000000-0005-0000-0000-000030280000}"/>
    <cellStyle name="Comma 6 4 2 3 2 3" xfId="10321" xr:uid="{00000000-0005-0000-0000-000031280000}"/>
    <cellStyle name="Comma 6 4 2 3 2 3 2" xfId="10322" xr:uid="{00000000-0005-0000-0000-000032280000}"/>
    <cellStyle name="Comma 6 4 2 3 2 4" xfId="10323" xr:uid="{00000000-0005-0000-0000-000033280000}"/>
    <cellStyle name="Comma 6 4 2 3 2 5" xfId="10324" xr:uid="{00000000-0005-0000-0000-000034280000}"/>
    <cellStyle name="Comma 6 4 2 3 2 6" xfId="10325" xr:uid="{00000000-0005-0000-0000-000035280000}"/>
    <cellStyle name="Comma 6 4 2 3 3" xfId="10326" xr:uid="{00000000-0005-0000-0000-000036280000}"/>
    <cellStyle name="Comma 6 4 2 3 3 2" xfId="10327" xr:uid="{00000000-0005-0000-0000-000037280000}"/>
    <cellStyle name="Comma 6 4 2 3 3 2 2" xfId="10328" xr:uid="{00000000-0005-0000-0000-000038280000}"/>
    <cellStyle name="Comma 6 4 2 3 3 3" xfId="10329" xr:uid="{00000000-0005-0000-0000-000039280000}"/>
    <cellStyle name="Comma 6 4 2 3 3 4" xfId="10330" xr:uid="{00000000-0005-0000-0000-00003A280000}"/>
    <cellStyle name="Comma 6 4 2 3 3 5" xfId="10331" xr:uid="{00000000-0005-0000-0000-00003B280000}"/>
    <cellStyle name="Comma 6 4 2 3 4" xfId="10332" xr:uid="{00000000-0005-0000-0000-00003C280000}"/>
    <cellStyle name="Comma 6 4 2 3 4 2" xfId="10333" xr:uid="{00000000-0005-0000-0000-00003D280000}"/>
    <cellStyle name="Comma 6 4 2 3 4 2 2" xfId="10334" xr:uid="{00000000-0005-0000-0000-00003E280000}"/>
    <cellStyle name="Comma 6 4 2 3 4 3" xfId="10335" xr:uid="{00000000-0005-0000-0000-00003F280000}"/>
    <cellStyle name="Comma 6 4 2 3 4 4" xfId="10336" xr:uid="{00000000-0005-0000-0000-000040280000}"/>
    <cellStyle name="Comma 6 4 2 3 4 5" xfId="10337" xr:uid="{00000000-0005-0000-0000-000041280000}"/>
    <cellStyle name="Comma 6 4 2 3 5" xfId="10338" xr:uid="{00000000-0005-0000-0000-000042280000}"/>
    <cellStyle name="Comma 6 4 2 3 5 2" xfId="10339" xr:uid="{00000000-0005-0000-0000-000043280000}"/>
    <cellStyle name="Comma 6 4 2 3 6" xfId="10340" xr:uid="{00000000-0005-0000-0000-000044280000}"/>
    <cellStyle name="Comma 6 4 2 3 7" xfId="10341" xr:uid="{00000000-0005-0000-0000-000045280000}"/>
    <cellStyle name="Comma 6 4 2 3 8" xfId="10342" xr:uid="{00000000-0005-0000-0000-000046280000}"/>
    <cellStyle name="Comma 6 4 2 4" xfId="10343" xr:uid="{00000000-0005-0000-0000-000047280000}"/>
    <cellStyle name="Comma 6 4 2 4 2" xfId="10344" xr:uid="{00000000-0005-0000-0000-000048280000}"/>
    <cellStyle name="Comma 6 4 2 4 2 2" xfId="10345" xr:uid="{00000000-0005-0000-0000-000049280000}"/>
    <cellStyle name="Comma 6 4 2 4 2 2 2" xfId="10346" xr:uid="{00000000-0005-0000-0000-00004A280000}"/>
    <cellStyle name="Comma 6 4 2 4 2 2 2 2" xfId="10347" xr:uid="{00000000-0005-0000-0000-00004B280000}"/>
    <cellStyle name="Comma 6 4 2 4 2 2 3" xfId="10348" xr:uid="{00000000-0005-0000-0000-00004C280000}"/>
    <cellStyle name="Comma 6 4 2 4 2 2 4" xfId="10349" xr:uid="{00000000-0005-0000-0000-00004D280000}"/>
    <cellStyle name="Comma 6 4 2 4 2 2 5" xfId="10350" xr:uid="{00000000-0005-0000-0000-00004E280000}"/>
    <cellStyle name="Comma 6 4 2 4 2 3" xfId="10351" xr:uid="{00000000-0005-0000-0000-00004F280000}"/>
    <cellStyle name="Comma 6 4 2 4 2 3 2" xfId="10352" xr:uid="{00000000-0005-0000-0000-000050280000}"/>
    <cellStyle name="Comma 6 4 2 4 2 4" xfId="10353" xr:uid="{00000000-0005-0000-0000-000051280000}"/>
    <cellStyle name="Comma 6 4 2 4 2 5" xfId="10354" xr:uid="{00000000-0005-0000-0000-000052280000}"/>
    <cellStyle name="Comma 6 4 2 4 2 6" xfId="10355" xr:uid="{00000000-0005-0000-0000-000053280000}"/>
    <cellStyle name="Comma 6 4 2 4 3" xfId="10356" xr:uid="{00000000-0005-0000-0000-000054280000}"/>
    <cellStyle name="Comma 6 4 2 4 3 2" xfId="10357" xr:uid="{00000000-0005-0000-0000-000055280000}"/>
    <cellStyle name="Comma 6 4 2 4 3 2 2" xfId="10358" xr:uid="{00000000-0005-0000-0000-000056280000}"/>
    <cellStyle name="Comma 6 4 2 4 3 3" xfId="10359" xr:uid="{00000000-0005-0000-0000-000057280000}"/>
    <cellStyle name="Comma 6 4 2 4 3 4" xfId="10360" xr:uid="{00000000-0005-0000-0000-000058280000}"/>
    <cellStyle name="Comma 6 4 2 4 3 5" xfId="10361" xr:uid="{00000000-0005-0000-0000-000059280000}"/>
    <cellStyle name="Comma 6 4 2 4 4" xfId="10362" xr:uid="{00000000-0005-0000-0000-00005A280000}"/>
    <cellStyle name="Comma 6 4 2 4 4 2" xfId="10363" xr:uid="{00000000-0005-0000-0000-00005B280000}"/>
    <cellStyle name="Comma 6 4 2 4 4 2 2" xfId="10364" xr:uid="{00000000-0005-0000-0000-00005C280000}"/>
    <cellStyle name="Comma 6 4 2 4 4 3" xfId="10365" xr:uid="{00000000-0005-0000-0000-00005D280000}"/>
    <cellStyle name="Comma 6 4 2 4 4 4" xfId="10366" xr:uid="{00000000-0005-0000-0000-00005E280000}"/>
    <cellStyle name="Comma 6 4 2 4 4 5" xfId="10367" xr:uid="{00000000-0005-0000-0000-00005F280000}"/>
    <cellStyle name="Comma 6 4 2 4 5" xfId="10368" xr:uid="{00000000-0005-0000-0000-000060280000}"/>
    <cellStyle name="Comma 6 4 2 4 5 2" xfId="10369" xr:uid="{00000000-0005-0000-0000-000061280000}"/>
    <cellStyle name="Comma 6 4 2 4 6" xfId="10370" xr:uid="{00000000-0005-0000-0000-000062280000}"/>
    <cellStyle name="Comma 6 4 2 4 7" xfId="10371" xr:uid="{00000000-0005-0000-0000-000063280000}"/>
    <cellStyle name="Comma 6 4 2 4 8" xfId="10372" xr:uid="{00000000-0005-0000-0000-000064280000}"/>
    <cellStyle name="Comma 6 4 2 5" xfId="10373" xr:uid="{00000000-0005-0000-0000-000065280000}"/>
    <cellStyle name="Comma 6 4 2 5 2" xfId="10374" xr:uid="{00000000-0005-0000-0000-000066280000}"/>
    <cellStyle name="Comma 6 4 2 5 2 2" xfId="10375" xr:uid="{00000000-0005-0000-0000-000067280000}"/>
    <cellStyle name="Comma 6 4 2 5 2 2 2" xfId="10376" xr:uid="{00000000-0005-0000-0000-000068280000}"/>
    <cellStyle name="Comma 6 4 2 5 2 2 2 2" xfId="10377" xr:uid="{00000000-0005-0000-0000-000069280000}"/>
    <cellStyle name="Comma 6 4 2 5 2 2 3" xfId="10378" xr:uid="{00000000-0005-0000-0000-00006A280000}"/>
    <cellStyle name="Comma 6 4 2 5 2 2 4" xfId="10379" xr:uid="{00000000-0005-0000-0000-00006B280000}"/>
    <cellStyle name="Comma 6 4 2 5 2 2 5" xfId="10380" xr:uid="{00000000-0005-0000-0000-00006C280000}"/>
    <cellStyle name="Comma 6 4 2 5 2 3" xfId="10381" xr:uid="{00000000-0005-0000-0000-00006D280000}"/>
    <cellStyle name="Comma 6 4 2 5 2 3 2" xfId="10382" xr:uid="{00000000-0005-0000-0000-00006E280000}"/>
    <cellStyle name="Comma 6 4 2 5 2 4" xfId="10383" xr:uid="{00000000-0005-0000-0000-00006F280000}"/>
    <cellStyle name="Comma 6 4 2 5 2 5" xfId="10384" xr:uid="{00000000-0005-0000-0000-000070280000}"/>
    <cellStyle name="Comma 6 4 2 5 2 6" xfId="10385" xr:uid="{00000000-0005-0000-0000-000071280000}"/>
    <cellStyle name="Comma 6 4 2 5 3" xfId="10386" xr:uid="{00000000-0005-0000-0000-000072280000}"/>
    <cellStyle name="Comma 6 4 2 5 3 2" xfId="10387" xr:uid="{00000000-0005-0000-0000-000073280000}"/>
    <cellStyle name="Comma 6 4 2 5 3 2 2" xfId="10388" xr:uid="{00000000-0005-0000-0000-000074280000}"/>
    <cellStyle name="Comma 6 4 2 5 3 3" xfId="10389" xr:uid="{00000000-0005-0000-0000-000075280000}"/>
    <cellStyle name="Comma 6 4 2 5 3 4" xfId="10390" xr:uid="{00000000-0005-0000-0000-000076280000}"/>
    <cellStyle name="Comma 6 4 2 5 3 5" xfId="10391" xr:uid="{00000000-0005-0000-0000-000077280000}"/>
    <cellStyle name="Comma 6 4 2 5 4" xfId="10392" xr:uid="{00000000-0005-0000-0000-000078280000}"/>
    <cellStyle name="Comma 6 4 2 5 4 2" xfId="10393" xr:uid="{00000000-0005-0000-0000-000079280000}"/>
    <cellStyle name="Comma 6 4 2 5 4 2 2" xfId="10394" xr:uid="{00000000-0005-0000-0000-00007A280000}"/>
    <cellStyle name="Comma 6 4 2 5 4 3" xfId="10395" xr:uid="{00000000-0005-0000-0000-00007B280000}"/>
    <cellStyle name="Comma 6 4 2 5 4 4" xfId="10396" xr:uid="{00000000-0005-0000-0000-00007C280000}"/>
    <cellStyle name="Comma 6 4 2 5 4 5" xfId="10397" xr:uid="{00000000-0005-0000-0000-00007D280000}"/>
    <cellStyle name="Comma 6 4 2 5 5" xfId="10398" xr:uid="{00000000-0005-0000-0000-00007E280000}"/>
    <cellStyle name="Comma 6 4 2 5 5 2" xfId="10399" xr:uid="{00000000-0005-0000-0000-00007F280000}"/>
    <cellStyle name="Comma 6 4 2 5 6" xfId="10400" xr:uid="{00000000-0005-0000-0000-000080280000}"/>
    <cellStyle name="Comma 6 4 2 5 7" xfId="10401" xr:uid="{00000000-0005-0000-0000-000081280000}"/>
    <cellStyle name="Comma 6 4 2 5 8" xfId="10402" xr:uid="{00000000-0005-0000-0000-000082280000}"/>
    <cellStyle name="Comma 6 4 2 6" xfId="10403" xr:uid="{00000000-0005-0000-0000-000083280000}"/>
    <cellStyle name="Comma 6 4 2 6 2" xfId="10404" xr:uid="{00000000-0005-0000-0000-000084280000}"/>
    <cellStyle name="Comma 6 4 2 6 2 2" xfId="10405" xr:uid="{00000000-0005-0000-0000-000085280000}"/>
    <cellStyle name="Comma 6 4 2 6 2 2 2" xfId="10406" xr:uid="{00000000-0005-0000-0000-000086280000}"/>
    <cellStyle name="Comma 6 4 2 6 2 3" xfId="10407" xr:uid="{00000000-0005-0000-0000-000087280000}"/>
    <cellStyle name="Comma 6 4 2 6 2 4" xfId="10408" xr:uid="{00000000-0005-0000-0000-000088280000}"/>
    <cellStyle name="Comma 6 4 2 6 2 5" xfId="10409" xr:uid="{00000000-0005-0000-0000-000089280000}"/>
    <cellStyle name="Comma 6 4 2 6 3" xfId="10410" xr:uid="{00000000-0005-0000-0000-00008A280000}"/>
    <cellStyle name="Comma 6 4 2 6 3 2" xfId="10411" xr:uid="{00000000-0005-0000-0000-00008B280000}"/>
    <cellStyle name="Comma 6 4 2 6 3 2 2" xfId="10412" xr:uid="{00000000-0005-0000-0000-00008C280000}"/>
    <cellStyle name="Comma 6 4 2 6 3 3" xfId="10413" xr:uid="{00000000-0005-0000-0000-00008D280000}"/>
    <cellStyle name="Comma 6 4 2 6 3 4" xfId="10414" xr:uid="{00000000-0005-0000-0000-00008E280000}"/>
    <cellStyle name="Comma 6 4 2 6 3 5" xfId="10415" xr:uid="{00000000-0005-0000-0000-00008F280000}"/>
    <cellStyle name="Comma 6 4 2 6 4" xfId="10416" xr:uid="{00000000-0005-0000-0000-000090280000}"/>
    <cellStyle name="Comma 6 4 2 6 4 2" xfId="10417" xr:uid="{00000000-0005-0000-0000-000091280000}"/>
    <cellStyle name="Comma 6 4 2 6 5" xfId="10418" xr:uid="{00000000-0005-0000-0000-000092280000}"/>
    <cellStyle name="Comma 6 4 2 6 6" xfId="10419" xr:uid="{00000000-0005-0000-0000-000093280000}"/>
    <cellStyle name="Comma 6 4 2 6 7" xfId="10420" xr:uid="{00000000-0005-0000-0000-000094280000}"/>
    <cellStyle name="Comma 6 4 2 7" xfId="10421" xr:uid="{00000000-0005-0000-0000-000095280000}"/>
    <cellStyle name="Comma 6 4 2 7 2" xfId="10422" xr:uid="{00000000-0005-0000-0000-000096280000}"/>
    <cellStyle name="Comma 6 4 2 7 2 2" xfId="10423" xr:uid="{00000000-0005-0000-0000-000097280000}"/>
    <cellStyle name="Comma 6 4 2 7 2 2 2" xfId="10424" xr:uid="{00000000-0005-0000-0000-000098280000}"/>
    <cellStyle name="Comma 6 4 2 7 2 3" xfId="10425" xr:uid="{00000000-0005-0000-0000-000099280000}"/>
    <cellStyle name="Comma 6 4 2 7 2 4" xfId="10426" xr:uid="{00000000-0005-0000-0000-00009A280000}"/>
    <cellStyle name="Comma 6 4 2 7 2 5" xfId="10427" xr:uid="{00000000-0005-0000-0000-00009B280000}"/>
    <cellStyle name="Comma 6 4 2 7 3" xfId="10428" xr:uid="{00000000-0005-0000-0000-00009C280000}"/>
    <cellStyle name="Comma 6 4 2 7 3 2" xfId="10429" xr:uid="{00000000-0005-0000-0000-00009D280000}"/>
    <cellStyle name="Comma 6 4 2 7 4" xfId="10430" xr:uid="{00000000-0005-0000-0000-00009E280000}"/>
    <cellStyle name="Comma 6 4 2 7 5" xfId="10431" xr:uid="{00000000-0005-0000-0000-00009F280000}"/>
    <cellStyle name="Comma 6 4 2 7 6" xfId="10432" xr:uid="{00000000-0005-0000-0000-0000A0280000}"/>
    <cellStyle name="Comma 6 4 2 8" xfId="10433" xr:uid="{00000000-0005-0000-0000-0000A1280000}"/>
    <cellStyle name="Comma 6 4 2 8 2" xfId="10434" xr:uid="{00000000-0005-0000-0000-0000A2280000}"/>
    <cellStyle name="Comma 6 4 2 8 2 2" xfId="10435" xr:uid="{00000000-0005-0000-0000-0000A3280000}"/>
    <cellStyle name="Comma 6 4 2 8 3" xfId="10436" xr:uid="{00000000-0005-0000-0000-0000A4280000}"/>
    <cellStyle name="Comma 6 4 2 8 4" xfId="10437" xr:uid="{00000000-0005-0000-0000-0000A5280000}"/>
    <cellStyle name="Comma 6 4 2 8 5" xfId="10438" xr:uid="{00000000-0005-0000-0000-0000A6280000}"/>
    <cellStyle name="Comma 6 4 2 9" xfId="10439" xr:uid="{00000000-0005-0000-0000-0000A7280000}"/>
    <cellStyle name="Comma 6 4 2 9 2" xfId="10440" xr:uid="{00000000-0005-0000-0000-0000A8280000}"/>
    <cellStyle name="Comma 6 4 2 9 2 2" xfId="10441" xr:uid="{00000000-0005-0000-0000-0000A9280000}"/>
    <cellStyle name="Comma 6 4 2 9 3" xfId="10442" xr:uid="{00000000-0005-0000-0000-0000AA280000}"/>
    <cellStyle name="Comma 6 4 2 9 4" xfId="10443" xr:uid="{00000000-0005-0000-0000-0000AB280000}"/>
    <cellStyle name="Comma 6 4 2 9 5" xfId="10444" xr:uid="{00000000-0005-0000-0000-0000AC280000}"/>
    <cellStyle name="Comma 6 4 3" xfId="10445" xr:uid="{00000000-0005-0000-0000-0000AD280000}"/>
    <cellStyle name="Comma 6 4 3 2" xfId="10446" xr:uid="{00000000-0005-0000-0000-0000AE280000}"/>
    <cellStyle name="Comma 6 4 3 2 2" xfId="10447" xr:uid="{00000000-0005-0000-0000-0000AF280000}"/>
    <cellStyle name="Comma 6 4 3 2 2 2" xfId="10448" xr:uid="{00000000-0005-0000-0000-0000B0280000}"/>
    <cellStyle name="Comma 6 4 3 2 2 2 2" xfId="10449" xr:uid="{00000000-0005-0000-0000-0000B1280000}"/>
    <cellStyle name="Comma 6 4 3 2 2 3" xfId="10450" xr:uid="{00000000-0005-0000-0000-0000B2280000}"/>
    <cellStyle name="Comma 6 4 3 2 2 4" xfId="10451" xr:uid="{00000000-0005-0000-0000-0000B3280000}"/>
    <cellStyle name="Comma 6 4 3 2 2 5" xfId="10452" xr:uid="{00000000-0005-0000-0000-0000B4280000}"/>
    <cellStyle name="Comma 6 4 3 2 3" xfId="10453" xr:uid="{00000000-0005-0000-0000-0000B5280000}"/>
    <cellStyle name="Comma 6 4 3 2 3 2" xfId="10454" xr:uid="{00000000-0005-0000-0000-0000B6280000}"/>
    <cellStyle name="Comma 6 4 3 2 4" xfId="10455" xr:uid="{00000000-0005-0000-0000-0000B7280000}"/>
    <cellStyle name="Comma 6 4 3 2 5" xfId="10456" xr:uid="{00000000-0005-0000-0000-0000B8280000}"/>
    <cellStyle name="Comma 6 4 3 2 6" xfId="10457" xr:uid="{00000000-0005-0000-0000-0000B9280000}"/>
    <cellStyle name="Comma 6 4 3 3" xfId="10458" xr:uid="{00000000-0005-0000-0000-0000BA280000}"/>
    <cellStyle name="Comma 6 4 3 3 2" xfId="10459" xr:uid="{00000000-0005-0000-0000-0000BB280000}"/>
    <cellStyle name="Comma 6 4 3 3 2 2" xfId="10460" xr:uid="{00000000-0005-0000-0000-0000BC280000}"/>
    <cellStyle name="Comma 6 4 3 3 3" xfId="10461" xr:uid="{00000000-0005-0000-0000-0000BD280000}"/>
    <cellStyle name="Comma 6 4 3 3 4" xfId="10462" xr:uid="{00000000-0005-0000-0000-0000BE280000}"/>
    <cellStyle name="Comma 6 4 3 3 5" xfId="10463" xr:uid="{00000000-0005-0000-0000-0000BF280000}"/>
    <cellStyle name="Comma 6 4 3 4" xfId="10464" xr:uid="{00000000-0005-0000-0000-0000C0280000}"/>
    <cellStyle name="Comma 6 4 3 4 2" xfId="10465" xr:uid="{00000000-0005-0000-0000-0000C1280000}"/>
    <cellStyle name="Comma 6 4 3 4 2 2" xfId="10466" xr:uid="{00000000-0005-0000-0000-0000C2280000}"/>
    <cellStyle name="Comma 6 4 3 4 3" xfId="10467" xr:uid="{00000000-0005-0000-0000-0000C3280000}"/>
    <cellStyle name="Comma 6 4 3 4 4" xfId="10468" xr:uid="{00000000-0005-0000-0000-0000C4280000}"/>
    <cellStyle name="Comma 6 4 3 4 5" xfId="10469" xr:uid="{00000000-0005-0000-0000-0000C5280000}"/>
    <cellStyle name="Comma 6 4 3 5" xfId="10470" xr:uid="{00000000-0005-0000-0000-0000C6280000}"/>
    <cellStyle name="Comma 6 4 3 5 2" xfId="10471" xr:uid="{00000000-0005-0000-0000-0000C7280000}"/>
    <cellStyle name="Comma 6 4 3 6" xfId="10472" xr:uid="{00000000-0005-0000-0000-0000C8280000}"/>
    <cellStyle name="Comma 6 4 3 7" xfId="10473" xr:uid="{00000000-0005-0000-0000-0000C9280000}"/>
    <cellStyle name="Comma 6 4 3 8" xfId="10474" xr:uid="{00000000-0005-0000-0000-0000CA280000}"/>
    <cellStyle name="Comma 6 4 4" xfId="10475" xr:uid="{00000000-0005-0000-0000-0000CB280000}"/>
    <cellStyle name="Comma 6 4 4 2" xfId="10476" xr:uid="{00000000-0005-0000-0000-0000CC280000}"/>
    <cellStyle name="Comma 6 4 4 2 2" xfId="10477" xr:uid="{00000000-0005-0000-0000-0000CD280000}"/>
    <cellStyle name="Comma 6 4 4 2 2 2" xfId="10478" xr:uid="{00000000-0005-0000-0000-0000CE280000}"/>
    <cellStyle name="Comma 6 4 4 2 2 2 2" xfId="10479" xr:uid="{00000000-0005-0000-0000-0000CF280000}"/>
    <cellStyle name="Comma 6 4 4 2 2 3" xfId="10480" xr:uid="{00000000-0005-0000-0000-0000D0280000}"/>
    <cellStyle name="Comma 6 4 4 2 2 4" xfId="10481" xr:uid="{00000000-0005-0000-0000-0000D1280000}"/>
    <cellStyle name="Comma 6 4 4 2 2 5" xfId="10482" xr:uid="{00000000-0005-0000-0000-0000D2280000}"/>
    <cellStyle name="Comma 6 4 4 2 3" xfId="10483" xr:uid="{00000000-0005-0000-0000-0000D3280000}"/>
    <cellStyle name="Comma 6 4 4 2 3 2" xfId="10484" xr:uid="{00000000-0005-0000-0000-0000D4280000}"/>
    <cellStyle name="Comma 6 4 4 2 4" xfId="10485" xr:uid="{00000000-0005-0000-0000-0000D5280000}"/>
    <cellStyle name="Comma 6 4 4 2 5" xfId="10486" xr:uid="{00000000-0005-0000-0000-0000D6280000}"/>
    <cellStyle name="Comma 6 4 4 2 6" xfId="10487" xr:uid="{00000000-0005-0000-0000-0000D7280000}"/>
    <cellStyle name="Comma 6 4 4 3" xfId="10488" xr:uid="{00000000-0005-0000-0000-0000D8280000}"/>
    <cellStyle name="Comma 6 4 4 3 2" xfId="10489" xr:uid="{00000000-0005-0000-0000-0000D9280000}"/>
    <cellStyle name="Comma 6 4 4 3 2 2" xfId="10490" xr:uid="{00000000-0005-0000-0000-0000DA280000}"/>
    <cellStyle name="Comma 6 4 4 3 3" xfId="10491" xr:uid="{00000000-0005-0000-0000-0000DB280000}"/>
    <cellStyle name="Comma 6 4 4 3 4" xfId="10492" xr:uid="{00000000-0005-0000-0000-0000DC280000}"/>
    <cellStyle name="Comma 6 4 4 3 5" xfId="10493" xr:uid="{00000000-0005-0000-0000-0000DD280000}"/>
    <cellStyle name="Comma 6 4 4 4" xfId="10494" xr:uid="{00000000-0005-0000-0000-0000DE280000}"/>
    <cellStyle name="Comma 6 4 4 4 2" xfId="10495" xr:uid="{00000000-0005-0000-0000-0000DF280000}"/>
    <cellStyle name="Comma 6 4 4 4 2 2" xfId="10496" xr:uid="{00000000-0005-0000-0000-0000E0280000}"/>
    <cellStyle name="Comma 6 4 4 4 3" xfId="10497" xr:uid="{00000000-0005-0000-0000-0000E1280000}"/>
    <cellStyle name="Comma 6 4 4 4 4" xfId="10498" xr:uid="{00000000-0005-0000-0000-0000E2280000}"/>
    <cellStyle name="Comma 6 4 4 4 5" xfId="10499" xr:uid="{00000000-0005-0000-0000-0000E3280000}"/>
    <cellStyle name="Comma 6 4 4 5" xfId="10500" xr:uid="{00000000-0005-0000-0000-0000E4280000}"/>
    <cellStyle name="Comma 6 4 4 5 2" xfId="10501" xr:uid="{00000000-0005-0000-0000-0000E5280000}"/>
    <cellStyle name="Comma 6 4 4 6" xfId="10502" xr:uid="{00000000-0005-0000-0000-0000E6280000}"/>
    <cellStyle name="Comma 6 4 4 7" xfId="10503" xr:uid="{00000000-0005-0000-0000-0000E7280000}"/>
    <cellStyle name="Comma 6 4 4 8" xfId="10504" xr:uid="{00000000-0005-0000-0000-0000E8280000}"/>
    <cellStyle name="Comma 6 4 5" xfId="10505" xr:uid="{00000000-0005-0000-0000-0000E9280000}"/>
    <cellStyle name="Comma 6 4 5 2" xfId="10506" xr:uid="{00000000-0005-0000-0000-0000EA280000}"/>
    <cellStyle name="Comma 6 4 5 2 2" xfId="10507" xr:uid="{00000000-0005-0000-0000-0000EB280000}"/>
    <cellStyle name="Comma 6 4 5 2 2 2" xfId="10508" xr:uid="{00000000-0005-0000-0000-0000EC280000}"/>
    <cellStyle name="Comma 6 4 5 2 2 2 2" xfId="10509" xr:uid="{00000000-0005-0000-0000-0000ED280000}"/>
    <cellStyle name="Comma 6 4 5 2 2 3" xfId="10510" xr:uid="{00000000-0005-0000-0000-0000EE280000}"/>
    <cellStyle name="Comma 6 4 5 2 2 4" xfId="10511" xr:uid="{00000000-0005-0000-0000-0000EF280000}"/>
    <cellStyle name="Comma 6 4 5 2 2 5" xfId="10512" xr:uid="{00000000-0005-0000-0000-0000F0280000}"/>
    <cellStyle name="Comma 6 4 5 2 3" xfId="10513" xr:uid="{00000000-0005-0000-0000-0000F1280000}"/>
    <cellStyle name="Comma 6 4 5 2 3 2" xfId="10514" xr:uid="{00000000-0005-0000-0000-0000F2280000}"/>
    <cellStyle name="Comma 6 4 5 2 4" xfId="10515" xr:uid="{00000000-0005-0000-0000-0000F3280000}"/>
    <cellStyle name="Comma 6 4 5 2 5" xfId="10516" xr:uid="{00000000-0005-0000-0000-0000F4280000}"/>
    <cellStyle name="Comma 6 4 5 2 6" xfId="10517" xr:uid="{00000000-0005-0000-0000-0000F5280000}"/>
    <cellStyle name="Comma 6 4 5 3" xfId="10518" xr:uid="{00000000-0005-0000-0000-0000F6280000}"/>
    <cellStyle name="Comma 6 4 5 3 2" xfId="10519" xr:uid="{00000000-0005-0000-0000-0000F7280000}"/>
    <cellStyle name="Comma 6 4 5 3 2 2" xfId="10520" xr:uid="{00000000-0005-0000-0000-0000F8280000}"/>
    <cellStyle name="Comma 6 4 5 3 3" xfId="10521" xr:uid="{00000000-0005-0000-0000-0000F9280000}"/>
    <cellStyle name="Comma 6 4 5 3 4" xfId="10522" xr:uid="{00000000-0005-0000-0000-0000FA280000}"/>
    <cellStyle name="Comma 6 4 5 3 5" xfId="10523" xr:uid="{00000000-0005-0000-0000-0000FB280000}"/>
    <cellStyle name="Comma 6 4 5 4" xfId="10524" xr:uid="{00000000-0005-0000-0000-0000FC280000}"/>
    <cellStyle name="Comma 6 4 5 4 2" xfId="10525" xr:uid="{00000000-0005-0000-0000-0000FD280000}"/>
    <cellStyle name="Comma 6 4 5 4 2 2" xfId="10526" xr:uid="{00000000-0005-0000-0000-0000FE280000}"/>
    <cellStyle name="Comma 6 4 5 4 3" xfId="10527" xr:uid="{00000000-0005-0000-0000-0000FF280000}"/>
    <cellStyle name="Comma 6 4 5 4 4" xfId="10528" xr:uid="{00000000-0005-0000-0000-000000290000}"/>
    <cellStyle name="Comma 6 4 5 4 5" xfId="10529" xr:uid="{00000000-0005-0000-0000-000001290000}"/>
    <cellStyle name="Comma 6 4 5 5" xfId="10530" xr:uid="{00000000-0005-0000-0000-000002290000}"/>
    <cellStyle name="Comma 6 4 5 5 2" xfId="10531" xr:uid="{00000000-0005-0000-0000-000003290000}"/>
    <cellStyle name="Comma 6 4 5 6" xfId="10532" xr:uid="{00000000-0005-0000-0000-000004290000}"/>
    <cellStyle name="Comma 6 4 5 7" xfId="10533" xr:uid="{00000000-0005-0000-0000-000005290000}"/>
    <cellStyle name="Comma 6 4 5 8" xfId="10534" xr:uid="{00000000-0005-0000-0000-000006290000}"/>
    <cellStyle name="Comma 6 4 6" xfId="10535" xr:uid="{00000000-0005-0000-0000-000007290000}"/>
    <cellStyle name="Comma 6 4 6 2" xfId="10536" xr:uid="{00000000-0005-0000-0000-000008290000}"/>
    <cellStyle name="Comma 6 4 6 2 2" xfId="10537" xr:uid="{00000000-0005-0000-0000-000009290000}"/>
    <cellStyle name="Comma 6 4 6 2 2 2" xfId="10538" xr:uid="{00000000-0005-0000-0000-00000A290000}"/>
    <cellStyle name="Comma 6 4 6 2 2 2 2" xfId="10539" xr:uid="{00000000-0005-0000-0000-00000B290000}"/>
    <cellStyle name="Comma 6 4 6 2 2 3" xfId="10540" xr:uid="{00000000-0005-0000-0000-00000C290000}"/>
    <cellStyle name="Comma 6 4 6 2 2 4" xfId="10541" xr:uid="{00000000-0005-0000-0000-00000D290000}"/>
    <cellStyle name="Comma 6 4 6 2 2 5" xfId="10542" xr:uid="{00000000-0005-0000-0000-00000E290000}"/>
    <cellStyle name="Comma 6 4 6 2 3" xfId="10543" xr:uid="{00000000-0005-0000-0000-00000F290000}"/>
    <cellStyle name="Comma 6 4 6 2 3 2" xfId="10544" xr:uid="{00000000-0005-0000-0000-000010290000}"/>
    <cellStyle name="Comma 6 4 6 2 4" xfId="10545" xr:uid="{00000000-0005-0000-0000-000011290000}"/>
    <cellStyle name="Comma 6 4 6 2 5" xfId="10546" xr:uid="{00000000-0005-0000-0000-000012290000}"/>
    <cellStyle name="Comma 6 4 6 2 6" xfId="10547" xr:uid="{00000000-0005-0000-0000-000013290000}"/>
    <cellStyle name="Comma 6 4 6 3" xfId="10548" xr:uid="{00000000-0005-0000-0000-000014290000}"/>
    <cellStyle name="Comma 6 4 6 3 2" xfId="10549" xr:uid="{00000000-0005-0000-0000-000015290000}"/>
    <cellStyle name="Comma 6 4 6 3 2 2" xfId="10550" xr:uid="{00000000-0005-0000-0000-000016290000}"/>
    <cellStyle name="Comma 6 4 6 3 3" xfId="10551" xr:uid="{00000000-0005-0000-0000-000017290000}"/>
    <cellStyle name="Comma 6 4 6 3 4" xfId="10552" xr:uid="{00000000-0005-0000-0000-000018290000}"/>
    <cellStyle name="Comma 6 4 6 3 5" xfId="10553" xr:uid="{00000000-0005-0000-0000-000019290000}"/>
    <cellStyle name="Comma 6 4 6 4" xfId="10554" xr:uid="{00000000-0005-0000-0000-00001A290000}"/>
    <cellStyle name="Comma 6 4 6 4 2" xfId="10555" xr:uid="{00000000-0005-0000-0000-00001B290000}"/>
    <cellStyle name="Comma 6 4 6 4 2 2" xfId="10556" xr:uid="{00000000-0005-0000-0000-00001C290000}"/>
    <cellStyle name="Comma 6 4 6 4 3" xfId="10557" xr:uid="{00000000-0005-0000-0000-00001D290000}"/>
    <cellStyle name="Comma 6 4 6 4 4" xfId="10558" xr:uid="{00000000-0005-0000-0000-00001E290000}"/>
    <cellStyle name="Comma 6 4 6 4 5" xfId="10559" xr:uid="{00000000-0005-0000-0000-00001F290000}"/>
    <cellStyle name="Comma 6 4 6 5" xfId="10560" xr:uid="{00000000-0005-0000-0000-000020290000}"/>
    <cellStyle name="Comma 6 4 6 5 2" xfId="10561" xr:uid="{00000000-0005-0000-0000-000021290000}"/>
    <cellStyle name="Comma 6 4 6 6" xfId="10562" xr:uid="{00000000-0005-0000-0000-000022290000}"/>
    <cellStyle name="Comma 6 4 6 7" xfId="10563" xr:uid="{00000000-0005-0000-0000-000023290000}"/>
    <cellStyle name="Comma 6 4 6 8" xfId="10564" xr:uid="{00000000-0005-0000-0000-000024290000}"/>
    <cellStyle name="Comma 6 4 7" xfId="10565" xr:uid="{00000000-0005-0000-0000-000025290000}"/>
    <cellStyle name="Comma 6 4 7 2" xfId="10566" xr:uid="{00000000-0005-0000-0000-000026290000}"/>
    <cellStyle name="Comma 6 4 7 2 2" xfId="10567" xr:uid="{00000000-0005-0000-0000-000027290000}"/>
    <cellStyle name="Comma 6 4 7 2 2 2" xfId="10568" xr:uid="{00000000-0005-0000-0000-000028290000}"/>
    <cellStyle name="Comma 6 4 7 2 3" xfId="10569" xr:uid="{00000000-0005-0000-0000-000029290000}"/>
    <cellStyle name="Comma 6 4 7 2 4" xfId="10570" xr:uid="{00000000-0005-0000-0000-00002A290000}"/>
    <cellStyle name="Comma 6 4 7 2 5" xfId="10571" xr:uid="{00000000-0005-0000-0000-00002B290000}"/>
    <cellStyle name="Comma 6 4 7 3" xfId="10572" xr:uid="{00000000-0005-0000-0000-00002C290000}"/>
    <cellStyle name="Comma 6 4 7 3 2" xfId="10573" xr:uid="{00000000-0005-0000-0000-00002D290000}"/>
    <cellStyle name="Comma 6 4 7 3 2 2" xfId="10574" xr:uid="{00000000-0005-0000-0000-00002E290000}"/>
    <cellStyle name="Comma 6 4 7 3 3" xfId="10575" xr:uid="{00000000-0005-0000-0000-00002F290000}"/>
    <cellStyle name="Comma 6 4 7 3 4" xfId="10576" xr:uid="{00000000-0005-0000-0000-000030290000}"/>
    <cellStyle name="Comma 6 4 7 3 5" xfId="10577" xr:uid="{00000000-0005-0000-0000-000031290000}"/>
    <cellStyle name="Comma 6 4 7 4" xfId="10578" xr:uid="{00000000-0005-0000-0000-000032290000}"/>
    <cellStyle name="Comma 6 4 7 4 2" xfId="10579" xr:uid="{00000000-0005-0000-0000-000033290000}"/>
    <cellStyle name="Comma 6 4 7 5" xfId="10580" xr:uid="{00000000-0005-0000-0000-000034290000}"/>
    <cellStyle name="Comma 6 4 7 6" xfId="10581" xr:uid="{00000000-0005-0000-0000-000035290000}"/>
    <cellStyle name="Comma 6 4 7 7" xfId="10582" xr:uid="{00000000-0005-0000-0000-000036290000}"/>
    <cellStyle name="Comma 6 4 8" xfId="10583" xr:uid="{00000000-0005-0000-0000-000037290000}"/>
    <cellStyle name="Comma 6 4 8 2" xfId="10584" xr:uid="{00000000-0005-0000-0000-000038290000}"/>
    <cellStyle name="Comma 6 4 8 2 2" xfId="10585" xr:uid="{00000000-0005-0000-0000-000039290000}"/>
    <cellStyle name="Comma 6 4 8 2 2 2" xfId="10586" xr:uid="{00000000-0005-0000-0000-00003A290000}"/>
    <cellStyle name="Comma 6 4 8 2 3" xfId="10587" xr:uid="{00000000-0005-0000-0000-00003B290000}"/>
    <cellStyle name="Comma 6 4 8 2 4" xfId="10588" xr:uid="{00000000-0005-0000-0000-00003C290000}"/>
    <cellStyle name="Comma 6 4 8 2 5" xfId="10589" xr:uid="{00000000-0005-0000-0000-00003D290000}"/>
    <cellStyle name="Comma 6 4 8 3" xfId="10590" xr:uid="{00000000-0005-0000-0000-00003E290000}"/>
    <cellStyle name="Comma 6 4 8 3 2" xfId="10591" xr:uid="{00000000-0005-0000-0000-00003F290000}"/>
    <cellStyle name="Comma 6 4 8 4" xfId="10592" xr:uid="{00000000-0005-0000-0000-000040290000}"/>
    <cellStyle name="Comma 6 4 8 5" xfId="10593" xr:uid="{00000000-0005-0000-0000-000041290000}"/>
    <cellStyle name="Comma 6 4 8 6" xfId="10594" xr:uid="{00000000-0005-0000-0000-000042290000}"/>
    <cellStyle name="Comma 6 4 9" xfId="10595" xr:uid="{00000000-0005-0000-0000-000043290000}"/>
    <cellStyle name="Comma 6 4 9 2" xfId="10596" xr:uid="{00000000-0005-0000-0000-000044290000}"/>
    <cellStyle name="Comma 6 4 9 2 2" xfId="10597" xr:uid="{00000000-0005-0000-0000-000045290000}"/>
    <cellStyle name="Comma 6 4 9 3" xfId="10598" xr:uid="{00000000-0005-0000-0000-000046290000}"/>
    <cellStyle name="Comma 6 4 9 4" xfId="10599" xr:uid="{00000000-0005-0000-0000-000047290000}"/>
    <cellStyle name="Comma 6 4 9 5" xfId="10600" xr:uid="{00000000-0005-0000-0000-000048290000}"/>
    <cellStyle name="Comma 6 5" xfId="10601" xr:uid="{00000000-0005-0000-0000-000049290000}"/>
    <cellStyle name="Comma 6 5 10" xfId="10602" xr:uid="{00000000-0005-0000-0000-00004A290000}"/>
    <cellStyle name="Comma 6 5 10 2" xfId="10603" xr:uid="{00000000-0005-0000-0000-00004B290000}"/>
    <cellStyle name="Comma 6 5 11" xfId="10604" xr:uid="{00000000-0005-0000-0000-00004C290000}"/>
    <cellStyle name="Comma 6 5 12" xfId="10605" xr:uid="{00000000-0005-0000-0000-00004D290000}"/>
    <cellStyle name="Comma 6 5 13" xfId="10606" xr:uid="{00000000-0005-0000-0000-00004E290000}"/>
    <cellStyle name="Comma 6 5 2" xfId="10607" xr:uid="{00000000-0005-0000-0000-00004F290000}"/>
    <cellStyle name="Comma 6 5 2 2" xfId="10608" xr:uid="{00000000-0005-0000-0000-000050290000}"/>
    <cellStyle name="Comma 6 5 2 2 2" xfId="10609" xr:uid="{00000000-0005-0000-0000-000051290000}"/>
    <cellStyle name="Comma 6 5 2 2 2 2" xfId="10610" xr:uid="{00000000-0005-0000-0000-000052290000}"/>
    <cellStyle name="Comma 6 5 2 2 2 2 2" xfId="10611" xr:uid="{00000000-0005-0000-0000-000053290000}"/>
    <cellStyle name="Comma 6 5 2 2 2 3" xfId="10612" xr:uid="{00000000-0005-0000-0000-000054290000}"/>
    <cellStyle name="Comma 6 5 2 2 2 4" xfId="10613" xr:uid="{00000000-0005-0000-0000-000055290000}"/>
    <cellStyle name="Comma 6 5 2 2 2 5" xfId="10614" xr:uid="{00000000-0005-0000-0000-000056290000}"/>
    <cellStyle name="Comma 6 5 2 2 3" xfId="10615" xr:uid="{00000000-0005-0000-0000-000057290000}"/>
    <cellStyle name="Comma 6 5 2 2 3 2" xfId="10616" xr:uid="{00000000-0005-0000-0000-000058290000}"/>
    <cellStyle name="Comma 6 5 2 2 4" xfId="10617" xr:uid="{00000000-0005-0000-0000-000059290000}"/>
    <cellStyle name="Comma 6 5 2 2 5" xfId="10618" xr:uid="{00000000-0005-0000-0000-00005A290000}"/>
    <cellStyle name="Comma 6 5 2 2 6" xfId="10619" xr:uid="{00000000-0005-0000-0000-00005B290000}"/>
    <cellStyle name="Comma 6 5 2 3" xfId="10620" xr:uid="{00000000-0005-0000-0000-00005C290000}"/>
    <cellStyle name="Comma 6 5 2 3 2" xfId="10621" xr:uid="{00000000-0005-0000-0000-00005D290000}"/>
    <cellStyle name="Comma 6 5 2 3 2 2" xfId="10622" xr:uid="{00000000-0005-0000-0000-00005E290000}"/>
    <cellStyle name="Comma 6 5 2 3 3" xfId="10623" xr:uid="{00000000-0005-0000-0000-00005F290000}"/>
    <cellStyle name="Comma 6 5 2 3 4" xfId="10624" xr:uid="{00000000-0005-0000-0000-000060290000}"/>
    <cellStyle name="Comma 6 5 2 3 5" xfId="10625" xr:uid="{00000000-0005-0000-0000-000061290000}"/>
    <cellStyle name="Comma 6 5 2 4" xfId="10626" xr:uid="{00000000-0005-0000-0000-000062290000}"/>
    <cellStyle name="Comma 6 5 2 4 2" xfId="10627" xr:uid="{00000000-0005-0000-0000-000063290000}"/>
    <cellStyle name="Comma 6 5 2 4 2 2" xfId="10628" xr:uid="{00000000-0005-0000-0000-000064290000}"/>
    <cellStyle name="Comma 6 5 2 4 3" xfId="10629" xr:uid="{00000000-0005-0000-0000-000065290000}"/>
    <cellStyle name="Comma 6 5 2 4 4" xfId="10630" xr:uid="{00000000-0005-0000-0000-000066290000}"/>
    <cellStyle name="Comma 6 5 2 4 5" xfId="10631" xr:uid="{00000000-0005-0000-0000-000067290000}"/>
    <cellStyle name="Comma 6 5 2 5" xfId="10632" xr:uid="{00000000-0005-0000-0000-000068290000}"/>
    <cellStyle name="Comma 6 5 2 5 2" xfId="10633" xr:uid="{00000000-0005-0000-0000-000069290000}"/>
    <cellStyle name="Comma 6 5 2 6" xfId="10634" xr:uid="{00000000-0005-0000-0000-00006A290000}"/>
    <cellStyle name="Comma 6 5 2 7" xfId="10635" xr:uid="{00000000-0005-0000-0000-00006B290000}"/>
    <cellStyle name="Comma 6 5 2 8" xfId="10636" xr:uid="{00000000-0005-0000-0000-00006C290000}"/>
    <cellStyle name="Comma 6 5 3" xfId="10637" xr:uid="{00000000-0005-0000-0000-00006D290000}"/>
    <cellStyle name="Comma 6 5 3 2" xfId="10638" xr:uid="{00000000-0005-0000-0000-00006E290000}"/>
    <cellStyle name="Comma 6 5 3 2 2" xfId="10639" xr:uid="{00000000-0005-0000-0000-00006F290000}"/>
    <cellStyle name="Comma 6 5 3 2 2 2" xfId="10640" xr:uid="{00000000-0005-0000-0000-000070290000}"/>
    <cellStyle name="Comma 6 5 3 2 2 2 2" xfId="10641" xr:uid="{00000000-0005-0000-0000-000071290000}"/>
    <cellStyle name="Comma 6 5 3 2 2 3" xfId="10642" xr:uid="{00000000-0005-0000-0000-000072290000}"/>
    <cellStyle name="Comma 6 5 3 2 2 4" xfId="10643" xr:uid="{00000000-0005-0000-0000-000073290000}"/>
    <cellStyle name="Comma 6 5 3 2 2 5" xfId="10644" xr:uid="{00000000-0005-0000-0000-000074290000}"/>
    <cellStyle name="Comma 6 5 3 2 3" xfId="10645" xr:uid="{00000000-0005-0000-0000-000075290000}"/>
    <cellStyle name="Comma 6 5 3 2 3 2" xfId="10646" xr:uid="{00000000-0005-0000-0000-000076290000}"/>
    <cellStyle name="Comma 6 5 3 2 4" xfId="10647" xr:uid="{00000000-0005-0000-0000-000077290000}"/>
    <cellStyle name="Comma 6 5 3 2 5" xfId="10648" xr:uid="{00000000-0005-0000-0000-000078290000}"/>
    <cellStyle name="Comma 6 5 3 2 6" xfId="10649" xr:uid="{00000000-0005-0000-0000-000079290000}"/>
    <cellStyle name="Comma 6 5 3 3" xfId="10650" xr:uid="{00000000-0005-0000-0000-00007A290000}"/>
    <cellStyle name="Comma 6 5 3 3 2" xfId="10651" xr:uid="{00000000-0005-0000-0000-00007B290000}"/>
    <cellStyle name="Comma 6 5 3 3 2 2" xfId="10652" xr:uid="{00000000-0005-0000-0000-00007C290000}"/>
    <cellStyle name="Comma 6 5 3 3 3" xfId="10653" xr:uid="{00000000-0005-0000-0000-00007D290000}"/>
    <cellStyle name="Comma 6 5 3 3 4" xfId="10654" xr:uid="{00000000-0005-0000-0000-00007E290000}"/>
    <cellStyle name="Comma 6 5 3 3 5" xfId="10655" xr:uid="{00000000-0005-0000-0000-00007F290000}"/>
    <cellStyle name="Comma 6 5 3 4" xfId="10656" xr:uid="{00000000-0005-0000-0000-000080290000}"/>
    <cellStyle name="Comma 6 5 3 4 2" xfId="10657" xr:uid="{00000000-0005-0000-0000-000081290000}"/>
    <cellStyle name="Comma 6 5 3 4 2 2" xfId="10658" xr:uid="{00000000-0005-0000-0000-000082290000}"/>
    <cellStyle name="Comma 6 5 3 4 3" xfId="10659" xr:uid="{00000000-0005-0000-0000-000083290000}"/>
    <cellStyle name="Comma 6 5 3 4 4" xfId="10660" xr:uid="{00000000-0005-0000-0000-000084290000}"/>
    <cellStyle name="Comma 6 5 3 4 5" xfId="10661" xr:uid="{00000000-0005-0000-0000-000085290000}"/>
    <cellStyle name="Comma 6 5 3 5" xfId="10662" xr:uid="{00000000-0005-0000-0000-000086290000}"/>
    <cellStyle name="Comma 6 5 3 5 2" xfId="10663" xr:uid="{00000000-0005-0000-0000-000087290000}"/>
    <cellStyle name="Comma 6 5 3 6" xfId="10664" xr:uid="{00000000-0005-0000-0000-000088290000}"/>
    <cellStyle name="Comma 6 5 3 7" xfId="10665" xr:uid="{00000000-0005-0000-0000-000089290000}"/>
    <cellStyle name="Comma 6 5 3 8" xfId="10666" xr:uid="{00000000-0005-0000-0000-00008A290000}"/>
    <cellStyle name="Comma 6 5 4" xfId="10667" xr:uid="{00000000-0005-0000-0000-00008B290000}"/>
    <cellStyle name="Comma 6 5 4 2" xfId="10668" xr:uid="{00000000-0005-0000-0000-00008C290000}"/>
    <cellStyle name="Comma 6 5 4 2 2" xfId="10669" xr:uid="{00000000-0005-0000-0000-00008D290000}"/>
    <cellStyle name="Comma 6 5 4 2 2 2" xfId="10670" xr:uid="{00000000-0005-0000-0000-00008E290000}"/>
    <cellStyle name="Comma 6 5 4 2 2 2 2" xfId="10671" xr:uid="{00000000-0005-0000-0000-00008F290000}"/>
    <cellStyle name="Comma 6 5 4 2 2 3" xfId="10672" xr:uid="{00000000-0005-0000-0000-000090290000}"/>
    <cellStyle name="Comma 6 5 4 2 2 4" xfId="10673" xr:uid="{00000000-0005-0000-0000-000091290000}"/>
    <cellStyle name="Comma 6 5 4 2 2 5" xfId="10674" xr:uid="{00000000-0005-0000-0000-000092290000}"/>
    <cellStyle name="Comma 6 5 4 2 3" xfId="10675" xr:uid="{00000000-0005-0000-0000-000093290000}"/>
    <cellStyle name="Comma 6 5 4 2 3 2" xfId="10676" xr:uid="{00000000-0005-0000-0000-000094290000}"/>
    <cellStyle name="Comma 6 5 4 2 4" xfId="10677" xr:uid="{00000000-0005-0000-0000-000095290000}"/>
    <cellStyle name="Comma 6 5 4 2 5" xfId="10678" xr:uid="{00000000-0005-0000-0000-000096290000}"/>
    <cellStyle name="Comma 6 5 4 2 6" xfId="10679" xr:uid="{00000000-0005-0000-0000-000097290000}"/>
    <cellStyle name="Comma 6 5 4 3" xfId="10680" xr:uid="{00000000-0005-0000-0000-000098290000}"/>
    <cellStyle name="Comma 6 5 4 3 2" xfId="10681" xr:uid="{00000000-0005-0000-0000-000099290000}"/>
    <cellStyle name="Comma 6 5 4 3 2 2" xfId="10682" xr:uid="{00000000-0005-0000-0000-00009A290000}"/>
    <cellStyle name="Comma 6 5 4 3 3" xfId="10683" xr:uid="{00000000-0005-0000-0000-00009B290000}"/>
    <cellStyle name="Comma 6 5 4 3 4" xfId="10684" xr:uid="{00000000-0005-0000-0000-00009C290000}"/>
    <cellStyle name="Comma 6 5 4 3 5" xfId="10685" xr:uid="{00000000-0005-0000-0000-00009D290000}"/>
    <cellStyle name="Comma 6 5 4 4" xfId="10686" xr:uid="{00000000-0005-0000-0000-00009E290000}"/>
    <cellStyle name="Comma 6 5 4 4 2" xfId="10687" xr:uid="{00000000-0005-0000-0000-00009F290000}"/>
    <cellStyle name="Comma 6 5 4 4 2 2" xfId="10688" xr:uid="{00000000-0005-0000-0000-0000A0290000}"/>
    <cellStyle name="Comma 6 5 4 4 3" xfId="10689" xr:uid="{00000000-0005-0000-0000-0000A1290000}"/>
    <cellStyle name="Comma 6 5 4 4 4" xfId="10690" xr:uid="{00000000-0005-0000-0000-0000A2290000}"/>
    <cellStyle name="Comma 6 5 4 4 5" xfId="10691" xr:uid="{00000000-0005-0000-0000-0000A3290000}"/>
    <cellStyle name="Comma 6 5 4 5" xfId="10692" xr:uid="{00000000-0005-0000-0000-0000A4290000}"/>
    <cellStyle name="Comma 6 5 4 5 2" xfId="10693" xr:uid="{00000000-0005-0000-0000-0000A5290000}"/>
    <cellStyle name="Comma 6 5 4 6" xfId="10694" xr:uid="{00000000-0005-0000-0000-0000A6290000}"/>
    <cellStyle name="Comma 6 5 4 7" xfId="10695" xr:uid="{00000000-0005-0000-0000-0000A7290000}"/>
    <cellStyle name="Comma 6 5 4 8" xfId="10696" xr:uid="{00000000-0005-0000-0000-0000A8290000}"/>
    <cellStyle name="Comma 6 5 5" xfId="10697" xr:uid="{00000000-0005-0000-0000-0000A9290000}"/>
    <cellStyle name="Comma 6 5 5 2" xfId="10698" xr:uid="{00000000-0005-0000-0000-0000AA290000}"/>
    <cellStyle name="Comma 6 5 5 2 2" xfId="10699" xr:uid="{00000000-0005-0000-0000-0000AB290000}"/>
    <cellStyle name="Comma 6 5 5 2 2 2" xfId="10700" xr:uid="{00000000-0005-0000-0000-0000AC290000}"/>
    <cellStyle name="Comma 6 5 5 2 2 2 2" xfId="10701" xr:uid="{00000000-0005-0000-0000-0000AD290000}"/>
    <cellStyle name="Comma 6 5 5 2 2 3" xfId="10702" xr:uid="{00000000-0005-0000-0000-0000AE290000}"/>
    <cellStyle name="Comma 6 5 5 2 2 4" xfId="10703" xr:uid="{00000000-0005-0000-0000-0000AF290000}"/>
    <cellStyle name="Comma 6 5 5 2 2 5" xfId="10704" xr:uid="{00000000-0005-0000-0000-0000B0290000}"/>
    <cellStyle name="Comma 6 5 5 2 3" xfId="10705" xr:uid="{00000000-0005-0000-0000-0000B1290000}"/>
    <cellStyle name="Comma 6 5 5 2 3 2" xfId="10706" xr:uid="{00000000-0005-0000-0000-0000B2290000}"/>
    <cellStyle name="Comma 6 5 5 2 4" xfId="10707" xr:uid="{00000000-0005-0000-0000-0000B3290000}"/>
    <cellStyle name="Comma 6 5 5 2 5" xfId="10708" xr:uid="{00000000-0005-0000-0000-0000B4290000}"/>
    <cellStyle name="Comma 6 5 5 2 6" xfId="10709" xr:uid="{00000000-0005-0000-0000-0000B5290000}"/>
    <cellStyle name="Comma 6 5 5 3" xfId="10710" xr:uid="{00000000-0005-0000-0000-0000B6290000}"/>
    <cellStyle name="Comma 6 5 5 3 2" xfId="10711" xr:uid="{00000000-0005-0000-0000-0000B7290000}"/>
    <cellStyle name="Comma 6 5 5 3 2 2" xfId="10712" xr:uid="{00000000-0005-0000-0000-0000B8290000}"/>
    <cellStyle name="Comma 6 5 5 3 3" xfId="10713" xr:uid="{00000000-0005-0000-0000-0000B9290000}"/>
    <cellStyle name="Comma 6 5 5 3 4" xfId="10714" xr:uid="{00000000-0005-0000-0000-0000BA290000}"/>
    <cellStyle name="Comma 6 5 5 3 5" xfId="10715" xr:uid="{00000000-0005-0000-0000-0000BB290000}"/>
    <cellStyle name="Comma 6 5 5 4" xfId="10716" xr:uid="{00000000-0005-0000-0000-0000BC290000}"/>
    <cellStyle name="Comma 6 5 5 4 2" xfId="10717" xr:uid="{00000000-0005-0000-0000-0000BD290000}"/>
    <cellStyle name="Comma 6 5 5 4 2 2" xfId="10718" xr:uid="{00000000-0005-0000-0000-0000BE290000}"/>
    <cellStyle name="Comma 6 5 5 4 3" xfId="10719" xr:uid="{00000000-0005-0000-0000-0000BF290000}"/>
    <cellStyle name="Comma 6 5 5 4 4" xfId="10720" xr:uid="{00000000-0005-0000-0000-0000C0290000}"/>
    <cellStyle name="Comma 6 5 5 4 5" xfId="10721" xr:uid="{00000000-0005-0000-0000-0000C1290000}"/>
    <cellStyle name="Comma 6 5 5 5" xfId="10722" xr:uid="{00000000-0005-0000-0000-0000C2290000}"/>
    <cellStyle name="Comma 6 5 5 5 2" xfId="10723" xr:uid="{00000000-0005-0000-0000-0000C3290000}"/>
    <cellStyle name="Comma 6 5 5 6" xfId="10724" xr:uid="{00000000-0005-0000-0000-0000C4290000}"/>
    <cellStyle name="Comma 6 5 5 7" xfId="10725" xr:uid="{00000000-0005-0000-0000-0000C5290000}"/>
    <cellStyle name="Comma 6 5 5 8" xfId="10726" xr:uid="{00000000-0005-0000-0000-0000C6290000}"/>
    <cellStyle name="Comma 6 5 6" xfId="10727" xr:uid="{00000000-0005-0000-0000-0000C7290000}"/>
    <cellStyle name="Comma 6 5 6 2" xfId="10728" xr:uid="{00000000-0005-0000-0000-0000C8290000}"/>
    <cellStyle name="Comma 6 5 6 2 2" xfId="10729" xr:uid="{00000000-0005-0000-0000-0000C9290000}"/>
    <cellStyle name="Comma 6 5 6 2 2 2" xfId="10730" xr:uid="{00000000-0005-0000-0000-0000CA290000}"/>
    <cellStyle name="Comma 6 5 6 2 3" xfId="10731" xr:uid="{00000000-0005-0000-0000-0000CB290000}"/>
    <cellStyle name="Comma 6 5 6 2 4" xfId="10732" xr:uid="{00000000-0005-0000-0000-0000CC290000}"/>
    <cellStyle name="Comma 6 5 6 2 5" xfId="10733" xr:uid="{00000000-0005-0000-0000-0000CD290000}"/>
    <cellStyle name="Comma 6 5 6 3" xfId="10734" xr:uid="{00000000-0005-0000-0000-0000CE290000}"/>
    <cellStyle name="Comma 6 5 6 3 2" xfId="10735" xr:uid="{00000000-0005-0000-0000-0000CF290000}"/>
    <cellStyle name="Comma 6 5 6 3 2 2" xfId="10736" xr:uid="{00000000-0005-0000-0000-0000D0290000}"/>
    <cellStyle name="Comma 6 5 6 3 3" xfId="10737" xr:uid="{00000000-0005-0000-0000-0000D1290000}"/>
    <cellStyle name="Comma 6 5 6 3 4" xfId="10738" xr:uid="{00000000-0005-0000-0000-0000D2290000}"/>
    <cellStyle name="Comma 6 5 6 3 5" xfId="10739" xr:uid="{00000000-0005-0000-0000-0000D3290000}"/>
    <cellStyle name="Comma 6 5 6 4" xfId="10740" xr:uid="{00000000-0005-0000-0000-0000D4290000}"/>
    <cellStyle name="Comma 6 5 6 4 2" xfId="10741" xr:uid="{00000000-0005-0000-0000-0000D5290000}"/>
    <cellStyle name="Comma 6 5 6 5" xfId="10742" xr:uid="{00000000-0005-0000-0000-0000D6290000}"/>
    <cellStyle name="Comma 6 5 6 6" xfId="10743" xr:uid="{00000000-0005-0000-0000-0000D7290000}"/>
    <cellStyle name="Comma 6 5 6 7" xfId="10744" xr:uid="{00000000-0005-0000-0000-0000D8290000}"/>
    <cellStyle name="Comma 6 5 7" xfId="10745" xr:uid="{00000000-0005-0000-0000-0000D9290000}"/>
    <cellStyle name="Comma 6 5 7 2" xfId="10746" xr:uid="{00000000-0005-0000-0000-0000DA290000}"/>
    <cellStyle name="Comma 6 5 7 2 2" xfId="10747" xr:uid="{00000000-0005-0000-0000-0000DB290000}"/>
    <cellStyle name="Comma 6 5 7 2 2 2" xfId="10748" xr:uid="{00000000-0005-0000-0000-0000DC290000}"/>
    <cellStyle name="Comma 6 5 7 2 3" xfId="10749" xr:uid="{00000000-0005-0000-0000-0000DD290000}"/>
    <cellStyle name="Comma 6 5 7 2 4" xfId="10750" xr:uid="{00000000-0005-0000-0000-0000DE290000}"/>
    <cellStyle name="Comma 6 5 7 2 5" xfId="10751" xr:uid="{00000000-0005-0000-0000-0000DF290000}"/>
    <cellStyle name="Comma 6 5 7 3" xfId="10752" xr:uid="{00000000-0005-0000-0000-0000E0290000}"/>
    <cellStyle name="Comma 6 5 7 3 2" xfId="10753" xr:uid="{00000000-0005-0000-0000-0000E1290000}"/>
    <cellStyle name="Comma 6 5 7 4" xfId="10754" xr:uid="{00000000-0005-0000-0000-0000E2290000}"/>
    <cellStyle name="Comma 6 5 7 5" xfId="10755" xr:uid="{00000000-0005-0000-0000-0000E3290000}"/>
    <cellStyle name="Comma 6 5 7 6" xfId="10756" xr:uid="{00000000-0005-0000-0000-0000E4290000}"/>
    <cellStyle name="Comma 6 5 8" xfId="10757" xr:uid="{00000000-0005-0000-0000-0000E5290000}"/>
    <cellStyle name="Comma 6 5 8 2" xfId="10758" xr:uid="{00000000-0005-0000-0000-0000E6290000}"/>
    <cellStyle name="Comma 6 5 8 2 2" xfId="10759" xr:uid="{00000000-0005-0000-0000-0000E7290000}"/>
    <cellStyle name="Comma 6 5 8 3" xfId="10760" xr:uid="{00000000-0005-0000-0000-0000E8290000}"/>
    <cellStyle name="Comma 6 5 8 4" xfId="10761" xr:uid="{00000000-0005-0000-0000-0000E9290000}"/>
    <cellStyle name="Comma 6 5 8 5" xfId="10762" xr:uid="{00000000-0005-0000-0000-0000EA290000}"/>
    <cellStyle name="Comma 6 5 9" xfId="10763" xr:uid="{00000000-0005-0000-0000-0000EB290000}"/>
    <cellStyle name="Comma 6 5 9 2" xfId="10764" xr:uid="{00000000-0005-0000-0000-0000EC290000}"/>
    <cellStyle name="Comma 6 5 9 2 2" xfId="10765" xr:uid="{00000000-0005-0000-0000-0000ED290000}"/>
    <cellStyle name="Comma 6 5 9 3" xfId="10766" xr:uid="{00000000-0005-0000-0000-0000EE290000}"/>
    <cellStyle name="Comma 6 5 9 4" xfId="10767" xr:uid="{00000000-0005-0000-0000-0000EF290000}"/>
    <cellStyle name="Comma 6 5 9 5" xfId="10768" xr:uid="{00000000-0005-0000-0000-0000F0290000}"/>
    <cellStyle name="Comma 6 6" xfId="10769" xr:uid="{00000000-0005-0000-0000-0000F1290000}"/>
    <cellStyle name="Comma 6 6 2" xfId="10770" xr:uid="{00000000-0005-0000-0000-0000F2290000}"/>
    <cellStyle name="Comma 6 6 2 2" xfId="10771" xr:uid="{00000000-0005-0000-0000-0000F3290000}"/>
    <cellStyle name="Comma 6 6 2 2 2" xfId="10772" xr:uid="{00000000-0005-0000-0000-0000F4290000}"/>
    <cellStyle name="Comma 6 6 2 2 2 2" xfId="10773" xr:uid="{00000000-0005-0000-0000-0000F5290000}"/>
    <cellStyle name="Comma 6 6 2 2 3" xfId="10774" xr:uid="{00000000-0005-0000-0000-0000F6290000}"/>
    <cellStyle name="Comma 6 6 2 2 4" xfId="10775" xr:uid="{00000000-0005-0000-0000-0000F7290000}"/>
    <cellStyle name="Comma 6 6 2 2 5" xfId="10776" xr:uid="{00000000-0005-0000-0000-0000F8290000}"/>
    <cellStyle name="Comma 6 6 2 3" xfId="10777" xr:uid="{00000000-0005-0000-0000-0000F9290000}"/>
    <cellStyle name="Comma 6 6 2 3 2" xfId="10778" xr:uid="{00000000-0005-0000-0000-0000FA290000}"/>
    <cellStyle name="Comma 6 6 2 4" xfId="10779" xr:uid="{00000000-0005-0000-0000-0000FB290000}"/>
    <cellStyle name="Comma 6 6 2 5" xfId="10780" xr:uid="{00000000-0005-0000-0000-0000FC290000}"/>
    <cellStyle name="Comma 6 6 2 6" xfId="10781" xr:uid="{00000000-0005-0000-0000-0000FD290000}"/>
    <cellStyle name="Comma 6 6 3" xfId="10782" xr:uid="{00000000-0005-0000-0000-0000FE290000}"/>
    <cellStyle name="Comma 6 6 3 2" xfId="10783" xr:uid="{00000000-0005-0000-0000-0000FF290000}"/>
    <cellStyle name="Comma 6 6 3 2 2" xfId="10784" xr:uid="{00000000-0005-0000-0000-0000002A0000}"/>
    <cellStyle name="Comma 6 6 3 3" xfId="10785" xr:uid="{00000000-0005-0000-0000-0000012A0000}"/>
    <cellStyle name="Comma 6 6 3 4" xfId="10786" xr:uid="{00000000-0005-0000-0000-0000022A0000}"/>
    <cellStyle name="Comma 6 6 3 5" xfId="10787" xr:uid="{00000000-0005-0000-0000-0000032A0000}"/>
    <cellStyle name="Comma 6 6 4" xfId="10788" xr:uid="{00000000-0005-0000-0000-0000042A0000}"/>
    <cellStyle name="Comma 6 6 4 2" xfId="10789" xr:uid="{00000000-0005-0000-0000-0000052A0000}"/>
    <cellStyle name="Comma 6 6 4 2 2" xfId="10790" xr:uid="{00000000-0005-0000-0000-0000062A0000}"/>
    <cellStyle name="Comma 6 6 4 3" xfId="10791" xr:uid="{00000000-0005-0000-0000-0000072A0000}"/>
    <cellStyle name="Comma 6 6 4 4" xfId="10792" xr:uid="{00000000-0005-0000-0000-0000082A0000}"/>
    <cellStyle name="Comma 6 6 4 5" xfId="10793" xr:uid="{00000000-0005-0000-0000-0000092A0000}"/>
    <cellStyle name="Comma 6 6 5" xfId="10794" xr:uid="{00000000-0005-0000-0000-00000A2A0000}"/>
    <cellStyle name="Comma 6 6 5 2" xfId="10795" xr:uid="{00000000-0005-0000-0000-00000B2A0000}"/>
    <cellStyle name="Comma 6 6 6" xfId="10796" xr:uid="{00000000-0005-0000-0000-00000C2A0000}"/>
    <cellStyle name="Comma 6 6 7" xfId="10797" xr:uid="{00000000-0005-0000-0000-00000D2A0000}"/>
    <cellStyle name="Comma 6 6 8" xfId="10798" xr:uid="{00000000-0005-0000-0000-00000E2A0000}"/>
    <cellStyle name="Comma 6 7" xfId="10799" xr:uid="{00000000-0005-0000-0000-00000F2A0000}"/>
    <cellStyle name="Comma 6 7 2" xfId="10800" xr:uid="{00000000-0005-0000-0000-0000102A0000}"/>
    <cellStyle name="Comma 6 7 2 2" xfId="10801" xr:uid="{00000000-0005-0000-0000-0000112A0000}"/>
    <cellStyle name="Comma 6 7 2 2 2" xfId="10802" xr:uid="{00000000-0005-0000-0000-0000122A0000}"/>
    <cellStyle name="Comma 6 7 2 2 2 2" xfId="10803" xr:uid="{00000000-0005-0000-0000-0000132A0000}"/>
    <cellStyle name="Comma 6 7 2 2 3" xfId="10804" xr:uid="{00000000-0005-0000-0000-0000142A0000}"/>
    <cellStyle name="Comma 6 7 2 2 4" xfId="10805" xr:uid="{00000000-0005-0000-0000-0000152A0000}"/>
    <cellStyle name="Comma 6 7 2 2 5" xfId="10806" xr:uid="{00000000-0005-0000-0000-0000162A0000}"/>
    <cellStyle name="Comma 6 7 2 3" xfId="10807" xr:uid="{00000000-0005-0000-0000-0000172A0000}"/>
    <cellStyle name="Comma 6 7 2 3 2" xfId="10808" xr:uid="{00000000-0005-0000-0000-0000182A0000}"/>
    <cellStyle name="Comma 6 7 2 4" xfId="10809" xr:uid="{00000000-0005-0000-0000-0000192A0000}"/>
    <cellStyle name="Comma 6 7 2 5" xfId="10810" xr:uid="{00000000-0005-0000-0000-00001A2A0000}"/>
    <cellStyle name="Comma 6 7 2 6" xfId="10811" xr:uid="{00000000-0005-0000-0000-00001B2A0000}"/>
    <cellStyle name="Comma 6 7 3" xfId="10812" xr:uid="{00000000-0005-0000-0000-00001C2A0000}"/>
    <cellStyle name="Comma 6 7 3 2" xfId="10813" xr:uid="{00000000-0005-0000-0000-00001D2A0000}"/>
    <cellStyle name="Comma 6 7 3 2 2" xfId="10814" xr:uid="{00000000-0005-0000-0000-00001E2A0000}"/>
    <cellStyle name="Comma 6 7 3 3" xfId="10815" xr:uid="{00000000-0005-0000-0000-00001F2A0000}"/>
    <cellStyle name="Comma 6 7 3 4" xfId="10816" xr:uid="{00000000-0005-0000-0000-0000202A0000}"/>
    <cellStyle name="Comma 6 7 3 5" xfId="10817" xr:uid="{00000000-0005-0000-0000-0000212A0000}"/>
    <cellStyle name="Comma 6 7 4" xfId="10818" xr:uid="{00000000-0005-0000-0000-0000222A0000}"/>
    <cellStyle name="Comma 6 7 4 2" xfId="10819" xr:uid="{00000000-0005-0000-0000-0000232A0000}"/>
    <cellStyle name="Comma 6 7 4 2 2" xfId="10820" xr:uid="{00000000-0005-0000-0000-0000242A0000}"/>
    <cellStyle name="Comma 6 7 4 3" xfId="10821" xr:uid="{00000000-0005-0000-0000-0000252A0000}"/>
    <cellStyle name="Comma 6 7 4 4" xfId="10822" xr:uid="{00000000-0005-0000-0000-0000262A0000}"/>
    <cellStyle name="Comma 6 7 4 5" xfId="10823" xr:uid="{00000000-0005-0000-0000-0000272A0000}"/>
    <cellStyle name="Comma 6 7 5" xfId="10824" xr:uid="{00000000-0005-0000-0000-0000282A0000}"/>
    <cellStyle name="Comma 6 7 5 2" xfId="10825" xr:uid="{00000000-0005-0000-0000-0000292A0000}"/>
    <cellStyle name="Comma 6 7 6" xfId="10826" xr:uid="{00000000-0005-0000-0000-00002A2A0000}"/>
    <cellStyle name="Comma 6 7 7" xfId="10827" xr:uid="{00000000-0005-0000-0000-00002B2A0000}"/>
    <cellStyle name="Comma 6 7 8" xfId="10828" xr:uid="{00000000-0005-0000-0000-00002C2A0000}"/>
    <cellStyle name="Comma 6 8" xfId="10829" xr:uid="{00000000-0005-0000-0000-00002D2A0000}"/>
    <cellStyle name="Comma 6 8 2" xfId="10830" xr:uid="{00000000-0005-0000-0000-00002E2A0000}"/>
    <cellStyle name="Comma 6 8 2 2" xfId="10831" xr:uid="{00000000-0005-0000-0000-00002F2A0000}"/>
    <cellStyle name="Comma 6 8 2 2 2" xfId="10832" xr:uid="{00000000-0005-0000-0000-0000302A0000}"/>
    <cellStyle name="Comma 6 8 2 2 2 2" xfId="10833" xr:uid="{00000000-0005-0000-0000-0000312A0000}"/>
    <cellStyle name="Comma 6 8 2 2 3" xfId="10834" xr:uid="{00000000-0005-0000-0000-0000322A0000}"/>
    <cellStyle name="Comma 6 8 2 2 4" xfId="10835" xr:uid="{00000000-0005-0000-0000-0000332A0000}"/>
    <cellStyle name="Comma 6 8 2 2 5" xfId="10836" xr:uid="{00000000-0005-0000-0000-0000342A0000}"/>
    <cellStyle name="Comma 6 8 2 3" xfId="10837" xr:uid="{00000000-0005-0000-0000-0000352A0000}"/>
    <cellStyle name="Comma 6 8 2 3 2" xfId="10838" xr:uid="{00000000-0005-0000-0000-0000362A0000}"/>
    <cellStyle name="Comma 6 8 2 4" xfId="10839" xr:uid="{00000000-0005-0000-0000-0000372A0000}"/>
    <cellStyle name="Comma 6 8 2 5" xfId="10840" xr:uid="{00000000-0005-0000-0000-0000382A0000}"/>
    <cellStyle name="Comma 6 8 2 6" xfId="10841" xr:uid="{00000000-0005-0000-0000-0000392A0000}"/>
    <cellStyle name="Comma 6 8 3" xfId="10842" xr:uid="{00000000-0005-0000-0000-00003A2A0000}"/>
    <cellStyle name="Comma 6 8 3 2" xfId="10843" xr:uid="{00000000-0005-0000-0000-00003B2A0000}"/>
    <cellStyle name="Comma 6 8 3 2 2" xfId="10844" xr:uid="{00000000-0005-0000-0000-00003C2A0000}"/>
    <cellStyle name="Comma 6 8 3 3" xfId="10845" xr:uid="{00000000-0005-0000-0000-00003D2A0000}"/>
    <cellStyle name="Comma 6 8 3 4" xfId="10846" xr:uid="{00000000-0005-0000-0000-00003E2A0000}"/>
    <cellStyle name="Comma 6 8 3 5" xfId="10847" xr:uid="{00000000-0005-0000-0000-00003F2A0000}"/>
    <cellStyle name="Comma 6 8 4" xfId="10848" xr:uid="{00000000-0005-0000-0000-0000402A0000}"/>
    <cellStyle name="Comma 6 8 4 2" xfId="10849" xr:uid="{00000000-0005-0000-0000-0000412A0000}"/>
    <cellStyle name="Comma 6 8 4 2 2" xfId="10850" xr:uid="{00000000-0005-0000-0000-0000422A0000}"/>
    <cellStyle name="Comma 6 8 4 3" xfId="10851" xr:uid="{00000000-0005-0000-0000-0000432A0000}"/>
    <cellStyle name="Comma 6 8 4 4" xfId="10852" xr:uid="{00000000-0005-0000-0000-0000442A0000}"/>
    <cellStyle name="Comma 6 8 4 5" xfId="10853" xr:uid="{00000000-0005-0000-0000-0000452A0000}"/>
    <cellStyle name="Comma 6 8 5" xfId="10854" xr:uid="{00000000-0005-0000-0000-0000462A0000}"/>
    <cellStyle name="Comma 6 8 5 2" xfId="10855" xr:uid="{00000000-0005-0000-0000-0000472A0000}"/>
    <cellStyle name="Comma 6 8 6" xfId="10856" xr:uid="{00000000-0005-0000-0000-0000482A0000}"/>
    <cellStyle name="Comma 6 8 7" xfId="10857" xr:uid="{00000000-0005-0000-0000-0000492A0000}"/>
    <cellStyle name="Comma 6 8 8" xfId="10858" xr:uid="{00000000-0005-0000-0000-00004A2A0000}"/>
    <cellStyle name="Comma 6 9" xfId="10859" xr:uid="{00000000-0005-0000-0000-00004B2A0000}"/>
    <cellStyle name="Comma 6 9 2" xfId="10860" xr:uid="{00000000-0005-0000-0000-00004C2A0000}"/>
    <cellStyle name="Comma 6 9 2 2" xfId="10861" xr:uid="{00000000-0005-0000-0000-00004D2A0000}"/>
    <cellStyle name="Comma 6 9 2 2 2" xfId="10862" xr:uid="{00000000-0005-0000-0000-00004E2A0000}"/>
    <cellStyle name="Comma 6 9 2 2 2 2" xfId="10863" xr:uid="{00000000-0005-0000-0000-00004F2A0000}"/>
    <cellStyle name="Comma 6 9 2 2 3" xfId="10864" xr:uid="{00000000-0005-0000-0000-0000502A0000}"/>
    <cellStyle name="Comma 6 9 2 2 4" xfId="10865" xr:uid="{00000000-0005-0000-0000-0000512A0000}"/>
    <cellStyle name="Comma 6 9 2 2 5" xfId="10866" xr:uid="{00000000-0005-0000-0000-0000522A0000}"/>
    <cellStyle name="Comma 6 9 2 3" xfId="10867" xr:uid="{00000000-0005-0000-0000-0000532A0000}"/>
    <cellStyle name="Comma 6 9 2 3 2" xfId="10868" xr:uid="{00000000-0005-0000-0000-0000542A0000}"/>
    <cellStyle name="Comma 6 9 2 4" xfId="10869" xr:uid="{00000000-0005-0000-0000-0000552A0000}"/>
    <cellStyle name="Comma 6 9 2 5" xfId="10870" xr:uid="{00000000-0005-0000-0000-0000562A0000}"/>
    <cellStyle name="Comma 6 9 2 6" xfId="10871" xr:uid="{00000000-0005-0000-0000-0000572A0000}"/>
    <cellStyle name="Comma 6 9 3" xfId="10872" xr:uid="{00000000-0005-0000-0000-0000582A0000}"/>
    <cellStyle name="Comma 6 9 3 2" xfId="10873" xr:uid="{00000000-0005-0000-0000-0000592A0000}"/>
    <cellStyle name="Comma 6 9 3 2 2" xfId="10874" xr:uid="{00000000-0005-0000-0000-00005A2A0000}"/>
    <cellStyle name="Comma 6 9 3 3" xfId="10875" xr:uid="{00000000-0005-0000-0000-00005B2A0000}"/>
    <cellStyle name="Comma 6 9 3 4" xfId="10876" xr:uid="{00000000-0005-0000-0000-00005C2A0000}"/>
    <cellStyle name="Comma 6 9 3 5" xfId="10877" xr:uid="{00000000-0005-0000-0000-00005D2A0000}"/>
    <cellStyle name="Comma 6 9 4" xfId="10878" xr:uid="{00000000-0005-0000-0000-00005E2A0000}"/>
    <cellStyle name="Comma 6 9 4 2" xfId="10879" xr:uid="{00000000-0005-0000-0000-00005F2A0000}"/>
    <cellStyle name="Comma 6 9 4 2 2" xfId="10880" xr:uid="{00000000-0005-0000-0000-0000602A0000}"/>
    <cellStyle name="Comma 6 9 4 3" xfId="10881" xr:uid="{00000000-0005-0000-0000-0000612A0000}"/>
    <cellStyle name="Comma 6 9 4 4" xfId="10882" xr:uid="{00000000-0005-0000-0000-0000622A0000}"/>
    <cellStyle name="Comma 6 9 4 5" xfId="10883" xr:uid="{00000000-0005-0000-0000-0000632A0000}"/>
    <cellStyle name="Comma 6 9 5" xfId="10884" xr:uid="{00000000-0005-0000-0000-0000642A0000}"/>
    <cellStyle name="Comma 6 9 5 2" xfId="10885" xr:uid="{00000000-0005-0000-0000-0000652A0000}"/>
    <cellStyle name="Comma 6 9 6" xfId="10886" xr:uid="{00000000-0005-0000-0000-0000662A0000}"/>
    <cellStyle name="Comma 6 9 7" xfId="10887" xr:uid="{00000000-0005-0000-0000-0000672A0000}"/>
    <cellStyle name="Comma 6 9 8" xfId="10888" xr:uid="{00000000-0005-0000-0000-0000682A0000}"/>
    <cellStyle name="Comma 7" xfId="10889" xr:uid="{00000000-0005-0000-0000-0000692A0000}"/>
    <cellStyle name="Comma 7 10" xfId="10890" xr:uid="{00000000-0005-0000-0000-00006A2A0000}"/>
    <cellStyle name="Comma 7 10 2" xfId="10891" xr:uid="{00000000-0005-0000-0000-00006B2A0000}"/>
    <cellStyle name="Comma 7 10 2 2" xfId="10892" xr:uid="{00000000-0005-0000-0000-00006C2A0000}"/>
    <cellStyle name="Comma 7 10 2 2 2" xfId="10893" xr:uid="{00000000-0005-0000-0000-00006D2A0000}"/>
    <cellStyle name="Comma 7 10 2 3" xfId="10894" xr:uid="{00000000-0005-0000-0000-00006E2A0000}"/>
    <cellStyle name="Comma 7 10 2 4" xfId="10895" xr:uid="{00000000-0005-0000-0000-00006F2A0000}"/>
    <cellStyle name="Comma 7 10 2 5" xfId="10896" xr:uid="{00000000-0005-0000-0000-0000702A0000}"/>
    <cellStyle name="Comma 7 10 3" xfId="10897" xr:uid="{00000000-0005-0000-0000-0000712A0000}"/>
    <cellStyle name="Comma 7 10 3 2" xfId="10898" xr:uid="{00000000-0005-0000-0000-0000722A0000}"/>
    <cellStyle name="Comma 7 10 3 2 2" xfId="10899" xr:uid="{00000000-0005-0000-0000-0000732A0000}"/>
    <cellStyle name="Comma 7 10 3 3" xfId="10900" xr:uid="{00000000-0005-0000-0000-0000742A0000}"/>
    <cellStyle name="Comma 7 10 3 4" xfId="10901" xr:uid="{00000000-0005-0000-0000-0000752A0000}"/>
    <cellStyle name="Comma 7 10 3 5" xfId="10902" xr:uid="{00000000-0005-0000-0000-0000762A0000}"/>
    <cellStyle name="Comma 7 10 4" xfId="10903" xr:uid="{00000000-0005-0000-0000-0000772A0000}"/>
    <cellStyle name="Comma 7 10 4 2" xfId="10904" xr:uid="{00000000-0005-0000-0000-0000782A0000}"/>
    <cellStyle name="Comma 7 10 5" xfId="10905" xr:uid="{00000000-0005-0000-0000-0000792A0000}"/>
    <cellStyle name="Comma 7 10 6" xfId="10906" xr:uid="{00000000-0005-0000-0000-00007A2A0000}"/>
    <cellStyle name="Comma 7 10 7" xfId="10907" xr:uid="{00000000-0005-0000-0000-00007B2A0000}"/>
    <cellStyle name="Comma 7 11" xfId="10908" xr:uid="{00000000-0005-0000-0000-00007C2A0000}"/>
    <cellStyle name="Comma 7 11 2" xfId="10909" xr:uid="{00000000-0005-0000-0000-00007D2A0000}"/>
    <cellStyle name="Comma 7 11 2 2" xfId="10910" xr:uid="{00000000-0005-0000-0000-00007E2A0000}"/>
    <cellStyle name="Comma 7 11 2 2 2" xfId="10911" xr:uid="{00000000-0005-0000-0000-00007F2A0000}"/>
    <cellStyle name="Comma 7 11 2 3" xfId="10912" xr:uid="{00000000-0005-0000-0000-0000802A0000}"/>
    <cellStyle name="Comma 7 11 2 4" xfId="10913" xr:uid="{00000000-0005-0000-0000-0000812A0000}"/>
    <cellStyle name="Comma 7 11 2 5" xfId="10914" xr:uid="{00000000-0005-0000-0000-0000822A0000}"/>
    <cellStyle name="Comma 7 11 3" xfId="10915" xr:uid="{00000000-0005-0000-0000-0000832A0000}"/>
    <cellStyle name="Comma 7 11 3 2" xfId="10916" xr:uid="{00000000-0005-0000-0000-0000842A0000}"/>
    <cellStyle name="Comma 7 11 4" xfId="10917" xr:uid="{00000000-0005-0000-0000-0000852A0000}"/>
    <cellStyle name="Comma 7 11 5" xfId="10918" xr:uid="{00000000-0005-0000-0000-0000862A0000}"/>
    <cellStyle name="Comma 7 11 6" xfId="10919" xr:uid="{00000000-0005-0000-0000-0000872A0000}"/>
    <cellStyle name="Comma 7 12" xfId="10920" xr:uid="{00000000-0005-0000-0000-0000882A0000}"/>
    <cellStyle name="Comma 7 12 2" xfId="10921" xr:uid="{00000000-0005-0000-0000-0000892A0000}"/>
    <cellStyle name="Comma 7 12 2 2" xfId="10922" xr:uid="{00000000-0005-0000-0000-00008A2A0000}"/>
    <cellStyle name="Comma 7 12 3" xfId="10923" xr:uid="{00000000-0005-0000-0000-00008B2A0000}"/>
    <cellStyle name="Comma 7 12 4" xfId="10924" xr:uid="{00000000-0005-0000-0000-00008C2A0000}"/>
    <cellStyle name="Comma 7 12 5" xfId="10925" xr:uid="{00000000-0005-0000-0000-00008D2A0000}"/>
    <cellStyle name="Comma 7 13" xfId="10926" xr:uid="{00000000-0005-0000-0000-00008E2A0000}"/>
    <cellStyle name="Comma 7 13 2" xfId="10927" xr:uid="{00000000-0005-0000-0000-00008F2A0000}"/>
    <cellStyle name="Comma 7 13 2 2" xfId="10928" xr:uid="{00000000-0005-0000-0000-0000902A0000}"/>
    <cellStyle name="Comma 7 13 3" xfId="10929" xr:uid="{00000000-0005-0000-0000-0000912A0000}"/>
    <cellStyle name="Comma 7 13 4" xfId="10930" xr:uid="{00000000-0005-0000-0000-0000922A0000}"/>
    <cellStyle name="Comma 7 13 5" xfId="10931" xr:uid="{00000000-0005-0000-0000-0000932A0000}"/>
    <cellStyle name="Comma 7 14" xfId="10932" xr:uid="{00000000-0005-0000-0000-0000942A0000}"/>
    <cellStyle name="Comma 7 14 2" xfId="10933" xr:uid="{00000000-0005-0000-0000-0000952A0000}"/>
    <cellStyle name="Comma 7 15" xfId="10934" xr:uid="{00000000-0005-0000-0000-0000962A0000}"/>
    <cellStyle name="Comma 7 16" xfId="10935" xr:uid="{00000000-0005-0000-0000-0000972A0000}"/>
    <cellStyle name="Comma 7 17" xfId="10936" xr:uid="{00000000-0005-0000-0000-0000982A0000}"/>
    <cellStyle name="Comma 7 2" xfId="10937" xr:uid="{00000000-0005-0000-0000-0000992A0000}"/>
    <cellStyle name="Comma 7 2 10" xfId="10938" xr:uid="{00000000-0005-0000-0000-00009A2A0000}"/>
    <cellStyle name="Comma 7 2 10 2" xfId="10939" xr:uid="{00000000-0005-0000-0000-00009B2A0000}"/>
    <cellStyle name="Comma 7 2 10 2 2" xfId="10940" xr:uid="{00000000-0005-0000-0000-00009C2A0000}"/>
    <cellStyle name="Comma 7 2 10 3" xfId="10941" xr:uid="{00000000-0005-0000-0000-00009D2A0000}"/>
    <cellStyle name="Comma 7 2 10 4" xfId="10942" xr:uid="{00000000-0005-0000-0000-00009E2A0000}"/>
    <cellStyle name="Comma 7 2 10 5" xfId="10943" xr:uid="{00000000-0005-0000-0000-00009F2A0000}"/>
    <cellStyle name="Comma 7 2 11" xfId="10944" xr:uid="{00000000-0005-0000-0000-0000A02A0000}"/>
    <cellStyle name="Comma 7 2 11 2" xfId="10945" xr:uid="{00000000-0005-0000-0000-0000A12A0000}"/>
    <cellStyle name="Comma 7 2 12" xfId="10946" xr:uid="{00000000-0005-0000-0000-0000A22A0000}"/>
    <cellStyle name="Comma 7 2 13" xfId="10947" xr:uid="{00000000-0005-0000-0000-0000A32A0000}"/>
    <cellStyle name="Comma 7 2 14" xfId="10948" xr:uid="{00000000-0005-0000-0000-0000A42A0000}"/>
    <cellStyle name="Comma 7 2 2" xfId="10949" xr:uid="{00000000-0005-0000-0000-0000A52A0000}"/>
    <cellStyle name="Comma 7 2 2 10" xfId="10950" xr:uid="{00000000-0005-0000-0000-0000A62A0000}"/>
    <cellStyle name="Comma 7 2 2 10 2" xfId="10951" xr:uid="{00000000-0005-0000-0000-0000A72A0000}"/>
    <cellStyle name="Comma 7 2 2 11" xfId="10952" xr:uid="{00000000-0005-0000-0000-0000A82A0000}"/>
    <cellStyle name="Comma 7 2 2 12" xfId="10953" xr:uid="{00000000-0005-0000-0000-0000A92A0000}"/>
    <cellStyle name="Comma 7 2 2 13" xfId="10954" xr:uid="{00000000-0005-0000-0000-0000AA2A0000}"/>
    <cellStyle name="Comma 7 2 2 2" xfId="10955" xr:uid="{00000000-0005-0000-0000-0000AB2A0000}"/>
    <cellStyle name="Comma 7 2 2 2 2" xfId="10956" xr:uid="{00000000-0005-0000-0000-0000AC2A0000}"/>
    <cellStyle name="Comma 7 2 2 2 2 2" xfId="10957" xr:uid="{00000000-0005-0000-0000-0000AD2A0000}"/>
    <cellStyle name="Comma 7 2 2 2 2 2 2" xfId="10958" xr:uid="{00000000-0005-0000-0000-0000AE2A0000}"/>
    <cellStyle name="Comma 7 2 2 2 2 2 2 2" xfId="10959" xr:uid="{00000000-0005-0000-0000-0000AF2A0000}"/>
    <cellStyle name="Comma 7 2 2 2 2 2 3" xfId="10960" xr:uid="{00000000-0005-0000-0000-0000B02A0000}"/>
    <cellStyle name="Comma 7 2 2 2 2 2 4" xfId="10961" xr:uid="{00000000-0005-0000-0000-0000B12A0000}"/>
    <cellStyle name="Comma 7 2 2 2 2 2 5" xfId="10962" xr:uid="{00000000-0005-0000-0000-0000B22A0000}"/>
    <cellStyle name="Comma 7 2 2 2 2 3" xfId="10963" xr:uid="{00000000-0005-0000-0000-0000B32A0000}"/>
    <cellStyle name="Comma 7 2 2 2 2 3 2" xfId="10964" xr:uid="{00000000-0005-0000-0000-0000B42A0000}"/>
    <cellStyle name="Comma 7 2 2 2 2 4" xfId="10965" xr:uid="{00000000-0005-0000-0000-0000B52A0000}"/>
    <cellStyle name="Comma 7 2 2 2 2 5" xfId="10966" xr:uid="{00000000-0005-0000-0000-0000B62A0000}"/>
    <cellStyle name="Comma 7 2 2 2 2 6" xfId="10967" xr:uid="{00000000-0005-0000-0000-0000B72A0000}"/>
    <cellStyle name="Comma 7 2 2 2 3" xfId="10968" xr:uid="{00000000-0005-0000-0000-0000B82A0000}"/>
    <cellStyle name="Comma 7 2 2 2 3 2" xfId="10969" xr:uid="{00000000-0005-0000-0000-0000B92A0000}"/>
    <cellStyle name="Comma 7 2 2 2 3 2 2" xfId="10970" xr:uid="{00000000-0005-0000-0000-0000BA2A0000}"/>
    <cellStyle name="Comma 7 2 2 2 3 3" xfId="10971" xr:uid="{00000000-0005-0000-0000-0000BB2A0000}"/>
    <cellStyle name="Comma 7 2 2 2 3 4" xfId="10972" xr:uid="{00000000-0005-0000-0000-0000BC2A0000}"/>
    <cellStyle name="Comma 7 2 2 2 3 5" xfId="10973" xr:uid="{00000000-0005-0000-0000-0000BD2A0000}"/>
    <cellStyle name="Comma 7 2 2 2 4" xfId="10974" xr:uid="{00000000-0005-0000-0000-0000BE2A0000}"/>
    <cellStyle name="Comma 7 2 2 2 4 2" xfId="10975" xr:uid="{00000000-0005-0000-0000-0000BF2A0000}"/>
    <cellStyle name="Comma 7 2 2 2 4 2 2" xfId="10976" xr:uid="{00000000-0005-0000-0000-0000C02A0000}"/>
    <cellStyle name="Comma 7 2 2 2 4 3" xfId="10977" xr:uid="{00000000-0005-0000-0000-0000C12A0000}"/>
    <cellStyle name="Comma 7 2 2 2 4 4" xfId="10978" xr:uid="{00000000-0005-0000-0000-0000C22A0000}"/>
    <cellStyle name="Comma 7 2 2 2 4 5" xfId="10979" xr:uid="{00000000-0005-0000-0000-0000C32A0000}"/>
    <cellStyle name="Comma 7 2 2 2 5" xfId="10980" xr:uid="{00000000-0005-0000-0000-0000C42A0000}"/>
    <cellStyle name="Comma 7 2 2 2 5 2" xfId="10981" xr:uid="{00000000-0005-0000-0000-0000C52A0000}"/>
    <cellStyle name="Comma 7 2 2 2 6" xfId="10982" xr:uid="{00000000-0005-0000-0000-0000C62A0000}"/>
    <cellStyle name="Comma 7 2 2 2 7" xfId="10983" xr:uid="{00000000-0005-0000-0000-0000C72A0000}"/>
    <cellStyle name="Comma 7 2 2 2 8" xfId="10984" xr:uid="{00000000-0005-0000-0000-0000C82A0000}"/>
    <cellStyle name="Comma 7 2 2 3" xfId="10985" xr:uid="{00000000-0005-0000-0000-0000C92A0000}"/>
    <cellStyle name="Comma 7 2 2 3 2" xfId="10986" xr:uid="{00000000-0005-0000-0000-0000CA2A0000}"/>
    <cellStyle name="Comma 7 2 2 3 2 2" xfId="10987" xr:uid="{00000000-0005-0000-0000-0000CB2A0000}"/>
    <cellStyle name="Comma 7 2 2 3 2 2 2" xfId="10988" xr:uid="{00000000-0005-0000-0000-0000CC2A0000}"/>
    <cellStyle name="Comma 7 2 2 3 2 2 2 2" xfId="10989" xr:uid="{00000000-0005-0000-0000-0000CD2A0000}"/>
    <cellStyle name="Comma 7 2 2 3 2 2 3" xfId="10990" xr:uid="{00000000-0005-0000-0000-0000CE2A0000}"/>
    <cellStyle name="Comma 7 2 2 3 2 2 4" xfId="10991" xr:uid="{00000000-0005-0000-0000-0000CF2A0000}"/>
    <cellStyle name="Comma 7 2 2 3 2 2 5" xfId="10992" xr:uid="{00000000-0005-0000-0000-0000D02A0000}"/>
    <cellStyle name="Comma 7 2 2 3 2 3" xfId="10993" xr:uid="{00000000-0005-0000-0000-0000D12A0000}"/>
    <cellStyle name="Comma 7 2 2 3 2 3 2" xfId="10994" xr:uid="{00000000-0005-0000-0000-0000D22A0000}"/>
    <cellStyle name="Comma 7 2 2 3 2 4" xfId="10995" xr:uid="{00000000-0005-0000-0000-0000D32A0000}"/>
    <cellStyle name="Comma 7 2 2 3 2 5" xfId="10996" xr:uid="{00000000-0005-0000-0000-0000D42A0000}"/>
    <cellStyle name="Comma 7 2 2 3 2 6" xfId="10997" xr:uid="{00000000-0005-0000-0000-0000D52A0000}"/>
    <cellStyle name="Comma 7 2 2 3 3" xfId="10998" xr:uid="{00000000-0005-0000-0000-0000D62A0000}"/>
    <cellStyle name="Comma 7 2 2 3 3 2" xfId="10999" xr:uid="{00000000-0005-0000-0000-0000D72A0000}"/>
    <cellStyle name="Comma 7 2 2 3 3 2 2" xfId="11000" xr:uid="{00000000-0005-0000-0000-0000D82A0000}"/>
    <cellStyle name="Comma 7 2 2 3 3 3" xfId="11001" xr:uid="{00000000-0005-0000-0000-0000D92A0000}"/>
    <cellStyle name="Comma 7 2 2 3 3 4" xfId="11002" xr:uid="{00000000-0005-0000-0000-0000DA2A0000}"/>
    <cellStyle name="Comma 7 2 2 3 3 5" xfId="11003" xr:uid="{00000000-0005-0000-0000-0000DB2A0000}"/>
    <cellStyle name="Comma 7 2 2 3 4" xfId="11004" xr:uid="{00000000-0005-0000-0000-0000DC2A0000}"/>
    <cellStyle name="Comma 7 2 2 3 4 2" xfId="11005" xr:uid="{00000000-0005-0000-0000-0000DD2A0000}"/>
    <cellStyle name="Comma 7 2 2 3 4 2 2" xfId="11006" xr:uid="{00000000-0005-0000-0000-0000DE2A0000}"/>
    <cellStyle name="Comma 7 2 2 3 4 3" xfId="11007" xr:uid="{00000000-0005-0000-0000-0000DF2A0000}"/>
    <cellStyle name="Comma 7 2 2 3 4 4" xfId="11008" xr:uid="{00000000-0005-0000-0000-0000E02A0000}"/>
    <cellStyle name="Comma 7 2 2 3 4 5" xfId="11009" xr:uid="{00000000-0005-0000-0000-0000E12A0000}"/>
    <cellStyle name="Comma 7 2 2 3 5" xfId="11010" xr:uid="{00000000-0005-0000-0000-0000E22A0000}"/>
    <cellStyle name="Comma 7 2 2 3 5 2" xfId="11011" xr:uid="{00000000-0005-0000-0000-0000E32A0000}"/>
    <cellStyle name="Comma 7 2 2 3 6" xfId="11012" xr:uid="{00000000-0005-0000-0000-0000E42A0000}"/>
    <cellStyle name="Comma 7 2 2 3 7" xfId="11013" xr:uid="{00000000-0005-0000-0000-0000E52A0000}"/>
    <cellStyle name="Comma 7 2 2 3 8" xfId="11014" xr:uid="{00000000-0005-0000-0000-0000E62A0000}"/>
    <cellStyle name="Comma 7 2 2 4" xfId="11015" xr:uid="{00000000-0005-0000-0000-0000E72A0000}"/>
    <cellStyle name="Comma 7 2 2 4 2" xfId="11016" xr:uid="{00000000-0005-0000-0000-0000E82A0000}"/>
    <cellStyle name="Comma 7 2 2 4 2 2" xfId="11017" xr:uid="{00000000-0005-0000-0000-0000E92A0000}"/>
    <cellStyle name="Comma 7 2 2 4 2 2 2" xfId="11018" xr:uid="{00000000-0005-0000-0000-0000EA2A0000}"/>
    <cellStyle name="Comma 7 2 2 4 2 2 2 2" xfId="11019" xr:uid="{00000000-0005-0000-0000-0000EB2A0000}"/>
    <cellStyle name="Comma 7 2 2 4 2 2 3" xfId="11020" xr:uid="{00000000-0005-0000-0000-0000EC2A0000}"/>
    <cellStyle name="Comma 7 2 2 4 2 2 4" xfId="11021" xr:uid="{00000000-0005-0000-0000-0000ED2A0000}"/>
    <cellStyle name="Comma 7 2 2 4 2 2 5" xfId="11022" xr:uid="{00000000-0005-0000-0000-0000EE2A0000}"/>
    <cellStyle name="Comma 7 2 2 4 2 3" xfId="11023" xr:uid="{00000000-0005-0000-0000-0000EF2A0000}"/>
    <cellStyle name="Comma 7 2 2 4 2 3 2" xfId="11024" xr:uid="{00000000-0005-0000-0000-0000F02A0000}"/>
    <cellStyle name="Comma 7 2 2 4 2 4" xfId="11025" xr:uid="{00000000-0005-0000-0000-0000F12A0000}"/>
    <cellStyle name="Comma 7 2 2 4 2 5" xfId="11026" xr:uid="{00000000-0005-0000-0000-0000F22A0000}"/>
    <cellStyle name="Comma 7 2 2 4 2 6" xfId="11027" xr:uid="{00000000-0005-0000-0000-0000F32A0000}"/>
    <cellStyle name="Comma 7 2 2 4 3" xfId="11028" xr:uid="{00000000-0005-0000-0000-0000F42A0000}"/>
    <cellStyle name="Comma 7 2 2 4 3 2" xfId="11029" xr:uid="{00000000-0005-0000-0000-0000F52A0000}"/>
    <cellStyle name="Comma 7 2 2 4 3 2 2" xfId="11030" xr:uid="{00000000-0005-0000-0000-0000F62A0000}"/>
    <cellStyle name="Comma 7 2 2 4 3 3" xfId="11031" xr:uid="{00000000-0005-0000-0000-0000F72A0000}"/>
    <cellStyle name="Comma 7 2 2 4 3 4" xfId="11032" xr:uid="{00000000-0005-0000-0000-0000F82A0000}"/>
    <cellStyle name="Comma 7 2 2 4 3 5" xfId="11033" xr:uid="{00000000-0005-0000-0000-0000F92A0000}"/>
    <cellStyle name="Comma 7 2 2 4 4" xfId="11034" xr:uid="{00000000-0005-0000-0000-0000FA2A0000}"/>
    <cellStyle name="Comma 7 2 2 4 4 2" xfId="11035" xr:uid="{00000000-0005-0000-0000-0000FB2A0000}"/>
    <cellStyle name="Comma 7 2 2 4 4 2 2" xfId="11036" xr:uid="{00000000-0005-0000-0000-0000FC2A0000}"/>
    <cellStyle name="Comma 7 2 2 4 4 3" xfId="11037" xr:uid="{00000000-0005-0000-0000-0000FD2A0000}"/>
    <cellStyle name="Comma 7 2 2 4 4 4" xfId="11038" xr:uid="{00000000-0005-0000-0000-0000FE2A0000}"/>
    <cellStyle name="Comma 7 2 2 4 4 5" xfId="11039" xr:uid="{00000000-0005-0000-0000-0000FF2A0000}"/>
    <cellStyle name="Comma 7 2 2 4 5" xfId="11040" xr:uid="{00000000-0005-0000-0000-0000002B0000}"/>
    <cellStyle name="Comma 7 2 2 4 5 2" xfId="11041" xr:uid="{00000000-0005-0000-0000-0000012B0000}"/>
    <cellStyle name="Comma 7 2 2 4 6" xfId="11042" xr:uid="{00000000-0005-0000-0000-0000022B0000}"/>
    <cellStyle name="Comma 7 2 2 4 7" xfId="11043" xr:uid="{00000000-0005-0000-0000-0000032B0000}"/>
    <cellStyle name="Comma 7 2 2 4 8" xfId="11044" xr:uid="{00000000-0005-0000-0000-0000042B0000}"/>
    <cellStyle name="Comma 7 2 2 5" xfId="11045" xr:uid="{00000000-0005-0000-0000-0000052B0000}"/>
    <cellStyle name="Comma 7 2 2 5 2" xfId="11046" xr:uid="{00000000-0005-0000-0000-0000062B0000}"/>
    <cellStyle name="Comma 7 2 2 5 2 2" xfId="11047" xr:uid="{00000000-0005-0000-0000-0000072B0000}"/>
    <cellStyle name="Comma 7 2 2 5 2 2 2" xfId="11048" xr:uid="{00000000-0005-0000-0000-0000082B0000}"/>
    <cellStyle name="Comma 7 2 2 5 2 2 2 2" xfId="11049" xr:uid="{00000000-0005-0000-0000-0000092B0000}"/>
    <cellStyle name="Comma 7 2 2 5 2 2 3" xfId="11050" xr:uid="{00000000-0005-0000-0000-00000A2B0000}"/>
    <cellStyle name="Comma 7 2 2 5 2 2 4" xfId="11051" xr:uid="{00000000-0005-0000-0000-00000B2B0000}"/>
    <cellStyle name="Comma 7 2 2 5 2 2 5" xfId="11052" xr:uid="{00000000-0005-0000-0000-00000C2B0000}"/>
    <cellStyle name="Comma 7 2 2 5 2 3" xfId="11053" xr:uid="{00000000-0005-0000-0000-00000D2B0000}"/>
    <cellStyle name="Comma 7 2 2 5 2 3 2" xfId="11054" xr:uid="{00000000-0005-0000-0000-00000E2B0000}"/>
    <cellStyle name="Comma 7 2 2 5 2 4" xfId="11055" xr:uid="{00000000-0005-0000-0000-00000F2B0000}"/>
    <cellStyle name="Comma 7 2 2 5 2 5" xfId="11056" xr:uid="{00000000-0005-0000-0000-0000102B0000}"/>
    <cellStyle name="Comma 7 2 2 5 2 6" xfId="11057" xr:uid="{00000000-0005-0000-0000-0000112B0000}"/>
    <cellStyle name="Comma 7 2 2 5 3" xfId="11058" xr:uid="{00000000-0005-0000-0000-0000122B0000}"/>
    <cellStyle name="Comma 7 2 2 5 3 2" xfId="11059" xr:uid="{00000000-0005-0000-0000-0000132B0000}"/>
    <cellStyle name="Comma 7 2 2 5 3 2 2" xfId="11060" xr:uid="{00000000-0005-0000-0000-0000142B0000}"/>
    <cellStyle name="Comma 7 2 2 5 3 3" xfId="11061" xr:uid="{00000000-0005-0000-0000-0000152B0000}"/>
    <cellStyle name="Comma 7 2 2 5 3 4" xfId="11062" xr:uid="{00000000-0005-0000-0000-0000162B0000}"/>
    <cellStyle name="Comma 7 2 2 5 3 5" xfId="11063" xr:uid="{00000000-0005-0000-0000-0000172B0000}"/>
    <cellStyle name="Comma 7 2 2 5 4" xfId="11064" xr:uid="{00000000-0005-0000-0000-0000182B0000}"/>
    <cellStyle name="Comma 7 2 2 5 4 2" xfId="11065" xr:uid="{00000000-0005-0000-0000-0000192B0000}"/>
    <cellStyle name="Comma 7 2 2 5 4 2 2" xfId="11066" xr:uid="{00000000-0005-0000-0000-00001A2B0000}"/>
    <cellStyle name="Comma 7 2 2 5 4 3" xfId="11067" xr:uid="{00000000-0005-0000-0000-00001B2B0000}"/>
    <cellStyle name="Comma 7 2 2 5 4 4" xfId="11068" xr:uid="{00000000-0005-0000-0000-00001C2B0000}"/>
    <cellStyle name="Comma 7 2 2 5 4 5" xfId="11069" xr:uid="{00000000-0005-0000-0000-00001D2B0000}"/>
    <cellStyle name="Comma 7 2 2 5 5" xfId="11070" xr:uid="{00000000-0005-0000-0000-00001E2B0000}"/>
    <cellStyle name="Comma 7 2 2 5 5 2" xfId="11071" xr:uid="{00000000-0005-0000-0000-00001F2B0000}"/>
    <cellStyle name="Comma 7 2 2 5 6" xfId="11072" xr:uid="{00000000-0005-0000-0000-0000202B0000}"/>
    <cellStyle name="Comma 7 2 2 5 7" xfId="11073" xr:uid="{00000000-0005-0000-0000-0000212B0000}"/>
    <cellStyle name="Comma 7 2 2 5 8" xfId="11074" xr:uid="{00000000-0005-0000-0000-0000222B0000}"/>
    <cellStyle name="Comma 7 2 2 6" xfId="11075" xr:uid="{00000000-0005-0000-0000-0000232B0000}"/>
    <cellStyle name="Comma 7 2 2 6 2" xfId="11076" xr:uid="{00000000-0005-0000-0000-0000242B0000}"/>
    <cellStyle name="Comma 7 2 2 6 2 2" xfId="11077" xr:uid="{00000000-0005-0000-0000-0000252B0000}"/>
    <cellStyle name="Comma 7 2 2 6 2 2 2" xfId="11078" xr:uid="{00000000-0005-0000-0000-0000262B0000}"/>
    <cellStyle name="Comma 7 2 2 6 2 3" xfId="11079" xr:uid="{00000000-0005-0000-0000-0000272B0000}"/>
    <cellStyle name="Comma 7 2 2 6 2 4" xfId="11080" xr:uid="{00000000-0005-0000-0000-0000282B0000}"/>
    <cellStyle name="Comma 7 2 2 6 2 5" xfId="11081" xr:uid="{00000000-0005-0000-0000-0000292B0000}"/>
    <cellStyle name="Comma 7 2 2 6 3" xfId="11082" xr:uid="{00000000-0005-0000-0000-00002A2B0000}"/>
    <cellStyle name="Comma 7 2 2 6 3 2" xfId="11083" xr:uid="{00000000-0005-0000-0000-00002B2B0000}"/>
    <cellStyle name="Comma 7 2 2 6 3 2 2" xfId="11084" xr:uid="{00000000-0005-0000-0000-00002C2B0000}"/>
    <cellStyle name="Comma 7 2 2 6 3 3" xfId="11085" xr:uid="{00000000-0005-0000-0000-00002D2B0000}"/>
    <cellStyle name="Comma 7 2 2 6 3 4" xfId="11086" xr:uid="{00000000-0005-0000-0000-00002E2B0000}"/>
    <cellStyle name="Comma 7 2 2 6 3 5" xfId="11087" xr:uid="{00000000-0005-0000-0000-00002F2B0000}"/>
    <cellStyle name="Comma 7 2 2 6 4" xfId="11088" xr:uid="{00000000-0005-0000-0000-0000302B0000}"/>
    <cellStyle name="Comma 7 2 2 6 4 2" xfId="11089" xr:uid="{00000000-0005-0000-0000-0000312B0000}"/>
    <cellStyle name="Comma 7 2 2 6 5" xfId="11090" xr:uid="{00000000-0005-0000-0000-0000322B0000}"/>
    <cellStyle name="Comma 7 2 2 6 6" xfId="11091" xr:uid="{00000000-0005-0000-0000-0000332B0000}"/>
    <cellStyle name="Comma 7 2 2 6 7" xfId="11092" xr:uid="{00000000-0005-0000-0000-0000342B0000}"/>
    <cellStyle name="Comma 7 2 2 7" xfId="11093" xr:uid="{00000000-0005-0000-0000-0000352B0000}"/>
    <cellStyle name="Comma 7 2 2 7 2" xfId="11094" xr:uid="{00000000-0005-0000-0000-0000362B0000}"/>
    <cellStyle name="Comma 7 2 2 7 2 2" xfId="11095" xr:uid="{00000000-0005-0000-0000-0000372B0000}"/>
    <cellStyle name="Comma 7 2 2 7 2 2 2" xfId="11096" xr:uid="{00000000-0005-0000-0000-0000382B0000}"/>
    <cellStyle name="Comma 7 2 2 7 2 3" xfId="11097" xr:uid="{00000000-0005-0000-0000-0000392B0000}"/>
    <cellStyle name="Comma 7 2 2 7 2 4" xfId="11098" xr:uid="{00000000-0005-0000-0000-00003A2B0000}"/>
    <cellStyle name="Comma 7 2 2 7 2 5" xfId="11099" xr:uid="{00000000-0005-0000-0000-00003B2B0000}"/>
    <cellStyle name="Comma 7 2 2 7 3" xfId="11100" xr:uid="{00000000-0005-0000-0000-00003C2B0000}"/>
    <cellStyle name="Comma 7 2 2 7 3 2" xfId="11101" xr:uid="{00000000-0005-0000-0000-00003D2B0000}"/>
    <cellStyle name="Comma 7 2 2 7 4" xfId="11102" xr:uid="{00000000-0005-0000-0000-00003E2B0000}"/>
    <cellStyle name="Comma 7 2 2 7 5" xfId="11103" xr:uid="{00000000-0005-0000-0000-00003F2B0000}"/>
    <cellStyle name="Comma 7 2 2 7 6" xfId="11104" xr:uid="{00000000-0005-0000-0000-0000402B0000}"/>
    <cellStyle name="Comma 7 2 2 8" xfId="11105" xr:uid="{00000000-0005-0000-0000-0000412B0000}"/>
    <cellStyle name="Comma 7 2 2 8 2" xfId="11106" xr:uid="{00000000-0005-0000-0000-0000422B0000}"/>
    <cellStyle name="Comma 7 2 2 8 2 2" xfId="11107" xr:uid="{00000000-0005-0000-0000-0000432B0000}"/>
    <cellStyle name="Comma 7 2 2 8 3" xfId="11108" xr:uid="{00000000-0005-0000-0000-0000442B0000}"/>
    <cellStyle name="Comma 7 2 2 8 4" xfId="11109" xr:uid="{00000000-0005-0000-0000-0000452B0000}"/>
    <cellStyle name="Comma 7 2 2 8 5" xfId="11110" xr:uid="{00000000-0005-0000-0000-0000462B0000}"/>
    <cellStyle name="Comma 7 2 2 9" xfId="11111" xr:uid="{00000000-0005-0000-0000-0000472B0000}"/>
    <cellStyle name="Comma 7 2 2 9 2" xfId="11112" xr:uid="{00000000-0005-0000-0000-0000482B0000}"/>
    <cellStyle name="Comma 7 2 2 9 2 2" xfId="11113" xr:uid="{00000000-0005-0000-0000-0000492B0000}"/>
    <cellStyle name="Comma 7 2 2 9 3" xfId="11114" xr:uid="{00000000-0005-0000-0000-00004A2B0000}"/>
    <cellStyle name="Comma 7 2 2 9 4" xfId="11115" xr:uid="{00000000-0005-0000-0000-00004B2B0000}"/>
    <cellStyle name="Comma 7 2 2 9 5" xfId="11116" xr:uid="{00000000-0005-0000-0000-00004C2B0000}"/>
    <cellStyle name="Comma 7 2 3" xfId="11117" xr:uid="{00000000-0005-0000-0000-00004D2B0000}"/>
    <cellStyle name="Comma 7 2 3 2" xfId="11118" xr:uid="{00000000-0005-0000-0000-00004E2B0000}"/>
    <cellStyle name="Comma 7 2 3 2 2" xfId="11119" xr:uid="{00000000-0005-0000-0000-00004F2B0000}"/>
    <cellStyle name="Comma 7 2 3 2 2 2" xfId="11120" xr:uid="{00000000-0005-0000-0000-0000502B0000}"/>
    <cellStyle name="Comma 7 2 3 2 2 2 2" xfId="11121" xr:uid="{00000000-0005-0000-0000-0000512B0000}"/>
    <cellStyle name="Comma 7 2 3 2 2 3" xfId="11122" xr:uid="{00000000-0005-0000-0000-0000522B0000}"/>
    <cellStyle name="Comma 7 2 3 2 2 4" xfId="11123" xr:uid="{00000000-0005-0000-0000-0000532B0000}"/>
    <cellStyle name="Comma 7 2 3 2 2 5" xfId="11124" xr:uid="{00000000-0005-0000-0000-0000542B0000}"/>
    <cellStyle name="Comma 7 2 3 2 3" xfId="11125" xr:uid="{00000000-0005-0000-0000-0000552B0000}"/>
    <cellStyle name="Comma 7 2 3 2 3 2" xfId="11126" xr:uid="{00000000-0005-0000-0000-0000562B0000}"/>
    <cellStyle name="Comma 7 2 3 2 4" xfId="11127" xr:uid="{00000000-0005-0000-0000-0000572B0000}"/>
    <cellStyle name="Comma 7 2 3 2 5" xfId="11128" xr:uid="{00000000-0005-0000-0000-0000582B0000}"/>
    <cellStyle name="Comma 7 2 3 2 6" xfId="11129" xr:uid="{00000000-0005-0000-0000-0000592B0000}"/>
    <cellStyle name="Comma 7 2 3 3" xfId="11130" xr:uid="{00000000-0005-0000-0000-00005A2B0000}"/>
    <cellStyle name="Comma 7 2 3 3 2" xfId="11131" xr:uid="{00000000-0005-0000-0000-00005B2B0000}"/>
    <cellStyle name="Comma 7 2 3 3 2 2" xfId="11132" xr:uid="{00000000-0005-0000-0000-00005C2B0000}"/>
    <cellStyle name="Comma 7 2 3 3 3" xfId="11133" xr:uid="{00000000-0005-0000-0000-00005D2B0000}"/>
    <cellStyle name="Comma 7 2 3 3 4" xfId="11134" xr:uid="{00000000-0005-0000-0000-00005E2B0000}"/>
    <cellStyle name="Comma 7 2 3 3 5" xfId="11135" xr:uid="{00000000-0005-0000-0000-00005F2B0000}"/>
    <cellStyle name="Comma 7 2 3 4" xfId="11136" xr:uid="{00000000-0005-0000-0000-0000602B0000}"/>
    <cellStyle name="Comma 7 2 3 4 2" xfId="11137" xr:uid="{00000000-0005-0000-0000-0000612B0000}"/>
    <cellStyle name="Comma 7 2 3 4 2 2" xfId="11138" xr:uid="{00000000-0005-0000-0000-0000622B0000}"/>
    <cellStyle name="Comma 7 2 3 4 3" xfId="11139" xr:uid="{00000000-0005-0000-0000-0000632B0000}"/>
    <cellStyle name="Comma 7 2 3 4 4" xfId="11140" xr:uid="{00000000-0005-0000-0000-0000642B0000}"/>
    <cellStyle name="Comma 7 2 3 4 5" xfId="11141" xr:uid="{00000000-0005-0000-0000-0000652B0000}"/>
    <cellStyle name="Comma 7 2 3 5" xfId="11142" xr:uid="{00000000-0005-0000-0000-0000662B0000}"/>
    <cellStyle name="Comma 7 2 3 5 2" xfId="11143" xr:uid="{00000000-0005-0000-0000-0000672B0000}"/>
    <cellStyle name="Comma 7 2 3 6" xfId="11144" xr:uid="{00000000-0005-0000-0000-0000682B0000}"/>
    <cellStyle name="Comma 7 2 3 7" xfId="11145" xr:uid="{00000000-0005-0000-0000-0000692B0000}"/>
    <cellStyle name="Comma 7 2 3 8" xfId="11146" xr:uid="{00000000-0005-0000-0000-00006A2B0000}"/>
    <cellStyle name="Comma 7 2 4" xfId="11147" xr:uid="{00000000-0005-0000-0000-00006B2B0000}"/>
    <cellStyle name="Comma 7 2 4 2" xfId="11148" xr:uid="{00000000-0005-0000-0000-00006C2B0000}"/>
    <cellStyle name="Comma 7 2 4 2 2" xfId="11149" xr:uid="{00000000-0005-0000-0000-00006D2B0000}"/>
    <cellStyle name="Comma 7 2 4 2 2 2" xfId="11150" xr:uid="{00000000-0005-0000-0000-00006E2B0000}"/>
    <cellStyle name="Comma 7 2 4 2 2 2 2" xfId="11151" xr:uid="{00000000-0005-0000-0000-00006F2B0000}"/>
    <cellStyle name="Comma 7 2 4 2 2 3" xfId="11152" xr:uid="{00000000-0005-0000-0000-0000702B0000}"/>
    <cellStyle name="Comma 7 2 4 2 2 4" xfId="11153" xr:uid="{00000000-0005-0000-0000-0000712B0000}"/>
    <cellStyle name="Comma 7 2 4 2 2 5" xfId="11154" xr:uid="{00000000-0005-0000-0000-0000722B0000}"/>
    <cellStyle name="Comma 7 2 4 2 3" xfId="11155" xr:uid="{00000000-0005-0000-0000-0000732B0000}"/>
    <cellStyle name="Comma 7 2 4 2 3 2" xfId="11156" xr:uid="{00000000-0005-0000-0000-0000742B0000}"/>
    <cellStyle name="Comma 7 2 4 2 4" xfId="11157" xr:uid="{00000000-0005-0000-0000-0000752B0000}"/>
    <cellStyle name="Comma 7 2 4 2 5" xfId="11158" xr:uid="{00000000-0005-0000-0000-0000762B0000}"/>
    <cellStyle name="Comma 7 2 4 2 6" xfId="11159" xr:uid="{00000000-0005-0000-0000-0000772B0000}"/>
    <cellStyle name="Comma 7 2 4 3" xfId="11160" xr:uid="{00000000-0005-0000-0000-0000782B0000}"/>
    <cellStyle name="Comma 7 2 4 3 2" xfId="11161" xr:uid="{00000000-0005-0000-0000-0000792B0000}"/>
    <cellStyle name="Comma 7 2 4 3 2 2" xfId="11162" xr:uid="{00000000-0005-0000-0000-00007A2B0000}"/>
    <cellStyle name="Comma 7 2 4 3 3" xfId="11163" xr:uid="{00000000-0005-0000-0000-00007B2B0000}"/>
    <cellStyle name="Comma 7 2 4 3 4" xfId="11164" xr:uid="{00000000-0005-0000-0000-00007C2B0000}"/>
    <cellStyle name="Comma 7 2 4 3 5" xfId="11165" xr:uid="{00000000-0005-0000-0000-00007D2B0000}"/>
    <cellStyle name="Comma 7 2 4 4" xfId="11166" xr:uid="{00000000-0005-0000-0000-00007E2B0000}"/>
    <cellStyle name="Comma 7 2 4 4 2" xfId="11167" xr:uid="{00000000-0005-0000-0000-00007F2B0000}"/>
    <cellStyle name="Comma 7 2 4 4 2 2" xfId="11168" xr:uid="{00000000-0005-0000-0000-0000802B0000}"/>
    <cellStyle name="Comma 7 2 4 4 3" xfId="11169" xr:uid="{00000000-0005-0000-0000-0000812B0000}"/>
    <cellStyle name="Comma 7 2 4 4 4" xfId="11170" xr:uid="{00000000-0005-0000-0000-0000822B0000}"/>
    <cellStyle name="Comma 7 2 4 4 5" xfId="11171" xr:uid="{00000000-0005-0000-0000-0000832B0000}"/>
    <cellStyle name="Comma 7 2 4 5" xfId="11172" xr:uid="{00000000-0005-0000-0000-0000842B0000}"/>
    <cellStyle name="Comma 7 2 4 5 2" xfId="11173" xr:uid="{00000000-0005-0000-0000-0000852B0000}"/>
    <cellStyle name="Comma 7 2 4 6" xfId="11174" xr:uid="{00000000-0005-0000-0000-0000862B0000}"/>
    <cellStyle name="Comma 7 2 4 7" xfId="11175" xr:uid="{00000000-0005-0000-0000-0000872B0000}"/>
    <cellStyle name="Comma 7 2 4 8" xfId="11176" xr:uid="{00000000-0005-0000-0000-0000882B0000}"/>
    <cellStyle name="Comma 7 2 5" xfId="11177" xr:uid="{00000000-0005-0000-0000-0000892B0000}"/>
    <cellStyle name="Comma 7 2 5 2" xfId="11178" xr:uid="{00000000-0005-0000-0000-00008A2B0000}"/>
    <cellStyle name="Comma 7 2 5 2 2" xfId="11179" xr:uid="{00000000-0005-0000-0000-00008B2B0000}"/>
    <cellStyle name="Comma 7 2 5 2 2 2" xfId="11180" xr:uid="{00000000-0005-0000-0000-00008C2B0000}"/>
    <cellStyle name="Comma 7 2 5 2 2 2 2" xfId="11181" xr:uid="{00000000-0005-0000-0000-00008D2B0000}"/>
    <cellStyle name="Comma 7 2 5 2 2 3" xfId="11182" xr:uid="{00000000-0005-0000-0000-00008E2B0000}"/>
    <cellStyle name="Comma 7 2 5 2 2 4" xfId="11183" xr:uid="{00000000-0005-0000-0000-00008F2B0000}"/>
    <cellStyle name="Comma 7 2 5 2 2 5" xfId="11184" xr:uid="{00000000-0005-0000-0000-0000902B0000}"/>
    <cellStyle name="Comma 7 2 5 2 3" xfId="11185" xr:uid="{00000000-0005-0000-0000-0000912B0000}"/>
    <cellStyle name="Comma 7 2 5 2 3 2" xfId="11186" xr:uid="{00000000-0005-0000-0000-0000922B0000}"/>
    <cellStyle name="Comma 7 2 5 2 4" xfId="11187" xr:uid="{00000000-0005-0000-0000-0000932B0000}"/>
    <cellStyle name="Comma 7 2 5 2 5" xfId="11188" xr:uid="{00000000-0005-0000-0000-0000942B0000}"/>
    <cellStyle name="Comma 7 2 5 2 6" xfId="11189" xr:uid="{00000000-0005-0000-0000-0000952B0000}"/>
    <cellStyle name="Comma 7 2 5 3" xfId="11190" xr:uid="{00000000-0005-0000-0000-0000962B0000}"/>
    <cellStyle name="Comma 7 2 5 3 2" xfId="11191" xr:uid="{00000000-0005-0000-0000-0000972B0000}"/>
    <cellStyle name="Comma 7 2 5 3 2 2" xfId="11192" xr:uid="{00000000-0005-0000-0000-0000982B0000}"/>
    <cellStyle name="Comma 7 2 5 3 3" xfId="11193" xr:uid="{00000000-0005-0000-0000-0000992B0000}"/>
    <cellStyle name="Comma 7 2 5 3 4" xfId="11194" xr:uid="{00000000-0005-0000-0000-00009A2B0000}"/>
    <cellStyle name="Comma 7 2 5 3 5" xfId="11195" xr:uid="{00000000-0005-0000-0000-00009B2B0000}"/>
    <cellStyle name="Comma 7 2 5 4" xfId="11196" xr:uid="{00000000-0005-0000-0000-00009C2B0000}"/>
    <cellStyle name="Comma 7 2 5 4 2" xfId="11197" xr:uid="{00000000-0005-0000-0000-00009D2B0000}"/>
    <cellStyle name="Comma 7 2 5 4 2 2" xfId="11198" xr:uid="{00000000-0005-0000-0000-00009E2B0000}"/>
    <cellStyle name="Comma 7 2 5 4 3" xfId="11199" xr:uid="{00000000-0005-0000-0000-00009F2B0000}"/>
    <cellStyle name="Comma 7 2 5 4 4" xfId="11200" xr:uid="{00000000-0005-0000-0000-0000A02B0000}"/>
    <cellStyle name="Comma 7 2 5 4 5" xfId="11201" xr:uid="{00000000-0005-0000-0000-0000A12B0000}"/>
    <cellStyle name="Comma 7 2 5 5" xfId="11202" xr:uid="{00000000-0005-0000-0000-0000A22B0000}"/>
    <cellStyle name="Comma 7 2 5 5 2" xfId="11203" xr:uid="{00000000-0005-0000-0000-0000A32B0000}"/>
    <cellStyle name="Comma 7 2 5 6" xfId="11204" xr:uid="{00000000-0005-0000-0000-0000A42B0000}"/>
    <cellStyle name="Comma 7 2 5 7" xfId="11205" xr:uid="{00000000-0005-0000-0000-0000A52B0000}"/>
    <cellStyle name="Comma 7 2 5 8" xfId="11206" xr:uid="{00000000-0005-0000-0000-0000A62B0000}"/>
    <cellStyle name="Comma 7 2 6" xfId="11207" xr:uid="{00000000-0005-0000-0000-0000A72B0000}"/>
    <cellStyle name="Comma 7 2 6 2" xfId="11208" xr:uid="{00000000-0005-0000-0000-0000A82B0000}"/>
    <cellStyle name="Comma 7 2 6 2 2" xfId="11209" xr:uid="{00000000-0005-0000-0000-0000A92B0000}"/>
    <cellStyle name="Comma 7 2 6 2 2 2" xfId="11210" xr:uid="{00000000-0005-0000-0000-0000AA2B0000}"/>
    <cellStyle name="Comma 7 2 6 2 2 2 2" xfId="11211" xr:uid="{00000000-0005-0000-0000-0000AB2B0000}"/>
    <cellStyle name="Comma 7 2 6 2 2 3" xfId="11212" xr:uid="{00000000-0005-0000-0000-0000AC2B0000}"/>
    <cellStyle name="Comma 7 2 6 2 2 4" xfId="11213" xr:uid="{00000000-0005-0000-0000-0000AD2B0000}"/>
    <cellStyle name="Comma 7 2 6 2 2 5" xfId="11214" xr:uid="{00000000-0005-0000-0000-0000AE2B0000}"/>
    <cellStyle name="Comma 7 2 6 2 3" xfId="11215" xr:uid="{00000000-0005-0000-0000-0000AF2B0000}"/>
    <cellStyle name="Comma 7 2 6 2 3 2" xfId="11216" xr:uid="{00000000-0005-0000-0000-0000B02B0000}"/>
    <cellStyle name="Comma 7 2 6 2 4" xfId="11217" xr:uid="{00000000-0005-0000-0000-0000B12B0000}"/>
    <cellStyle name="Comma 7 2 6 2 5" xfId="11218" xr:uid="{00000000-0005-0000-0000-0000B22B0000}"/>
    <cellStyle name="Comma 7 2 6 2 6" xfId="11219" xr:uid="{00000000-0005-0000-0000-0000B32B0000}"/>
    <cellStyle name="Comma 7 2 6 3" xfId="11220" xr:uid="{00000000-0005-0000-0000-0000B42B0000}"/>
    <cellStyle name="Comma 7 2 6 3 2" xfId="11221" xr:uid="{00000000-0005-0000-0000-0000B52B0000}"/>
    <cellStyle name="Comma 7 2 6 3 2 2" xfId="11222" xr:uid="{00000000-0005-0000-0000-0000B62B0000}"/>
    <cellStyle name="Comma 7 2 6 3 3" xfId="11223" xr:uid="{00000000-0005-0000-0000-0000B72B0000}"/>
    <cellStyle name="Comma 7 2 6 3 4" xfId="11224" xr:uid="{00000000-0005-0000-0000-0000B82B0000}"/>
    <cellStyle name="Comma 7 2 6 3 5" xfId="11225" xr:uid="{00000000-0005-0000-0000-0000B92B0000}"/>
    <cellStyle name="Comma 7 2 6 4" xfId="11226" xr:uid="{00000000-0005-0000-0000-0000BA2B0000}"/>
    <cellStyle name="Comma 7 2 6 4 2" xfId="11227" xr:uid="{00000000-0005-0000-0000-0000BB2B0000}"/>
    <cellStyle name="Comma 7 2 6 4 2 2" xfId="11228" xr:uid="{00000000-0005-0000-0000-0000BC2B0000}"/>
    <cellStyle name="Comma 7 2 6 4 3" xfId="11229" xr:uid="{00000000-0005-0000-0000-0000BD2B0000}"/>
    <cellStyle name="Comma 7 2 6 4 4" xfId="11230" xr:uid="{00000000-0005-0000-0000-0000BE2B0000}"/>
    <cellStyle name="Comma 7 2 6 4 5" xfId="11231" xr:uid="{00000000-0005-0000-0000-0000BF2B0000}"/>
    <cellStyle name="Comma 7 2 6 5" xfId="11232" xr:uid="{00000000-0005-0000-0000-0000C02B0000}"/>
    <cellStyle name="Comma 7 2 6 5 2" xfId="11233" xr:uid="{00000000-0005-0000-0000-0000C12B0000}"/>
    <cellStyle name="Comma 7 2 6 6" xfId="11234" xr:uid="{00000000-0005-0000-0000-0000C22B0000}"/>
    <cellStyle name="Comma 7 2 6 7" xfId="11235" xr:uid="{00000000-0005-0000-0000-0000C32B0000}"/>
    <cellStyle name="Comma 7 2 6 8" xfId="11236" xr:uid="{00000000-0005-0000-0000-0000C42B0000}"/>
    <cellStyle name="Comma 7 2 7" xfId="11237" xr:uid="{00000000-0005-0000-0000-0000C52B0000}"/>
    <cellStyle name="Comma 7 2 7 2" xfId="11238" xr:uid="{00000000-0005-0000-0000-0000C62B0000}"/>
    <cellStyle name="Comma 7 2 7 2 2" xfId="11239" xr:uid="{00000000-0005-0000-0000-0000C72B0000}"/>
    <cellStyle name="Comma 7 2 7 2 2 2" xfId="11240" xr:uid="{00000000-0005-0000-0000-0000C82B0000}"/>
    <cellStyle name="Comma 7 2 7 2 3" xfId="11241" xr:uid="{00000000-0005-0000-0000-0000C92B0000}"/>
    <cellStyle name="Comma 7 2 7 2 4" xfId="11242" xr:uid="{00000000-0005-0000-0000-0000CA2B0000}"/>
    <cellStyle name="Comma 7 2 7 2 5" xfId="11243" xr:uid="{00000000-0005-0000-0000-0000CB2B0000}"/>
    <cellStyle name="Comma 7 2 7 3" xfId="11244" xr:uid="{00000000-0005-0000-0000-0000CC2B0000}"/>
    <cellStyle name="Comma 7 2 7 3 2" xfId="11245" xr:uid="{00000000-0005-0000-0000-0000CD2B0000}"/>
    <cellStyle name="Comma 7 2 7 3 2 2" xfId="11246" xr:uid="{00000000-0005-0000-0000-0000CE2B0000}"/>
    <cellStyle name="Comma 7 2 7 3 3" xfId="11247" xr:uid="{00000000-0005-0000-0000-0000CF2B0000}"/>
    <cellStyle name="Comma 7 2 7 3 4" xfId="11248" xr:uid="{00000000-0005-0000-0000-0000D02B0000}"/>
    <cellStyle name="Comma 7 2 7 3 5" xfId="11249" xr:uid="{00000000-0005-0000-0000-0000D12B0000}"/>
    <cellStyle name="Comma 7 2 7 4" xfId="11250" xr:uid="{00000000-0005-0000-0000-0000D22B0000}"/>
    <cellStyle name="Comma 7 2 7 4 2" xfId="11251" xr:uid="{00000000-0005-0000-0000-0000D32B0000}"/>
    <cellStyle name="Comma 7 2 7 5" xfId="11252" xr:uid="{00000000-0005-0000-0000-0000D42B0000}"/>
    <cellStyle name="Comma 7 2 7 6" xfId="11253" xr:uid="{00000000-0005-0000-0000-0000D52B0000}"/>
    <cellStyle name="Comma 7 2 7 7" xfId="11254" xr:uid="{00000000-0005-0000-0000-0000D62B0000}"/>
    <cellStyle name="Comma 7 2 8" xfId="11255" xr:uid="{00000000-0005-0000-0000-0000D72B0000}"/>
    <cellStyle name="Comma 7 2 8 2" xfId="11256" xr:uid="{00000000-0005-0000-0000-0000D82B0000}"/>
    <cellStyle name="Comma 7 2 8 2 2" xfId="11257" xr:uid="{00000000-0005-0000-0000-0000D92B0000}"/>
    <cellStyle name="Comma 7 2 8 2 2 2" xfId="11258" xr:uid="{00000000-0005-0000-0000-0000DA2B0000}"/>
    <cellStyle name="Comma 7 2 8 2 3" xfId="11259" xr:uid="{00000000-0005-0000-0000-0000DB2B0000}"/>
    <cellStyle name="Comma 7 2 8 2 4" xfId="11260" xr:uid="{00000000-0005-0000-0000-0000DC2B0000}"/>
    <cellStyle name="Comma 7 2 8 2 5" xfId="11261" xr:uid="{00000000-0005-0000-0000-0000DD2B0000}"/>
    <cellStyle name="Comma 7 2 8 3" xfId="11262" xr:uid="{00000000-0005-0000-0000-0000DE2B0000}"/>
    <cellStyle name="Comma 7 2 8 3 2" xfId="11263" xr:uid="{00000000-0005-0000-0000-0000DF2B0000}"/>
    <cellStyle name="Comma 7 2 8 4" xfId="11264" xr:uid="{00000000-0005-0000-0000-0000E02B0000}"/>
    <cellStyle name="Comma 7 2 8 5" xfId="11265" xr:uid="{00000000-0005-0000-0000-0000E12B0000}"/>
    <cellStyle name="Comma 7 2 8 6" xfId="11266" xr:uid="{00000000-0005-0000-0000-0000E22B0000}"/>
    <cellStyle name="Comma 7 2 9" xfId="11267" xr:uid="{00000000-0005-0000-0000-0000E32B0000}"/>
    <cellStyle name="Comma 7 2 9 2" xfId="11268" xr:uid="{00000000-0005-0000-0000-0000E42B0000}"/>
    <cellStyle name="Comma 7 2 9 2 2" xfId="11269" xr:uid="{00000000-0005-0000-0000-0000E52B0000}"/>
    <cellStyle name="Comma 7 2 9 3" xfId="11270" xr:uid="{00000000-0005-0000-0000-0000E62B0000}"/>
    <cellStyle name="Comma 7 2 9 4" xfId="11271" xr:uid="{00000000-0005-0000-0000-0000E72B0000}"/>
    <cellStyle name="Comma 7 2 9 5" xfId="11272" xr:uid="{00000000-0005-0000-0000-0000E82B0000}"/>
    <cellStyle name="Comma 7 3" xfId="11273" xr:uid="{00000000-0005-0000-0000-0000E92B0000}"/>
    <cellStyle name="Comma 7 3 10" xfId="11274" xr:uid="{00000000-0005-0000-0000-0000EA2B0000}"/>
    <cellStyle name="Comma 7 3 10 2" xfId="11275" xr:uid="{00000000-0005-0000-0000-0000EB2B0000}"/>
    <cellStyle name="Comma 7 3 10 2 2" xfId="11276" xr:uid="{00000000-0005-0000-0000-0000EC2B0000}"/>
    <cellStyle name="Comma 7 3 10 3" xfId="11277" xr:uid="{00000000-0005-0000-0000-0000ED2B0000}"/>
    <cellStyle name="Comma 7 3 10 4" xfId="11278" xr:uid="{00000000-0005-0000-0000-0000EE2B0000}"/>
    <cellStyle name="Comma 7 3 10 5" xfId="11279" xr:uid="{00000000-0005-0000-0000-0000EF2B0000}"/>
    <cellStyle name="Comma 7 3 11" xfId="11280" xr:uid="{00000000-0005-0000-0000-0000F02B0000}"/>
    <cellStyle name="Comma 7 3 11 2" xfId="11281" xr:uid="{00000000-0005-0000-0000-0000F12B0000}"/>
    <cellStyle name="Comma 7 3 12" xfId="11282" xr:uid="{00000000-0005-0000-0000-0000F22B0000}"/>
    <cellStyle name="Comma 7 3 13" xfId="11283" xr:uid="{00000000-0005-0000-0000-0000F32B0000}"/>
    <cellStyle name="Comma 7 3 14" xfId="11284" xr:uid="{00000000-0005-0000-0000-0000F42B0000}"/>
    <cellStyle name="Comma 7 3 2" xfId="11285" xr:uid="{00000000-0005-0000-0000-0000F52B0000}"/>
    <cellStyle name="Comma 7 3 2 10" xfId="11286" xr:uid="{00000000-0005-0000-0000-0000F62B0000}"/>
    <cellStyle name="Comma 7 3 2 10 2" xfId="11287" xr:uid="{00000000-0005-0000-0000-0000F72B0000}"/>
    <cellStyle name="Comma 7 3 2 11" xfId="11288" xr:uid="{00000000-0005-0000-0000-0000F82B0000}"/>
    <cellStyle name="Comma 7 3 2 12" xfId="11289" xr:uid="{00000000-0005-0000-0000-0000F92B0000}"/>
    <cellStyle name="Comma 7 3 2 13" xfId="11290" xr:uid="{00000000-0005-0000-0000-0000FA2B0000}"/>
    <cellStyle name="Comma 7 3 2 2" xfId="11291" xr:uid="{00000000-0005-0000-0000-0000FB2B0000}"/>
    <cellStyle name="Comma 7 3 2 2 2" xfId="11292" xr:uid="{00000000-0005-0000-0000-0000FC2B0000}"/>
    <cellStyle name="Comma 7 3 2 2 2 2" xfId="11293" xr:uid="{00000000-0005-0000-0000-0000FD2B0000}"/>
    <cellStyle name="Comma 7 3 2 2 2 2 2" xfId="11294" xr:uid="{00000000-0005-0000-0000-0000FE2B0000}"/>
    <cellStyle name="Comma 7 3 2 2 2 2 2 2" xfId="11295" xr:uid="{00000000-0005-0000-0000-0000FF2B0000}"/>
    <cellStyle name="Comma 7 3 2 2 2 2 3" xfId="11296" xr:uid="{00000000-0005-0000-0000-0000002C0000}"/>
    <cellStyle name="Comma 7 3 2 2 2 2 4" xfId="11297" xr:uid="{00000000-0005-0000-0000-0000012C0000}"/>
    <cellStyle name="Comma 7 3 2 2 2 2 5" xfId="11298" xr:uid="{00000000-0005-0000-0000-0000022C0000}"/>
    <cellStyle name="Comma 7 3 2 2 2 3" xfId="11299" xr:uid="{00000000-0005-0000-0000-0000032C0000}"/>
    <cellStyle name="Comma 7 3 2 2 2 3 2" xfId="11300" xr:uid="{00000000-0005-0000-0000-0000042C0000}"/>
    <cellStyle name="Comma 7 3 2 2 2 4" xfId="11301" xr:uid="{00000000-0005-0000-0000-0000052C0000}"/>
    <cellStyle name="Comma 7 3 2 2 2 5" xfId="11302" xr:uid="{00000000-0005-0000-0000-0000062C0000}"/>
    <cellStyle name="Comma 7 3 2 2 2 6" xfId="11303" xr:uid="{00000000-0005-0000-0000-0000072C0000}"/>
    <cellStyle name="Comma 7 3 2 2 3" xfId="11304" xr:uid="{00000000-0005-0000-0000-0000082C0000}"/>
    <cellStyle name="Comma 7 3 2 2 3 2" xfId="11305" xr:uid="{00000000-0005-0000-0000-0000092C0000}"/>
    <cellStyle name="Comma 7 3 2 2 3 2 2" xfId="11306" xr:uid="{00000000-0005-0000-0000-00000A2C0000}"/>
    <cellStyle name="Comma 7 3 2 2 3 3" xfId="11307" xr:uid="{00000000-0005-0000-0000-00000B2C0000}"/>
    <cellStyle name="Comma 7 3 2 2 3 4" xfId="11308" xr:uid="{00000000-0005-0000-0000-00000C2C0000}"/>
    <cellStyle name="Comma 7 3 2 2 3 5" xfId="11309" xr:uid="{00000000-0005-0000-0000-00000D2C0000}"/>
    <cellStyle name="Comma 7 3 2 2 4" xfId="11310" xr:uid="{00000000-0005-0000-0000-00000E2C0000}"/>
    <cellStyle name="Comma 7 3 2 2 4 2" xfId="11311" xr:uid="{00000000-0005-0000-0000-00000F2C0000}"/>
    <cellStyle name="Comma 7 3 2 2 4 2 2" xfId="11312" xr:uid="{00000000-0005-0000-0000-0000102C0000}"/>
    <cellStyle name="Comma 7 3 2 2 4 3" xfId="11313" xr:uid="{00000000-0005-0000-0000-0000112C0000}"/>
    <cellStyle name="Comma 7 3 2 2 4 4" xfId="11314" xr:uid="{00000000-0005-0000-0000-0000122C0000}"/>
    <cellStyle name="Comma 7 3 2 2 4 5" xfId="11315" xr:uid="{00000000-0005-0000-0000-0000132C0000}"/>
    <cellStyle name="Comma 7 3 2 2 5" xfId="11316" xr:uid="{00000000-0005-0000-0000-0000142C0000}"/>
    <cellStyle name="Comma 7 3 2 2 5 2" xfId="11317" xr:uid="{00000000-0005-0000-0000-0000152C0000}"/>
    <cellStyle name="Comma 7 3 2 2 6" xfId="11318" xr:uid="{00000000-0005-0000-0000-0000162C0000}"/>
    <cellStyle name="Comma 7 3 2 2 7" xfId="11319" xr:uid="{00000000-0005-0000-0000-0000172C0000}"/>
    <cellStyle name="Comma 7 3 2 2 8" xfId="11320" xr:uid="{00000000-0005-0000-0000-0000182C0000}"/>
    <cellStyle name="Comma 7 3 2 3" xfId="11321" xr:uid="{00000000-0005-0000-0000-0000192C0000}"/>
    <cellStyle name="Comma 7 3 2 3 2" xfId="11322" xr:uid="{00000000-0005-0000-0000-00001A2C0000}"/>
    <cellStyle name="Comma 7 3 2 3 2 2" xfId="11323" xr:uid="{00000000-0005-0000-0000-00001B2C0000}"/>
    <cellStyle name="Comma 7 3 2 3 2 2 2" xfId="11324" xr:uid="{00000000-0005-0000-0000-00001C2C0000}"/>
    <cellStyle name="Comma 7 3 2 3 2 2 2 2" xfId="11325" xr:uid="{00000000-0005-0000-0000-00001D2C0000}"/>
    <cellStyle name="Comma 7 3 2 3 2 2 3" xfId="11326" xr:uid="{00000000-0005-0000-0000-00001E2C0000}"/>
    <cellStyle name="Comma 7 3 2 3 2 2 4" xfId="11327" xr:uid="{00000000-0005-0000-0000-00001F2C0000}"/>
    <cellStyle name="Comma 7 3 2 3 2 2 5" xfId="11328" xr:uid="{00000000-0005-0000-0000-0000202C0000}"/>
    <cellStyle name="Comma 7 3 2 3 2 3" xfId="11329" xr:uid="{00000000-0005-0000-0000-0000212C0000}"/>
    <cellStyle name="Comma 7 3 2 3 2 3 2" xfId="11330" xr:uid="{00000000-0005-0000-0000-0000222C0000}"/>
    <cellStyle name="Comma 7 3 2 3 2 4" xfId="11331" xr:uid="{00000000-0005-0000-0000-0000232C0000}"/>
    <cellStyle name="Comma 7 3 2 3 2 5" xfId="11332" xr:uid="{00000000-0005-0000-0000-0000242C0000}"/>
    <cellStyle name="Comma 7 3 2 3 2 6" xfId="11333" xr:uid="{00000000-0005-0000-0000-0000252C0000}"/>
    <cellStyle name="Comma 7 3 2 3 3" xfId="11334" xr:uid="{00000000-0005-0000-0000-0000262C0000}"/>
    <cellStyle name="Comma 7 3 2 3 3 2" xfId="11335" xr:uid="{00000000-0005-0000-0000-0000272C0000}"/>
    <cellStyle name="Comma 7 3 2 3 3 2 2" xfId="11336" xr:uid="{00000000-0005-0000-0000-0000282C0000}"/>
    <cellStyle name="Comma 7 3 2 3 3 3" xfId="11337" xr:uid="{00000000-0005-0000-0000-0000292C0000}"/>
    <cellStyle name="Comma 7 3 2 3 3 4" xfId="11338" xr:uid="{00000000-0005-0000-0000-00002A2C0000}"/>
    <cellStyle name="Comma 7 3 2 3 3 5" xfId="11339" xr:uid="{00000000-0005-0000-0000-00002B2C0000}"/>
    <cellStyle name="Comma 7 3 2 3 4" xfId="11340" xr:uid="{00000000-0005-0000-0000-00002C2C0000}"/>
    <cellStyle name="Comma 7 3 2 3 4 2" xfId="11341" xr:uid="{00000000-0005-0000-0000-00002D2C0000}"/>
    <cellStyle name="Comma 7 3 2 3 4 2 2" xfId="11342" xr:uid="{00000000-0005-0000-0000-00002E2C0000}"/>
    <cellStyle name="Comma 7 3 2 3 4 3" xfId="11343" xr:uid="{00000000-0005-0000-0000-00002F2C0000}"/>
    <cellStyle name="Comma 7 3 2 3 4 4" xfId="11344" xr:uid="{00000000-0005-0000-0000-0000302C0000}"/>
    <cellStyle name="Comma 7 3 2 3 4 5" xfId="11345" xr:uid="{00000000-0005-0000-0000-0000312C0000}"/>
    <cellStyle name="Comma 7 3 2 3 5" xfId="11346" xr:uid="{00000000-0005-0000-0000-0000322C0000}"/>
    <cellStyle name="Comma 7 3 2 3 5 2" xfId="11347" xr:uid="{00000000-0005-0000-0000-0000332C0000}"/>
    <cellStyle name="Comma 7 3 2 3 6" xfId="11348" xr:uid="{00000000-0005-0000-0000-0000342C0000}"/>
    <cellStyle name="Comma 7 3 2 3 7" xfId="11349" xr:uid="{00000000-0005-0000-0000-0000352C0000}"/>
    <cellStyle name="Comma 7 3 2 3 8" xfId="11350" xr:uid="{00000000-0005-0000-0000-0000362C0000}"/>
    <cellStyle name="Comma 7 3 2 4" xfId="11351" xr:uid="{00000000-0005-0000-0000-0000372C0000}"/>
    <cellStyle name="Comma 7 3 2 4 2" xfId="11352" xr:uid="{00000000-0005-0000-0000-0000382C0000}"/>
    <cellStyle name="Comma 7 3 2 4 2 2" xfId="11353" xr:uid="{00000000-0005-0000-0000-0000392C0000}"/>
    <cellStyle name="Comma 7 3 2 4 2 2 2" xfId="11354" xr:uid="{00000000-0005-0000-0000-00003A2C0000}"/>
    <cellStyle name="Comma 7 3 2 4 2 2 2 2" xfId="11355" xr:uid="{00000000-0005-0000-0000-00003B2C0000}"/>
    <cellStyle name="Comma 7 3 2 4 2 2 3" xfId="11356" xr:uid="{00000000-0005-0000-0000-00003C2C0000}"/>
    <cellStyle name="Comma 7 3 2 4 2 2 4" xfId="11357" xr:uid="{00000000-0005-0000-0000-00003D2C0000}"/>
    <cellStyle name="Comma 7 3 2 4 2 2 5" xfId="11358" xr:uid="{00000000-0005-0000-0000-00003E2C0000}"/>
    <cellStyle name="Comma 7 3 2 4 2 3" xfId="11359" xr:uid="{00000000-0005-0000-0000-00003F2C0000}"/>
    <cellStyle name="Comma 7 3 2 4 2 3 2" xfId="11360" xr:uid="{00000000-0005-0000-0000-0000402C0000}"/>
    <cellStyle name="Comma 7 3 2 4 2 4" xfId="11361" xr:uid="{00000000-0005-0000-0000-0000412C0000}"/>
    <cellStyle name="Comma 7 3 2 4 2 5" xfId="11362" xr:uid="{00000000-0005-0000-0000-0000422C0000}"/>
    <cellStyle name="Comma 7 3 2 4 2 6" xfId="11363" xr:uid="{00000000-0005-0000-0000-0000432C0000}"/>
    <cellStyle name="Comma 7 3 2 4 3" xfId="11364" xr:uid="{00000000-0005-0000-0000-0000442C0000}"/>
    <cellStyle name="Comma 7 3 2 4 3 2" xfId="11365" xr:uid="{00000000-0005-0000-0000-0000452C0000}"/>
    <cellStyle name="Comma 7 3 2 4 3 2 2" xfId="11366" xr:uid="{00000000-0005-0000-0000-0000462C0000}"/>
    <cellStyle name="Comma 7 3 2 4 3 3" xfId="11367" xr:uid="{00000000-0005-0000-0000-0000472C0000}"/>
    <cellStyle name="Comma 7 3 2 4 3 4" xfId="11368" xr:uid="{00000000-0005-0000-0000-0000482C0000}"/>
    <cellStyle name="Comma 7 3 2 4 3 5" xfId="11369" xr:uid="{00000000-0005-0000-0000-0000492C0000}"/>
    <cellStyle name="Comma 7 3 2 4 4" xfId="11370" xr:uid="{00000000-0005-0000-0000-00004A2C0000}"/>
    <cellStyle name="Comma 7 3 2 4 4 2" xfId="11371" xr:uid="{00000000-0005-0000-0000-00004B2C0000}"/>
    <cellStyle name="Comma 7 3 2 4 4 2 2" xfId="11372" xr:uid="{00000000-0005-0000-0000-00004C2C0000}"/>
    <cellStyle name="Comma 7 3 2 4 4 3" xfId="11373" xr:uid="{00000000-0005-0000-0000-00004D2C0000}"/>
    <cellStyle name="Comma 7 3 2 4 4 4" xfId="11374" xr:uid="{00000000-0005-0000-0000-00004E2C0000}"/>
    <cellStyle name="Comma 7 3 2 4 4 5" xfId="11375" xr:uid="{00000000-0005-0000-0000-00004F2C0000}"/>
    <cellStyle name="Comma 7 3 2 4 5" xfId="11376" xr:uid="{00000000-0005-0000-0000-0000502C0000}"/>
    <cellStyle name="Comma 7 3 2 4 5 2" xfId="11377" xr:uid="{00000000-0005-0000-0000-0000512C0000}"/>
    <cellStyle name="Comma 7 3 2 4 6" xfId="11378" xr:uid="{00000000-0005-0000-0000-0000522C0000}"/>
    <cellStyle name="Comma 7 3 2 4 7" xfId="11379" xr:uid="{00000000-0005-0000-0000-0000532C0000}"/>
    <cellStyle name="Comma 7 3 2 4 8" xfId="11380" xr:uid="{00000000-0005-0000-0000-0000542C0000}"/>
    <cellStyle name="Comma 7 3 2 5" xfId="11381" xr:uid="{00000000-0005-0000-0000-0000552C0000}"/>
    <cellStyle name="Comma 7 3 2 5 2" xfId="11382" xr:uid="{00000000-0005-0000-0000-0000562C0000}"/>
    <cellStyle name="Comma 7 3 2 5 2 2" xfId="11383" xr:uid="{00000000-0005-0000-0000-0000572C0000}"/>
    <cellStyle name="Comma 7 3 2 5 2 2 2" xfId="11384" xr:uid="{00000000-0005-0000-0000-0000582C0000}"/>
    <cellStyle name="Comma 7 3 2 5 2 2 2 2" xfId="11385" xr:uid="{00000000-0005-0000-0000-0000592C0000}"/>
    <cellStyle name="Comma 7 3 2 5 2 2 3" xfId="11386" xr:uid="{00000000-0005-0000-0000-00005A2C0000}"/>
    <cellStyle name="Comma 7 3 2 5 2 2 4" xfId="11387" xr:uid="{00000000-0005-0000-0000-00005B2C0000}"/>
    <cellStyle name="Comma 7 3 2 5 2 2 5" xfId="11388" xr:uid="{00000000-0005-0000-0000-00005C2C0000}"/>
    <cellStyle name="Comma 7 3 2 5 2 3" xfId="11389" xr:uid="{00000000-0005-0000-0000-00005D2C0000}"/>
    <cellStyle name="Comma 7 3 2 5 2 3 2" xfId="11390" xr:uid="{00000000-0005-0000-0000-00005E2C0000}"/>
    <cellStyle name="Comma 7 3 2 5 2 4" xfId="11391" xr:uid="{00000000-0005-0000-0000-00005F2C0000}"/>
    <cellStyle name="Comma 7 3 2 5 2 5" xfId="11392" xr:uid="{00000000-0005-0000-0000-0000602C0000}"/>
    <cellStyle name="Comma 7 3 2 5 2 6" xfId="11393" xr:uid="{00000000-0005-0000-0000-0000612C0000}"/>
    <cellStyle name="Comma 7 3 2 5 3" xfId="11394" xr:uid="{00000000-0005-0000-0000-0000622C0000}"/>
    <cellStyle name="Comma 7 3 2 5 3 2" xfId="11395" xr:uid="{00000000-0005-0000-0000-0000632C0000}"/>
    <cellStyle name="Comma 7 3 2 5 3 2 2" xfId="11396" xr:uid="{00000000-0005-0000-0000-0000642C0000}"/>
    <cellStyle name="Comma 7 3 2 5 3 3" xfId="11397" xr:uid="{00000000-0005-0000-0000-0000652C0000}"/>
    <cellStyle name="Comma 7 3 2 5 3 4" xfId="11398" xr:uid="{00000000-0005-0000-0000-0000662C0000}"/>
    <cellStyle name="Comma 7 3 2 5 3 5" xfId="11399" xr:uid="{00000000-0005-0000-0000-0000672C0000}"/>
    <cellStyle name="Comma 7 3 2 5 4" xfId="11400" xr:uid="{00000000-0005-0000-0000-0000682C0000}"/>
    <cellStyle name="Comma 7 3 2 5 4 2" xfId="11401" xr:uid="{00000000-0005-0000-0000-0000692C0000}"/>
    <cellStyle name="Comma 7 3 2 5 4 2 2" xfId="11402" xr:uid="{00000000-0005-0000-0000-00006A2C0000}"/>
    <cellStyle name="Comma 7 3 2 5 4 3" xfId="11403" xr:uid="{00000000-0005-0000-0000-00006B2C0000}"/>
    <cellStyle name="Comma 7 3 2 5 4 4" xfId="11404" xr:uid="{00000000-0005-0000-0000-00006C2C0000}"/>
    <cellStyle name="Comma 7 3 2 5 4 5" xfId="11405" xr:uid="{00000000-0005-0000-0000-00006D2C0000}"/>
    <cellStyle name="Comma 7 3 2 5 5" xfId="11406" xr:uid="{00000000-0005-0000-0000-00006E2C0000}"/>
    <cellStyle name="Comma 7 3 2 5 5 2" xfId="11407" xr:uid="{00000000-0005-0000-0000-00006F2C0000}"/>
    <cellStyle name="Comma 7 3 2 5 6" xfId="11408" xr:uid="{00000000-0005-0000-0000-0000702C0000}"/>
    <cellStyle name="Comma 7 3 2 5 7" xfId="11409" xr:uid="{00000000-0005-0000-0000-0000712C0000}"/>
    <cellStyle name="Comma 7 3 2 5 8" xfId="11410" xr:uid="{00000000-0005-0000-0000-0000722C0000}"/>
    <cellStyle name="Comma 7 3 2 6" xfId="11411" xr:uid="{00000000-0005-0000-0000-0000732C0000}"/>
    <cellStyle name="Comma 7 3 2 6 2" xfId="11412" xr:uid="{00000000-0005-0000-0000-0000742C0000}"/>
    <cellStyle name="Comma 7 3 2 6 2 2" xfId="11413" xr:uid="{00000000-0005-0000-0000-0000752C0000}"/>
    <cellStyle name="Comma 7 3 2 6 2 2 2" xfId="11414" xr:uid="{00000000-0005-0000-0000-0000762C0000}"/>
    <cellStyle name="Comma 7 3 2 6 2 3" xfId="11415" xr:uid="{00000000-0005-0000-0000-0000772C0000}"/>
    <cellStyle name="Comma 7 3 2 6 2 4" xfId="11416" xr:uid="{00000000-0005-0000-0000-0000782C0000}"/>
    <cellStyle name="Comma 7 3 2 6 2 5" xfId="11417" xr:uid="{00000000-0005-0000-0000-0000792C0000}"/>
    <cellStyle name="Comma 7 3 2 6 3" xfId="11418" xr:uid="{00000000-0005-0000-0000-00007A2C0000}"/>
    <cellStyle name="Comma 7 3 2 6 3 2" xfId="11419" xr:uid="{00000000-0005-0000-0000-00007B2C0000}"/>
    <cellStyle name="Comma 7 3 2 6 3 2 2" xfId="11420" xr:uid="{00000000-0005-0000-0000-00007C2C0000}"/>
    <cellStyle name="Comma 7 3 2 6 3 3" xfId="11421" xr:uid="{00000000-0005-0000-0000-00007D2C0000}"/>
    <cellStyle name="Comma 7 3 2 6 3 4" xfId="11422" xr:uid="{00000000-0005-0000-0000-00007E2C0000}"/>
    <cellStyle name="Comma 7 3 2 6 3 5" xfId="11423" xr:uid="{00000000-0005-0000-0000-00007F2C0000}"/>
    <cellStyle name="Comma 7 3 2 6 4" xfId="11424" xr:uid="{00000000-0005-0000-0000-0000802C0000}"/>
    <cellStyle name="Comma 7 3 2 6 4 2" xfId="11425" xr:uid="{00000000-0005-0000-0000-0000812C0000}"/>
    <cellStyle name="Comma 7 3 2 6 5" xfId="11426" xr:uid="{00000000-0005-0000-0000-0000822C0000}"/>
    <cellStyle name="Comma 7 3 2 6 6" xfId="11427" xr:uid="{00000000-0005-0000-0000-0000832C0000}"/>
    <cellStyle name="Comma 7 3 2 6 7" xfId="11428" xr:uid="{00000000-0005-0000-0000-0000842C0000}"/>
    <cellStyle name="Comma 7 3 2 7" xfId="11429" xr:uid="{00000000-0005-0000-0000-0000852C0000}"/>
    <cellStyle name="Comma 7 3 2 7 2" xfId="11430" xr:uid="{00000000-0005-0000-0000-0000862C0000}"/>
    <cellStyle name="Comma 7 3 2 7 2 2" xfId="11431" xr:uid="{00000000-0005-0000-0000-0000872C0000}"/>
    <cellStyle name="Comma 7 3 2 7 2 2 2" xfId="11432" xr:uid="{00000000-0005-0000-0000-0000882C0000}"/>
    <cellStyle name="Comma 7 3 2 7 2 3" xfId="11433" xr:uid="{00000000-0005-0000-0000-0000892C0000}"/>
    <cellStyle name="Comma 7 3 2 7 2 4" xfId="11434" xr:uid="{00000000-0005-0000-0000-00008A2C0000}"/>
    <cellStyle name="Comma 7 3 2 7 2 5" xfId="11435" xr:uid="{00000000-0005-0000-0000-00008B2C0000}"/>
    <cellStyle name="Comma 7 3 2 7 3" xfId="11436" xr:uid="{00000000-0005-0000-0000-00008C2C0000}"/>
    <cellStyle name="Comma 7 3 2 7 3 2" xfId="11437" xr:uid="{00000000-0005-0000-0000-00008D2C0000}"/>
    <cellStyle name="Comma 7 3 2 7 4" xfId="11438" xr:uid="{00000000-0005-0000-0000-00008E2C0000}"/>
    <cellStyle name="Comma 7 3 2 7 5" xfId="11439" xr:uid="{00000000-0005-0000-0000-00008F2C0000}"/>
    <cellStyle name="Comma 7 3 2 7 6" xfId="11440" xr:uid="{00000000-0005-0000-0000-0000902C0000}"/>
    <cellStyle name="Comma 7 3 2 8" xfId="11441" xr:uid="{00000000-0005-0000-0000-0000912C0000}"/>
    <cellStyle name="Comma 7 3 2 8 2" xfId="11442" xr:uid="{00000000-0005-0000-0000-0000922C0000}"/>
    <cellStyle name="Comma 7 3 2 8 2 2" xfId="11443" xr:uid="{00000000-0005-0000-0000-0000932C0000}"/>
    <cellStyle name="Comma 7 3 2 8 3" xfId="11444" xr:uid="{00000000-0005-0000-0000-0000942C0000}"/>
    <cellStyle name="Comma 7 3 2 8 4" xfId="11445" xr:uid="{00000000-0005-0000-0000-0000952C0000}"/>
    <cellStyle name="Comma 7 3 2 8 5" xfId="11446" xr:uid="{00000000-0005-0000-0000-0000962C0000}"/>
    <cellStyle name="Comma 7 3 2 9" xfId="11447" xr:uid="{00000000-0005-0000-0000-0000972C0000}"/>
    <cellStyle name="Comma 7 3 2 9 2" xfId="11448" xr:uid="{00000000-0005-0000-0000-0000982C0000}"/>
    <cellStyle name="Comma 7 3 2 9 2 2" xfId="11449" xr:uid="{00000000-0005-0000-0000-0000992C0000}"/>
    <cellStyle name="Comma 7 3 2 9 3" xfId="11450" xr:uid="{00000000-0005-0000-0000-00009A2C0000}"/>
    <cellStyle name="Comma 7 3 2 9 4" xfId="11451" xr:uid="{00000000-0005-0000-0000-00009B2C0000}"/>
    <cellStyle name="Comma 7 3 2 9 5" xfId="11452" xr:uid="{00000000-0005-0000-0000-00009C2C0000}"/>
    <cellStyle name="Comma 7 3 3" xfId="11453" xr:uid="{00000000-0005-0000-0000-00009D2C0000}"/>
    <cellStyle name="Comma 7 3 3 2" xfId="11454" xr:uid="{00000000-0005-0000-0000-00009E2C0000}"/>
    <cellStyle name="Comma 7 3 3 2 2" xfId="11455" xr:uid="{00000000-0005-0000-0000-00009F2C0000}"/>
    <cellStyle name="Comma 7 3 3 2 2 2" xfId="11456" xr:uid="{00000000-0005-0000-0000-0000A02C0000}"/>
    <cellStyle name="Comma 7 3 3 2 2 2 2" xfId="11457" xr:uid="{00000000-0005-0000-0000-0000A12C0000}"/>
    <cellStyle name="Comma 7 3 3 2 2 3" xfId="11458" xr:uid="{00000000-0005-0000-0000-0000A22C0000}"/>
    <cellStyle name="Comma 7 3 3 2 2 4" xfId="11459" xr:uid="{00000000-0005-0000-0000-0000A32C0000}"/>
    <cellStyle name="Comma 7 3 3 2 2 5" xfId="11460" xr:uid="{00000000-0005-0000-0000-0000A42C0000}"/>
    <cellStyle name="Comma 7 3 3 2 3" xfId="11461" xr:uid="{00000000-0005-0000-0000-0000A52C0000}"/>
    <cellStyle name="Comma 7 3 3 2 3 2" xfId="11462" xr:uid="{00000000-0005-0000-0000-0000A62C0000}"/>
    <cellStyle name="Comma 7 3 3 2 4" xfId="11463" xr:uid="{00000000-0005-0000-0000-0000A72C0000}"/>
    <cellStyle name="Comma 7 3 3 2 5" xfId="11464" xr:uid="{00000000-0005-0000-0000-0000A82C0000}"/>
    <cellStyle name="Comma 7 3 3 2 6" xfId="11465" xr:uid="{00000000-0005-0000-0000-0000A92C0000}"/>
    <cellStyle name="Comma 7 3 3 3" xfId="11466" xr:uid="{00000000-0005-0000-0000-0000AA2C0000}"/>
    <cellStyle name="Comma 7 3 3 3 2" xfId="11467" xr:uid="{00000000-0005-0000-0000-0000AB2C0000}"/>
    <cellStyle name="Comma 7 3 3 3 2 2" xfId="11468" xr:uid="{00000000-0005-0000-0000-0000AC2C0000}"/>
    <cellStyle name="Comma 7 3 3 3 3" xfId="11469" xr:uid="{00000000-0005-0000-0000-0000AD2C0000}"/>
    <cellStyle name="Comma 7 3 3 3 4" xfId="11470" xr:uid="{00000000-0005-0000-0000-0000AE2C0000}"/>
    <cellStyle name="Comma 7 3 3 3 5" xfId="11471" xr:uid="{00000000-0005-0000-0000-0000AF2C0000}"/>
    <cellStyle name="Comma 7 3 3 4" xfId="11472" xr:uid="{00000000-0005-0000-0000-0000B02C0000}"/>
    <cellStyle name="Comma 7 3 3 4 2" xfId="11473" xr:uid="{00000000-0005-0000-0000-0000B12C0000}"/>
    <cellStyle name="Comma 7 3 3 4 2 2" xfId="11474" xr:uid="{00000000-0005-0000-0000-0000B22C0000}"/>
    <cellStyle name="Comma 7 3 3 4 3" xfId="11475" xr:uid="{00000000-0005-0000-0000-0000B32C0000}"/>
    <cellStyle name="Comma 7 3 3 4 4" xfId="11476" xr:uid="{00000000-0005-0000-0000-0000B42C0000}"/>
    <cellStyle name="Comma 7 3 3 4 5" xfId="11477" xr:uid="{00000000-0005-0000-0000-0000B52C0000}"/>
    <cellStyle name="Comma 7 3 3 5" xfId="11478" xr:uid="{00000000-0005-0000-0000-0000B62C0000}"/>
    <cellStyle name="Comma 7 3 3 5 2" xfId="11479" xr:uid="{00000000-0005-0000-0000-0000B72C0000}"/>
    <cellStyle name="Comma 7 3 3 6" xfId="11480" xr:uid="{00000000-0005-0000-0000-0000B82C0000}"/>
    <cellStyle name="Comma 7 3 3 7" xfId="11481" xr:uid="{00000000-0005-0000-0000-0000B92C0000}"/>
    <cellStyle name="Comma 7 3 3 8" xfId="11482" xr:uid="{00000000-0005-0000-0000-0000BA2C0000}"/>
    <cellStyle name="Comma 7 3 4" xfId="11483" xr:uid="{00000000-0005-0000-0000-0000BB2C0000}"/>
    <cellStyle name="Comma 7 3 4 2" xfId="11484" xr:uid="{00000000-0005-0000-0000-0000BC2C0000}"/>
    <cellStyle name="Comma 7 3 4 2 2" xfId="11485" xr:uid="{00000000-0005-0000-0000-0000BD2C0000}"/>
    <cellStyle name="Comma 7 3 4 2 2 2" xfId="11486" xr:uid="{00000000-0005-0000-0000-0000BE2C0000}"/>
    <cellStyle name="Comma 7 3 4 2 2 2 2" xfId="11487" xr:uid="{00000000-0005-0000-0000-0000BF2C0000}"/>
    <cellStyle name="Comma 7 3 4 2 2 3" xfId="11488" xr:uid="{00000000-0005-0000-0000-0000C02C0000}"/>
    <cellStyle name="Comma 7 3 4 2 2 4" xfId="11489" xr:uid="{00000000-0005-0000-0000-0000C12C0000}"/>
    <cellStyle name="Comma 7 3 4 2 2 5" xfId="11490" xr:uid="{00000000-0005-0000-0000-0000C22C0000}"/>
    <cellStyle name="Comma 7 3 4 2 3" xfId="11491" xr:uid="{00000000-0005-0000-0000-0000C32C0000}"/>
    <cellStyle name="Comma 7 3 4 2 3 2" xfId="11492" xr:uid="{00000000-0005-0000-0000-0000C42C0000}"/>
    <cellStyle name="Comma 7 3 4 2 4" xfId="11493" xr:uid="{00000000-0005-0000-0000-0000C52C0000}"/>
    <cellStyle name="Comma 7 3 4 2 5" xfId="11494" xr:uid="{00000000-0005-0000-0000-0000C62C0000}"/>
    <cellStyle name="Comma 7 3 4 2 6" xfId="11495" xr:uid="{00000000-0005-0000-0000-0000C72C0000}"/>
    <cellStyle name="Comma 7 3 4 3" xfId="11496" xr:uid="{00000000-0005-0000-0000-0000C82C0000}"/>
    <cellStyle name="Comma 7 3 4 3 2" xfId="11497" xr:uid="{00000000-0005-0000-0000-0000C92C0000}"/>
    <cellStyle name="Comma 7 3 4 3 2 2" xfId="11498" xr:uid="{00000000-0005-0000-0000-0000CA2C0000}"/>
    <cellStyle name="Comma 7 3 4 3 3" xfId="11499" xr:uid="{00000000-0005-0000-0000-0000CB2C0000}"/>
    <cellStyle name="Comma 7 3 4 3 4" xfId="11500" xr:uid="{00000000-0005-0000-0000-0000CC2C0000}"/>
    <cellStyle name="Comma 7 3 4 3 5" xfId="11501" xr:uid="{00000000-0005-0000-0000-0000CD2C0000}"/>
    <cellStyle name="Comma 7 3 4 4" xfId="11502" xr:uid="{00000000-0005-0000-0000-0000CE2C0000}"/>
    <cellStyle name="Comma 7 3 4 4 2" xfId="11503" xr:uid="{00000000-0005-0000-0000-0000CF2C0000}"/>
    <cellStyle name="Comma 7 3 4 4 2 2" xfId="11504" xr:uid="{00000000-0005-0000-0000-0000D02C0000}"/>
    <cellStyle name="Comma 7 3 4 4 3" xfId="11505" xr:uid="{00000000-0005-0000-0000-0000D12C0000}"/>
    <cellStyle name="Comma 7 3 4 4 4" xfId="11506" xr:uid="{00000000-0005-0000-0000-0000D22C0000}"/>
    <cellStyle name="Comma 7 3 4 4 5" xfId="11507" xr:uid="{00000000-0005-0000-0000-0000D32C0000}"/>
    <cellStyle name="Comma 7 3 4 5" xfId="11508" xr:uid="{00000000-0005-0000-0000-0000D42C0000}"/>
    <cellStyle name="Comma 7 3 4 5 2" xfId="11509" xr:uid="{00000000-0005-0000-0000-0000D52C0000}"/>
    <cellStyle name="Comma 7 3 4 6" xfId="11510" xr:uid="{00000000-0005-0000-0000-0000D62C0000}"/>
    <cellStyle name="Comma 7 3 4 7" xfId="11511" xr:uid="{00000000-0005-0000-0000-0000D72C0000}"/>
    <cellStyle name="Comma 7 3 4 8" xfId="11512" xr:uid="{00000000-0005-0000-0000-0000D82C0000}"/>
    <cellStyle name="Comma 7 3 5" xfId="11513" xr:uid="{00000000-0005-0000-0000-0000D92C0000}"/>
    <cellStyle name="Comma 7 3 5 2" xfId="11514" xr:uid="{00000000-0005-0000-0000-0000DA2C0000}"/>
    <cellStyle name="Comma 7 3 5 2 2" xfId="11515" xr:uid="{00000000-0005-0000-0000-0000DB2C0000}"/>
    <cellStyle name="Comma 7 3 5 2 2 2" xfId="11516" xr:uid="{00000000-0005-0000-0000-0000DC2C0000}"/>
    <cellStyle name="Comma 7 3 5 2 2 2 2" xfId="11517" xr:uid="{00000000-0005-0000-0000-0000DD2C0000}"/>
    <cellStyle name="Comma 7 3 5 2 2 3" xfId="11518" xr:uid="{00000000-0005-0000-0000-0000DE2C0000}"/>
    <cellStyle name="Comma 7 3 5 2 2 4" xfId="11519" xr:uid="{00000000-0005-0000-0000-0000DF2C0000}"/>
    <cellStyle name="Comma 7 3 5 2 2 5" xfId="11520" xr:uid="{00000000-0005-0000-0000-0000E02C0000}"/>
    <cellStyle name="Comma 7 3 5 2 3" xfId="11521" xr:uid="{00000000-0005-0000-0000-0000E12C0000}"/>
    <cellStyle name="Comma 7 3 5 2 3 2" xfId="11522" xr:uid="{00000000-0005-0000-0000-0000E22C0000}"/>
    <cellStyle name="Comma 7 3 5 2 4" xfId="11523" xr:uid="{00000000-0005-0000-0000-0000E32C0000}"/>
    <cellStyle name="Comma 7 3 5 2 5" xfId="11524" xr:uid="{00000000-0005-0000-0000-0000E42C0000}"/>
    <cellStyle name="Comma 7 3 5 2 6" xfId="11525" xr:uid="{00000000-0005-0000-0000-0000E52C0000}"/>
    <cellStyle name="Comma 7 3 5 3" xfId="11526" xr:uid="{00000000-0005-0000-0000-0000E62C0000}"/>
    <cellStyle name="Comma 7 3 5 3 2" xfId="11527" xr:uid="{00000000-0005-0000-0000-0000E72C0000}"/>
    <cellStyle name="Comma 7 3 5 3 2 2" xfId="11528" xr:uid="{00000000-0005-0000-0000-0000E82C0000}"/>
    <cellStyle name="Comma 7 3 5 3 3" xfId="11529" xr:uid="{00000000-0005-0000-0000-0000E92C0000}"/>
    <cellStyle name="Comma 7 3 5 3 4" xfId="11530" xr:uid="{00000000-0005-0000-0000-0000EA2C0000}"/>
    <cellStyle name="Comma 7 3 5 3 5" xfId="11531" xr:uid="{00000000-0005-0000-0000-0000EB2C0000}"/>
    <cellStyle name="Comma 7 3 5 4" xfId="11532" xr:uid="{00000000-0005-0000-0000-0000EC2C0000}"/>
    <cellStyle name="Comma 7 3 5 4 2" xfId="11533" xr:uid="{00000000-0005-0000-0000-0000ED2C0000}"/>
    <cellStyle name="Comma 7 3 5 4 2 2" xfId="11534" xr:uid="{00000000-0005-0000-0000-0000EE2C0000}"/>
    <cellStyle name="Comma 7 3 5 4 3" xfId="11535" xr:uid="{00000000-0005-0000-0000-0000EF2C0000}"/>
    <cellStyle name="Comma 7 3 5 4 4" xfId="11536" xr:uid="{00000000-0005-0000-0000-0000F02C0000}"/>
    <cellStyle name="Comma 7 3 5 4 5" xfId="11537" xr:uid="{00000000-0005-0000-0000-0000F12C0000}"/>
    <cellStyle name="Comma 7 3 5 5" xfId="11538" xr:uid="{00000000-0005-0000-0000-0000F22C0000}"/>
    <cellStyle name="Comma 7 3 5 5 2" xfId="11539" xr:uid="{00000000-0005-0000-0000-0000F32C0000}"/>
    <cellStyle name="Comma 7 3 5 6" xfId="11540" xr:uid="{00000000-0005-0000-0000-0000F42C0000}"/>
    <cellStyle name="Comma 7 3 5 7" xfId="11541" xr:uid="{00000000-0005-0000-0000-0000F52C0000}"/>
    <cellStyle name="Comma 7 3 5 8" xfId="11542" xr:uid="{00000000-0005-0000-0000-0000F62C0000}"/>
    <cellStyle name="Comma 7 3 6" xfId="11543" xr:uid="{00000000-0005-0000-0000-0000F72C0000}"/>
    <cellStyle name="Comma 7 3 6 2" xfId="11544" xr:uid="{00000000-0005-0000-0000-0000F82C0000}"/>
    <cellStyle name="Comma 7 3 6 2 2" xfId="11545" xr:uid="{00000000-0005-0000-0000-0000F92C0000}"/>
    <cellStyle name="Comma 7 3 6 2 2 2" xfId="11546" xr:uid="{00000000-0005-0000-0000-0000FA2C0000}"/>
    <cellStyle name="Comma 7 3 6 2 2 2 2" xfId="11547" xr:uid="{00000000-0005-0000-0000-0000FB2C0000}"/>
    <cellStyle name="Comma 7 3 6 2 2 3" xfId="11548" xr:uid="{00000000-0005-0000-0000-0000FC2C0000}"/>
    <cellStyle name="Comma 7 3 6 2 2 4" xfId="11549" xr:uid="{00000000-0005-0000-0000-0000FD2C0000}"/>
    <cellStyle name="Comma 7 3 6 2 2 5" xfId="11550" xr:uid="{00000000-0005-0000-0000-0000FE2C0000}"/>
    <cellStyle name="Comma 7 3 6 2 3" xfId="11551" xr:uid="{00000000-0005-0000-0000-0000FF2C0000}"/>
    <cellStyle name="Comma 7 3 6 2 3 2" xfId="11552" xr:uid="{00000000-0005-0000-0000-0000002D0000}"/>
    <cellStyle name="Comma 7 3 6 2 4" xfId="11553" xr:uid="{00000000-0005-0000-0000-0000012D0000}"/>
    <cellStyle name="Comma 7 3 6 2 5" xfId="11554" xr:uid="{00000000-0005-0000-0000-0000022D0000}"/>
    <cellStyle name="Comma 7 3 6 2 6" xfId="11555" xr:uid="{00000000-0005-0000-0000-0000032D0000}"/>
    <cellStyle name="Comma 7 3 6 3" xfId="11556" xr:uid="{00000000-0005-0000-0000-0000042D0000}"/>
    <cellStyle name="Comma 7 3 6 3 2" xfId="11557" xr:uid="{00000000-0005-0000-0000-0000052D0000}"/>
    <cellStyle name="Comma 7 3 6 3 2 2" xfId="11558" xr:uid="{00000000-0005-0000-0000-0000062D0000}"/>
    <cellStyle name="Comma 7 3 6 3 3" xfId="11559" xr:uid="{00000000-0005-0000-0000-0000072D0000}"/>
    <cellStyle name="Comma 7 3 6 3 4" xfId="11560" xr:uid="{00000000-0005-0000-0000-0000082D0000}"/>
    <cellStyle name="Comma 7 3 6 3 5" xfId="11561" xr:uid="{00000000-0005-0000-0000-0000092D0000}"/>
    <cellStyle name="Comma 7 3 6 4" xfId="11562" xr:uid="{00000000-0005-0000-0000-00000A2D0000}"/>
    <cellStyle name="Comma 7 3 6 4 2" xfId="11563" xr:uid="{00000000-0005-0000-0000-00000B2D0000}"/>
    <cellStyle name="Comma 7 3 6 4 2 2" xfId="11564" xr:uid="{00000000-0005-0000-0000-00000C2D0000}"/>
    <cellStyle name="Comma 7 3 6 4 3" xfId="11565" xr:uid="{00000000-0005-0000-0000-00000D2D0000}"/>
    <cellStyle name="Comma 7 3 6 4 4" xfId="11566" xr:uid="{00000000-0005-0000-0000-00000E2D0000}"/>
    <cellStyle name="Comma 7 3 6 4 5" xfId="11567" xr:uid="{00000000-0005-0000-0000-00000F2D0000}"/>
    <cellStyle name="Comma 7 3 6 5" xfId="11568" xr:uid="{00000000-0005-0000-0000-0000102D0000}"/>
    <cellStyle name="Comma 7 3 6 5 2" xfId="11569" xr:uid="{00000000-0005-0000-0000-0000112D0000}"/>
    <cellStyle name="Comma 7 3 6 6" xfId="11570" xr:uid="{00000000-0005-0000-0000-0000122D0000}"/>
    <cellStyle name="Comma 7 3 6 7" xfId="11571" xr:uid="{00000000-0005-0000-0000-0000132D0000}"/>
    <cellStyle name="Comma 7 3 6 8" xfId="11572" xr:uid="{00000000-0005-0000-0000-0000142D0000}"/>
    <cellStyle name="Comma 7 3 7" xfId="11573" xr:uid="{00000000-0005-0000-0000-0000152D0000}"/>
    <cellStyle name="Comma 7 3 7 2" xfId="11574" xr:uid="{00000000-0005-0000-0000-0000162D0000}"/>
    <cellStyle name="Comma 7 3 7 2 2" xfId="11575" xr:uid="{00000000-0005-0000-0000-0000172D0000}"/>
    <cellStyle name="Comma 7 3 7 2 2 2" xfId="11576" xr:uid="{00000000-0005-0000-0000-0000182D0000}"/>
    <cellStyle name="Comma 7 3 7 2 3" xfId="11577" xr:uid="{00000000-0005-0000-0000-0000192D0000}"/>
    <cellStyle name="Comma 7 3 7 2 4" xfId="11578" xr:uid="{00000000-0005-0000-0000-00001A2D0000}"/>
    <cellStyle name="Comma 7 3 7 2 5" xfId="11579" xr:uid="{00000000-0005-0000-0000-00001B2D0000}"/>
    <cellStyle name="Comma 7 3 7 3" xfId="11580" xr:uid="{00000000-0005-0000-0000-00001C2D0000}"/>
    <cellStyle name="Comma 7 3 7 3 2" xfId="11581" xr:uid="{00000000-0005-0000-0000-00001D2D0000}"/>
    <cellStyle name="Comma 7 3 7 3 2 2" xfId="11582" xr:uid="{00000000-0005-0000-0000-00001E2D0000}"/>
    <cellStyle name="Comma 7 3 7 3 3" xfId="11583" xr:uid="{00000000-0005-0000-0000-00001F2D0000}"/>
    <cellStyle name="Comma 7 3 7 3 4" xfId="11584" xr:uid="{00000000-0005-0000-0000-0000202D0000}"/>
    <cellStyle name="Comma 7 3 7 3 5" xfId="11585" xr:uid="{00000000-0005-0000-0000-0000212D0000}"/>
    <cellStyle name="Comma 7 3 7 4" xfId="11586" xr:uid="{00000000-0005-0000-0000-0000222D0000}"/>
    <cellStyle name="Comma 7 3 7 4 2" xfId="11587" xr:uid="{00000000-0005-0000-0000-0000232D0000}"/>
    <cellStyle name="Comma 7 3 7 5" xfId="11588" xr:uid="{00000000-0005-0000-0000-0000242D0000}"/>
    <cellStyle name="Comma 7 3 7 6" xfId="11589" xr:uid="{00000000-0005-0000-0000-0000252D0000}"/>
    <cellStyle name="Comma 7 3 7 7" xfId="11590" xr:uid="{00000000-0005-0000-0000-0000262D0000}"/>
    <cellStyle name="Comma 7 3 8" xfId="11591" xr:uid="{00000000-0005-0000-0000-0000272D0000}"/>
    <cellStyle name="Comma 7 3 8 2" xfId="11592" xr:uid="{00000000-0005-0000-0000-0000282D0000}"/>
    <cellStyle name="Comma 7 3 8 2 2" xfId="11593" xr:uid="{00000000-0005-0000-0000-0000292D0000}"/>
    <cellStyle name="Comma 7 3 8 2 2 2" xfId="11594" xr:uid="{00000000-0005-0000-0000-00002A2D0000}"/>
    <cellStyle name="Comma 7 3 8 2 3" xfId="11595" xr:uid="{00000000-0005-0000-0000-00002B2D0000}"/>
    <cellStyle name="Comma 7 3 8 2 4" xfId="11596" xr:uid="{00000000-0005-0000-0000-00002C2D0000}"/>
    <cellStyle name="Comma 7 3 8 2 5" xfId="11597" xr:uid="{00000000-0005-0000-0000-00002D2D0000}"/>
    <cellStyle name="Comma 7 3 8 3" xfId="11598" xr:uid="{00000000-0005-0000-0000-00002E2D0000}"/>
    <cellStyle name="Comma 7 3 8 3 2" xfId="11599" xr:uid="{00000000-0005-0000-0000-00002F2D0000}"/>
    <cellStyle name="Comma 7 3 8 4" xfId="11600" xr:uid="{00000000-0005-0000-0000-0000302D0000}"/>
    <cellStyle name="Comma 7 3 8 5" xfId="11601" xr:uid="{00000000-0005-0000-0000-0000312D0000}"/>
    <cellStyle name="Comma 7 3 8 6" xfId="11602" xr:uid="{00000000-0005-0000-0000-0000322D0000}"/>
    <cellStyle name="Comma 7 3 9" xfId="11603" xr:uid="{00000000-0005-0000-0000-0000332D0000}"/>
    <cellStyle name="Comma 7 3 9 2" xfId="11604" xr:uid="{00000000-0005-0000-0000-0000342D0000}"/>
    <cellStyle name="Comma 7 3 9 2 2" xfId="11605" xr:uid="{00000000-0005-0000-0000-0000352D0000}"/>
    <cellStyle name="Comma 7 3 9 3" xfId="11606" xr:uid="{00000000-0005-0000-0000-0000362D0000}"/>
    <cellStyle name="Comma 7 3 9 4" xfId="11607" xr:uid="{00000000-0005-0000-0000-0000372D0000}"/>
    <cellStyle name="Comma 7 3 9 5" xfId="11608" xr:uid="{00000000-0005-0000-0000-0000382D0000}"/>
    <cellStyle name="Comma 7 4" xfId="11609" xr:uid="{00000000-0005-0000-0000-0000392D0000}"/>
    <cellStyle name="Comma 7 4 10" xfId="11610" xr:uid="{00000000-0005-0000-0000-00003A2D0000}"/>
    <cellStyle name="Comma 7 4 10 2" xfId="11611" xr:uid="{00000000-0005-0000-0000-00003B2D0000}"/>
    <cellStyle name="Comma 7 4 10 2 2" xfId="11612" xr:uid="{00000000-0005-0000-0000-00003C2D0000}"/>
    <cellStyle name="Comma 7 4 10 3" xfId="11613" xr:uid="{00000000-0005-0000-0000-00003D2D0000}"/>
    <cellStyle name="Comma 7 4 10 4" xfId="11614" xr:uid="{00000000-0005-0000-0000-00003E2D0000}"/>
    <cellStyle name="Comma 7 4 10 5" xfId="11615" xr:uid="{00000000-0005-0000-0000-00003F2D0000}"/>
    <cellStyle name="Comma 7 4 11" xfId="11616" xr:uid="{00000000-0005-0000-0000-0000402D0000}"/>
    <cellStyle name="Comma 7 4 11 2" xfId="11617" xr:uid="{00000000-0005-0000-0000-0000412D0000}"/>
    <cellStyle name="Comma 7 4 12" xfId="11618" xr:uid="{00000000-0005-0000-0000-0000422D0000}"/>
    <cellStyle name="Comma 7 4 13" xfId="11619" xr:uid="{00000000-0005-0000-0000-0000432D0000}"/>
    <cellStyle name="Comma 7 4 14" xfId="11620" xr:uid="{00000000-0005-0000-0000-0000442D0000}"/>
    <cellStyle name="Comma 7 4 2" xfId="11621" xr:uid="{00000000-0005-0000-0000-0000452D0000}"/>
    <cellStyle name="Comma 7 4 2 10" xfId="11622" xr:uid="{00000000-0005-0000-0000-0000462D0000}"/>
    <cellStyle name="Comma 7 4 2 10 2" xfId="11623" xr:uid="{00000000-0005-0000-0000-0000472D0000}"/>
    <cellStyle name="Comma 7 4 2 11" xfId="11624" xr:uid="{00000000-0005-0000-0000-0000482D0000}"/>
    <cellStyle name="Comma 7 4 2 12" xfId="11625" xr:uid="{00000000-0005-0000-0000-0000492D0000}"/>
    <cellStyle name="Comma 7 4 2 13" xfId="11626" xr:uid="{00000000-0005-0000-0000-00004A2D0000}"/>
    <cellStyle name="Comma 7 4 2 2" xfId="11627" xr:uid="{00000000-0005-0000-0000-00004B2D0000}"/>
    <cellStyle name="Comma 7 4 2 2 2" xfId="11628" xr:uid="{00000000-0005-0000-0000-00004C2D0000}"/>
    <cellStyle name="Comma 7 4 2 2 2 2" xfId="11629" xr:uid="{00000000-0005-0000-0000-00004D2D0000}"/>
    <cellStyle name="Comma 7 4 2 2 2 2 2" xfId="11630" xr:uid="{00000000-0005-0000-0000-00004E2D0000}"/>
    <cellStyle name="Comma 7 4 2 2 2 2 2 2" xfId="11631" xr:uid="{00000000-0005-0000-0000-00004F2D0000}"/>
    <cellStyle name="Comma 7 4 2 2 2 2 3" xfId="11632" xr:uid="{00000000-0005-0000-0000-0000502D0000}"/>
    <cellStyle name="Comma 7 4 2 2 2 2 4" xfId="11633" xr:uid="{00000000-0005-0000-0000-0000512D0000}"/>
    <cellStyle name="Comma 7 4 2 2 2 2 5" xfId="11634" xr:uid="{00000000-0005-0000-0000-0000522D0000}"/>
    <cellStyle name="Comma 7 4 2 2 2 3" xfId="11635" xr:uid="{00000000-0005-0000-0000-0000532D0000}"/>
    <cellStyle name="Comma 7 4 2 2 2 3 2" xfId="11636" xr:uid="{00000000-0005-0000-0000-0000542D0000}"/>
    <cellStyle name="Comma 7 4 2 2 2 4" xfId="11637" xr:uid="{00000000-0005-0000-0000-0000552D0000}"/>
    <cellStyle name="Comma 7 4 2 2 2 5" xfId="11638" xr:uid="{00000000-0005-0000-0000-0000562D0000}"/>
    <cellStyle name="Comma 7 4 2 2 2 6" xfId="11639" xr:uid="{00000000-0005-0000-0000-0000572D0000}"/>
    <cellStyle name="Comma 7 4 2 2 3" xfId="11640" xr:uid="{00000000-0005-0000-0000-0000582D0000}"/>
    <cellStyle name="Comma 7 4 2 2 3 2" xfId="11641" xr:uid="{00000000-0005-0000-0000-0000592D0000}"/>
    <cellStyle name="Comma 7 4 2 2 3 2 2" xfId="11642" xr:uid="{00000000-0005-0000-0000-00005A2D0000}"/>
    <cellStyle name="Comma 7 4 2 2 3 3" xfId="11643" xr:uid="{00000000-0005-0000-0000-00005B2D0000}"/>
    <cellStyle name="Comma 7 4 2 2 3 4" xfId="11644" xr:uid="{00000000-0005-0000-0000-00005C2D0000}"/>
    <cellStyle name="Comma 7 4 2 2 3 5" xfId="11645" xr:uid="{00000000-0005-0000-0000-00005D2D0000}"/>
    <cellStyle name="Comma 7 4 2 2 4" xfId="11646" xr:uid="{00000000-0005-0000-0000-00005E2D0000}"/>
    <cellStyle name="Comma 7 4 2 2 4 2" xfId="11647" xr:uid="{00000000-0005-0000-0000-00005F2D0000}"/>
    <cellStyle name="Comma 7 4 2 2 4 2 2" xfId="11648" xr:uid="{00000000-0005-0000-0000-0000602D0000}"/>
    <cellStyle name="Comma 7 4 2 2 4 3" xfId="11649" xr:uid="{00000000-0005-0000-0000-0000612D0000}"/>
    <cellStyle name="Comma 7 4 2 2 4 4" xfId="11650" xr:uid="{00000000-0005-0000-0000-0000622D0000}"/>
    <cellStyle name="Comma 7 4 2 2 4 5" xfId="11651" xr:uid="{00000000-0005-0000-0000-0000632D0000}"/>
    <cellStyle name="Comma 7 4 2 2 5" xfId="11652" xr:uid="{00000000-0005-0000-0000-0000642D0000}"/>
    <cellStyle name="Comma 7 4 2 2 5 2" xfId="11653" xr:uid="{00000000-0005-0000-0000-0000652D0000}"/>
    <cellStyle name="Comma 7 4 2 2 6" xfId="11654" xr:uid="{00000000-0005-0000-0000-0000662D0000}"/>
    <cellStyle name="Comma 7 4 2 2 7" xfId="11655" xr:uid="{00000000-0005-0000-0000-0000672D0000}"/>
    <cellStyle name="Comma 7 4 2 2 8" xfId="11656" xr:uid="{00000000-0005-0000-0000-0000682D0000}"/>
    <cellStyle name="Comma 7 4 2 3" xfId="11657" xr:uid="{00000000-0005-0000-0000-0000692D0000}"/>
    <cellStyle name="Comma 7 4 2 3 2" xfId="11658" xr:uid="{00000000-0005-0000-0000-00006A2D0000}"/>
    <cellStyle name="Comma 7 4 2 3 2 2" xfId="11659" xr:uid="{00000000-0005-0000-0000-00006B2D0000}"/>
    <cellStyle name="Comma 7 4 2 3 2 2 2" xfId="11660" xr:uid="{00000000-0005-0000-0000-00006C2D0000}"/>
    <cellStyle name="Comma 7 4 2 3 2 2 2 2" xfId="11661" xr:uid="{00000000-0005-0000-0000-00006D2D0000}"/>
    <cellStyle name="Comma 7 4 2 3 2 2 3" xfId="11662" xr:uid="{00000000-0005-0000-0000-00006E2D0000}"/>
    <cellStyle name="Comma 7 4 2 3 2 2 4" xfId="11663" xr:uid="{00000000-0005-0000-0000-00006F2D0000}"/>
    <cellStyle name="Comma 7 4 2 3 2 2 5" xfId="11664" xr:uid="{00000000-0005-0000-0000-0000702D0000}"/>
    <cellStyle name="Comma 7 4 2 3 2 3" xfId="11665" xr:uid="{00000000-0005-0000-0000-0000712D0000}"/>
    <cellStyle name="Comma 7 4 2 3 2 3 2" xfId="11666" xr:uid="{00000000-0005-0000-0000-0000722D0000}"/>
    <cellStyle name="Comma 7 4 2 3 2 4" xfId="11667" xr:uid="{00000000-0005-0000-0000-0000732D0000}"/>
    <cellStyle name="Comma 7 4 2 3 2 5" xfId="11668" xr:uid="{00000000-0005-0000-0000-0000742D0000}"/>
    <cellStyle name="Comma 7 4 2 3 2 6" xfId="11669" xr:uid="{00000000-0005-0000-0000-0000752D0000}"/>
    <cellStyle name="Comma 7 4 2 3 3" xfId="11670" xr:uid="{00000000-0005-0000-0000-0000762D0000}"/>
    <cellStyle name="Comma 7 4 2 3 3 2" xfId="11671" xr:uid="{00000000-0005-0000-0000-0000772D0000}"/>
    <cellStyle name="Comma 7 4 2 3 3 2 2" xfId="11672" xr:uid="{00000000-0005-0000-0000-0000782D0000}"/>
    <cellStyle name="Comma 7 4 2 3 3 3" xfId="11673" xr:uid="{00000000-0005-0000-0000-0000792D0000}"/>
    <cellStyle name="Comma 7 4 2 3 3 4" xfId="11674" xr:uid="{00000000-0005-0000-0000-00007A2D0000}"/>
    <cellStyle name="Comma 7 4 2 3 3 5" xfId="11675" xr:uid="{00000000-0005-0000-0000-00007B2D0000}"/>
    <cellStyle name="Comma 7 4 2 3 4" xfId="11676" xr:uid="{00000000-0005-0000-0000-00007C2D0000}"/>
    <cellStyle name="Comma 7 4 2 3 4 2" xfId="11677" xr:uid="{00000000-0005-0000-0000-00007D2D0000}"/>
    <cellStyle name="Comma 7 4 2 3 4 2 2" xfId="11678" xr:uid="{00000000-0005-0000-0000-00007E2D0000}"/>
    <cellStyle name="Comma 7 4 2 3 4 3" xfId="11679" xr:uid="{00000000-0005-0000-0000-00007F2D0000}"/>
    <cellStyle name="Comma 7 4 2 3 4 4" xfId="11680" xr:uid="{00000000-0005-0000-0000-0000802D0000}"/>
    <cellStyle name="Comma 7 4 2 3 4 5" xfId="11681" xr:uid="{00000000-0005-0000-0000-0000812D0000}"/>
    <cellStyle name="Comma 7 4 2 3 5" xfId="11682" xr:uid="{00000000-0005-0000-0000-0000822D0000}"/>
    <cellStyle name="Comma 7 4 2 3 5 2" xfId="11683" xr:uid="{00000000-0005-0000-0000-0000832D0000}"/>
    <cellStyle name="Comma 7 4 2 3 6" xfId="11684" xr:uid="{00000000-0005-0000-0000-0000842D0000}"/>
    <cellStyle name="Comma 7 4 2 3 7" xfId="11685" xr:uid="{00000000-0005-0000-0000-0000852D0000}"/>
    <cellStyle name="Comma 7 4 2 3 8" xfId="11686" xr:uid="{00000000-0005-0000-0000-0000862D0000}"/>
    <cellStyle name="Comma 7 4 2 4" xfId="11687" xr:uid="{00000000-0005-0000-0000-0000872D0000}"/>
    <cellStyle name="Comma 7 4 2 4 2" xfId="11688" xr:uid="{00000000-0005-0000-0000-0000882D0000}"/>
    <cellStyle name="Comma 7 4 2 4 2 2" xfId="11689" xr:uid="{00000000-0005-0000-0000-0000892D0000}"/>
    <cellStyle name="Comma 7 4 2 4 2 2 2" xfId="11690" xr:uid="{00000000-0005-0000-0000-00008A2D0000}"/>
    <cellStyle name="Comma 7 4 2 4 2 2 2 2" xfId="11691" xr:uid="{00000000-0005-0000-0000-00008B2D0000}"/>
    <cellStyle name="Comma 7 4 2 4 2 2 3" xfId="11692" xr:uid="{00000000-0005-0000-0000-00008C2D0000}"/>
    <cellStyle name="Comma 7 4 2 4 2 2 4" xfId="11693" xr:uid="{00000000-0005-0000-0000-00008D2D0000}"/>
    <cellStyle name="Comma 7 4 2 4 2 2 5" xfId="11694" xr:uid="{00000000-0005-0000-0000-00008E2D0000}"/>
    <cellStyle name="Comma 7 4 2 4 2 3" xfId="11695" xr:uid="{00000000-0005-0000-0000-00008F2D0000}"/>
    <cellStyle name="Comma 7 4 2 4 2 3 2" xfId="11696" xr:uid="{00000000-0005-0000-0000-0000902D0000}"/>
    <cellStyle name="Comma 7 4 2 4 2 4" xfId="11697" xr:uid="{00000000-0005-0000-0000-0000912D0000}"/>
    <cellStyle name="Comma 7 4 2 4 2 5" xfId="11698" xr:uid="{00000000-0005-0000-0000-0000922D0000}"/>
    <cellStyle name="Comma 7 4 2 4 2 6" xfId="11699" xr:uid="{00000000-0005-0000-0000-0000932D0000}"/>
    <cellStyle name="Comma 7 4 2 4 3" xfId="11700" xr:uid="{00000000-0005-0000-0000-0000942D0000}"/>
    <cellStyle name="Comma 7 4 2 4 3 2" xfId="11701" xr:uid="{00000000-0005-0000-0000-0000952D0000}"/>
    <cellStyle name="Comma 7 4 2 4 3 2 2" xfId="11702" xr:uid="{00000000-0005-0000-0000-0000962D0000}"/>
    <cellStyle name="Comma 7 4 2 4 3 3" xfId="11703" xr:uid="{00000000-0005-0000-0000-0000972D0000}"/>
    <cellStyle name="Comma 7 4 2 4 3 4" xfId="11704" xr:uid="{00000000-0005-0000-0000-0000982D0000}"/>
    <cellStyle name="Comma 7 4 2 4 3 5" xfId="11705" xr:uid="{00000000-0005-0000-0000-0000992D0000}"/>
    <cellStyle name="Comma 7 4 2 4 4" xfId="11706" xr:uid="{00000000-0005-0000-0000-00009A2D0000}"/>
    <cellStyle name="Comma 7 4 2 4 4 2" xfId="11707" xr:uid="{00000000-0005-0000-0000-00009B2D0000}"/>
    <cellStyle name="Comma 7 4 2 4 4 2 2" xfId="11708" xr:uid="{00000000-0005-0000-0000-00009C2D0000}"/>
    <cellStyle name="Comma 7 4 2 4 4 3" xfId="11709" xr:uid="{00000000-0005-0000-0000-00009D2D0000}"/>
    <cellStyle name="Comma 7 4 2 4 4 4" xfId="11710" xr:uid="{00000000-0005-0000-0000-00009E2D0000}"/>
    <cellStyle name="Comma 7 4 2 4 4 5" xfId="11711" xr:uid="{00000000-0005-0000-0000-00009F2D0000}"/>
    <cellStyle name="Comma 7 4 2 4 5" xfId="11712" xr:uid="{00000000-0005-0000-0000-0000A02D0000}"/>
    <cellStyle name="Comma 7 4 2 4 5 2" xfId="11713" xr:uid="{00000000-0005-0000-0000-0000A12D0000}"/>
    <cellStyle name="Comma 7 4 2 4 6" xfId="11714" xr:uid="{00000000-0005-0000-0000-0000A22D0000}"/>
    <cellStyle name="Comma 7 4 2 4 7" xfId="11715" xr:uid="{00000000-0005-0000-0000-0000A32D0000}"/>
    <cellStyle name="Comma 7 4 2 4 8" xfId="11716" xr:uid="{00000000-0005-0000-0000-0000A42D0000}"/>
    <cellStyle name="Comma 7 4 2 5" xfId="11717" xr:uid="{00000000-0005-0000-0000-0000A52D0000}"/>
    <cellStyle name="Comma 7 4 2 5 2" xfId="11718" xr:uid="{00000000-0005-0000-0000-0000A62D0000}"/>
    <cellStyle name="Comma 7 4 2 5 2 2" xfId="11719" xr:uid="{00000000-0005-0000-0000-0000A72D0000}"/>
    <cellStyle name="Comma 7 4 2 5 2 2 2" xfId="11720" xr:uid="{00000000-0005-0000-0000-0000A82D0000}"/>
    <cellStyle name="Comma 7 4 2 5 2 2 2 2" xfId="11721" xr:uid="{00000000-0005-0000-0000-0000A92D0000}"/>
    <cellStyle name="Comma 7 4 2 5 2 2 3" xfId="11722" xr:uid="{00000000-0005-0000-0000-0000AA2D0000}"/>
    <cellStyle name="Comma 7 4 2 5 2 2 4" xfId="11723" xr:uid="{00000000-0005-0000-0000-0000AB2D0000}"/>
    <cellStyle name="Comma 7 4 2 5 2 2 5" xfId="11724" xr:uid="{00000000-0005-0000-0000-0000AC2D0000}"/>
    <cellStyle name="Comma 7 4 2 5 2 3" xfId="11725" xr:uid="{00000000-0005-0000-0000-0000AD2D0000}"/>
    <cellStyle name="Comma 7 4 2 5 2 3 2" xfId="11726" xr:uid="{00000000-0005-0000-0000-0000AE2D0000}"/>
    <cellStyle name="Comma 7 4 2 5 2 4" xfId="11727" xr:uid="{00000000-0005-0000-0000-0000AF2D0000}"/>
    <cellStyle name="Comma 7 4 2 5 2 5" xfId="11728" xr:uid="{00000000-0005-0000-0000-0000B02D0000}"/>
    <cellStyle name="Comma 7 4 2 5 2 6" xfId="11729" xr:uid="{00000000-0005-0000-0000-0000B12D0000}"/>
    <cellStyle name="Comma 7 4 2 5 3" xfId="11730" xr:uid="{00000000-0005-0000-0000-0000B22D0000}"/>
    <cellStyle name="Comma 7 4 2 5 3 2" xfId="11731" xr:uid="{00000000-0005-0000-0000-0000B32D0000}"/>
    <cellStyle name="Comma 7 4 2 5 3 2 2" xfId="11732" xr:uid="{00000000-0005-0000-0000-0000B42D0000}"/>
    <cellStyle name="Comma 7 4 2 5 3 3" xfId="11733" xr:uid="{00000000-0005-0000-0000-0000B52D0000}"/>
    <cellStyle name="Comma 7 4 2 5 3 4" xfId="11734" xr:uid="{00000000-0005-0000-0000-0000B62D0000}"/>
    <cellStyle name="Comma 7 4 2 5 3 5" xfId="11735" xr:uid="{00000000-0005-0000-0000-0000B72D0000}"/>
    <cellStyle name="Comma 7 4 2 5 4" xfId="11736" xr:uid="{00000000-0005-0000-0000-0000B82D0000}"/>
    <cellStyle name="Comma 7 4 2 5 4 2" xfId="11737" xr:uid="{00000000-0005-0000-0000-0000B92D0000}"/>
    <cellStyle name="Comma 7 4 2 5 4 2 2" xfId="11738" xr:uid="{00000000-0005-0000-0000-0000BA2D0000}"/>
    <cellStyle name="Comma 7 4 2 5 4 3" xfId="11739" xr:uid="{00000000-0005-0000-0000-0000BB2D0000}"/>
    <cellStyle name="Comma 7 4 2 5 4 4" xfId="11740" xr:uid="{00000000-0005-0000-0000-0000BC2D0000}"/>
    <cellStyle name="Comma 7 4 2 5 4 5" xfId="11741" xr:uid="{00000000-0005-0000-0000-0000BD2D0000}"/>
    <cellStyle name="Comma 7 4 2 5 5" xfId="11742" xr:uid="{00000000-0005-0000-0000-0000BE2D0000}"/>
    <cellStyle name="Comma 7 4 2 5 5 2" xfId="11743" xr:uid="{00000000-0005-0000-0000-0000BF2D0000}"/>
    <cellStyle name="Comma 7 4 2 5 6" xfId="11744" xr:uid="{00000000-0005-0000-0000-0000C02D0000}"/>
    <cellStyle name="Comma 7 4 2 5 7" xfId="11745" xr:uid="{00000000-0005-0000-0000-0000C12D0000}"/>
    <cellStyle name="Comma 7 4 2 5 8" xfId="11746" xr:uid="{00000000-0005-0000-0000-0000C22D0000}"/>
    <cellStyle name="Comma 7 4 2 6" xfId="11747" xr:uid="{00000000-0005-0000-0000-0000C32D0000}"/>
    <cellStyle name="Comma 7 4 2 6 2" xfId="11748" xr:uid="{00000000-0005-0000-0000-0000C42D0000}"/>
    <cellStyle name="Comma 7 4 2 6 2 2" xfId="11749" xr:uid="{00000000-0005-0000-0000-0000C52D0000}"/>
    <cellStyle name="Comma 7 4 2 6 2 2 2" xfId="11750" xr:uid="{00000000-0005-0000-0000-0000C62D0000}"/>
    <cellStyle name="Comma 7 4 2 6 2 3" xfId="11751" xr:uid="{00000000-0005-0000-0000-0000C72D0000}"/>
    <cellStyle name="Comma 7 4 2 6 2 4" xfId="11752" xr:uid="{00000000-0005-0000-0000-0000C82D0000}"/>
    <cellStyle name="Comma 7 4 2 6 2 5" xfId="11753" xr:uid="{00000000-0005-0000-0000-0000C92D0000}"/>
    <cellStyle name="Comma 7 4 2 6 3" xfId="11754" xr:uid="{00000000-0005-0000-0000-0000CA2D0000}"/>
    <cellStyle name="Comma 7 4 2 6 3 2" xfId="11755" xr:uid="{00000000-0005-0000-0000-0000CB2D0000}"/>
    <cellStyle name="Comma 7 4 2 6 3 2 2" xfId="11756" xr:uid="{00000000-0005-0000-0000-0000CC2D0000}"/>
    <cellStyle name="Comma 7 4 2 6 3 3" xfId="11757" xr:uid="{00000000-0005-0000-0000-0000CD2D0000}"/>
    <cellStyle name="Comma 7 4 2 6 3 4" xfId="11758" xr:uid="{00000000-0005-0000-0000-0000CE2D0000}"/>
    <cellStyle name="Comma 7 4 2 6 3 5" xfId="11759" xr:uid="{00000000-0005-0000-0000-0000CF2D0000}"/>
    <cellStyle name="Comma 7 4 2 6 4" xfId="11760" xr:uid="{00000000-0005-0000-0000-0000D02D0000}"/>
    <cellStyle name="Comma 7 4 2 6 4 2" xfId="11761" xr:uid="{00000000-0005-0000-0000-0000D12D0000}"/>
    <cellStyle name="Comma 7 4 2 6 5" xfId="11762" xr:uid="{00000000-0005-0000-0000-0000D22D0000}"/>
    <cellStyle name="Comma 7 4 2 6 6" xfId="11763" xr:uid="{00000000-0005-0000-0000-0000D32D0000}"/>
    <cellStyle name="Comma 7 4 2 6 7" xfId="11764" xr:uid="{00000000-0005-0000-0000-0000D42D0000}"/>
    <cellStyle name="Comma 7 4 2 7" xfId="11765" xr:uid="{00000000-0005-0000-0000-0000D52D0000}"/>
    <cellStyle name="Comma 7 4 2 7 2" xfId="11766" xr:uid="{00000000-0005-0000-0000-0000D62D0000}"/>
    <cellStyle name="Comma 7 4 2 7 2 2" xfId="11767" xr:uid="{00000000-0005-0000-0000-0000D72D0000}"/>
    <cellStyle name="Comma 7 4 2 7 2 2 2" xfId="11768" xr:uid="{00000000-0005-0000-0000-0000D82D0000}"/>
    <cellStyle name="Comma 7 4 2 7 2 3" xfId="11769" xr:uid="{00000000-0005-0000-0000-0000D92D0000}"/>
    <cellStyle name="Comma 7 4 2 7 2 4" xfId="11770" xr:uid="{00000000-0005-0000-0000-0000DA2D0000}"/>
    <cellStyle name="Comma 7 4 2 7 2 5" xfId="11771" xr:uid="{00000000-0005-0000-0000-0000DB2D0000}"/>
    <cellStyle name="Comma 7 4 2 7 3" xfId="11772" xr:uid="{00000000-0005-0000-0000-0000DC2D0000}"/>
    <cellStyle name="Comma 7 4 2 7 3 2" xfId="11773" xr:uid="{00000000-0005-0000-0000-0000DD2D0000}"/>
    <cellStyle name="Comma 7 4 2 7 4" xfId="11774" xr:uid="{00000000-0005-0000-0000-0000DE2D0000}"/>
    <cellStyle name="Comma 7 4 2 7 5" xfId="11775" xr:uid="{00000000-0005-0000-0000-0000DF2D0000}"/>
    <cellStyle name="Comma 7 4 2 7 6" xfId="11776" xr:uid="{00000000-0005-0000-0000-0000E02D0000}"/>
    <cellStyle name="Comma 7 4 2 8" xfId="11777" xr:uid="{00000000-0005-0000-0000-0000E12D0000}"/>
    <cellStyle name="Comma 7 4 2 8 2" xfId="11778" xr:uid="{00000000-0005-0000-0000-0000E22D0000}"/>
    <cellStyle name="Comma 7 4 2 8 2 2" xfId="11779" xr:uid="{00000000-0005-0000-0000-0000E32D0000}"/>
    <cellStyle name="Comma 7 4 2 8 3" xfId="11780" xr:uid="{00000000-0005-0000-0000-0000E42D0000}"/>
    <cellStyle name="Comma 7 4 2 8 4" xfId="11781" xr:uid="{00000000-0005-0000-0000-0000E52D0000}"/>
    <cellStyle name="Comma 7 4 2 8 5" xfId="11782" xr:uid="{00000000-0005-0000-0000-0000E62D0000}"/>
    <cellStyle name="Comma 7 4 2 9" xfId="11783" xr:uid="{00000000-0005-0000-0000-0000E72D0000}"/>
    <cellStyle name="Comma 7 4 2 9 2" xfId="11784" xr:uid="{00000000-0005-0000-0000-0000E82D0000}"/>
    <cellStyle name="Comma 7 4 2 9 2 2" xfId="11785" xr:uid="{00000000-0005-0000-0000-0000E92D0000}"/>
    <cellStyle name="Comma 7 4 2 9 3" xfId="11786" xr:uid="{00000000-0005-0000-0000-0000EA2D0000}"/>
    <cellStyle name="Comma 7 4 2 9 4" xfId="11787" xr:uid="{00000000-0005-0000-0000-0000EB2D0000}"/>
    <cellStyle name="Comma 7 4 2 9 5" xfId="11788" xr:uid="{00000000-0005-0000-0000-0000EC2D0000}"/>
    <cellStyle name="Comma 7 4 3" xfId="11789" xr:uid="{00000000-0005-0000-0000-0000ED2D0000}"/>
    <cellStyle name="Comma 7 4 3 2" xfId="11790" xr:uid="{00000000-0005-0000-0000-0000EE2D0000}"/>
    <cellStyle name="Comma 7 4 3 2 2" xfId="11791" xr:uid="{00000000-0005-0000-0000-0000EF2D0000}"/>
    <cellStyle name="Comma 7 4 3 2 2 2" xfId="11792" xr:uid="{00000000-0005-0000-0000-0000F02D0000}"/>
    <cellStyle name="Comma 7 4 3 2 2 2 2" xfId="11793" xr:uid="{00000000-0005-0000-0000-0000F12D0000}"/>
    <cellStyle name="Comma 7 4 3 2 2 3" xfId="11794" xr:uid="{00000000-0005-0000-0000-0000F22D0000}"/>
    <cellStyle name="Comma 7 4 3 2 2 4" xfId="11795" xr:uid="{00000000-0005-0000-0000-0000F32D0000}"/>
    <cellStyle name="Comma 7 4 3 2 2 5" xfId="11796" xr:uid="{00000000-0005-0000-0000-0000F42D0000}"/>
    <cellStyle name="Comma 7 4 3 2 3" xfId="11797" xr:uid="{00000000-0005-0000-0000-0000F52D0000}"/>
    <cellStyle name="Comma 7 4 3 2 3 2" xfId="11798" xr:uid="{00000000-0005-0000-0000-0000F62D0000}"/>
    <cellStyle name="Comma 7 4 3 2 4" xfId="11799" xr:uid="{00000000-0005-0000-0000-0000F72D0000}"/>
    <cellStyle name="Comma 7 4 3 2 5" xfId="11800" xr:uid="{00000000-0005-0000-0000-0000F82D0000}"/>
    <cellStyle name="Comma 7 4 3 2 6" xfId="11801" xr:uid="{00000000-0005-0000-0000-0000F92D0000}"/>
    <cellStyle name="Comma 7 4 3 3" xfId="11802" xr:uid="{00000000-0005-0000-0000-0000FA2D0000}"/>
    <cellStyle name="Comma 7 4 3 3 2" xfId="11803" xr:uid="{00000000-0005-0000-0000-0000FB2D0000}"/>
    <cellStyle name="Comma 7 4 3 3 2 2" xfId="11804" xr:uid="{00000000-0005-0000-0000-0000FC2D0000}"/>
    <cellStyle name="Comma 7 4 3 3 3" xfId="11805" xr:uid="{00000000-0005-0000-0000-0000FD2D0000}"/>
    <cellStyle name="Comma 7 4 3 3 4" xfId="11806" xr:uid="{00000000-0005-0000-0000-0000FE2D0000}"/>
    <cellStyle name="Comma 7 4 3 3 5" xfId="11807" xr:uid="{00000000-0005-0000-0000-0000FF2D0000}"/>
    <cellStyle name="Comma 7 4 3 4" xfId="11808" xr:uid="{00000000-0005-0000-0000-0000002E0000}"/>
    <cellStyle name="Comma 7 4 3 4 2" xfId="11809" xr:uid="{00000000-0005-0000-0000-0000012E0000}"/>
    <cellStyle name="Comma 7 4 3 4 2 2" xfId="11810" xr:uid="{00000000-0005-0000-0000-0000022E0000}"/>
    <cellStyle name="Comma 7 4 3 4 3" xfId="11811" xr:uid="{00000000-0005-0000-0000-0000032E0000}"/>
    <cellStyle name="Comma 7 4 3 4 4" xfId="11812" xr:uid="{00000000-0005-0000-0000-0000042E0000}"/>
    <cellStyle name="Comma 7 4 3 4 5" xfId="11813" xr:uid="{00000000-0005-0000-0000-0000052E0000}"/>
    <cellStyle name="Comma 7 4 3 5" xfId="11814" xr:uid="{00000000-0005-0000-0000-0000062E0000}"/>
    <cellStyle name="Comma 7 4 3 5 2" xfId="11815" xr:uid="{00000000-0005-0000-0000-0000072E0000}"/>
    <cellStyle name="Comma 7 4 3 6" xfId="11816" xr:uid="{00000000-0005-0000-0000-0000082E0000}"/>
    <cellStyle name="Comma 7 4 3 7" xfId="11817" xr:uid="{00000000-0005-0000-0000-0000092E0000}"/>
    <cellStyle name="Comma 7 4 3 8" xfId="11818" xr:uid="{00000000-0005-0000-0000-00000A2E0000}"/>
    <cellStyle name="Comma 7 4 4" xfId="11819" xr:uid="{00000000-0005-0000-0000-00000B2E0000}"/>
    <cellStyle name="Comma 7 4 4 2" xfId="11820" xr:uid="{00000000-0005-0000-0000-00000C2E0000}"/>
    <cellStyle name="Comma 7 4 4 2 2" xfId="11821" xr:uid="{00000000-0005-0000-0000-00000D2E0000}"/>
    <cellStyle name="Comma 7 4 4 2 2 2" xfId="11822" xr:uid="{00000000-0005-0000-0000-00000E2E0000}"/>
    <cellStyle name="Comma 7 4 4 2 2 2 2" xfId="11823" xr:uid="{00000000-0005-0000-0000-00000F2E0000}"/>
    <cellStyle name="Comma 7 4 4 2 2 3" xfId="11824" xr:uid="{00000000-0005-0000-0000-0000102E0000}"/>
    <cellStyle name="Comma 7 4 4 2 2 4" xfId="11825" xr:uid="{00000000-0005-0000-0000-0000112E0000}"/>
    <cellStyle name="Comma 7 4 4 2 2 5" xfId="11826" xr:uid="{00000000-0005-0000-0000-0000122E0000}"/>
    <cellStyle name="Comma 7 4 4 2 3" xfId="11827" xr:uid="{00000000-0005-0000-0000-0000132E0000}"/>
    <cellStyle name="Comma 7 4 4 2 3 2" xfId="11828" xr:uid="{00000000-0005-0000-0000-0000142E0000}"/>
    <cellStyle name="Comma 7 4 4 2 4" xfId="11829" xr:uid="{00000000-0005-0000-0000-0000152E0000}"/>
    <cellStyle name="Comma 7 4 4 2 5" xfId="11830" xr:uid="{00000000-0005-0000-0000-0000162E0000}"/>
    <cellStyle name="Comma 7 4 4 2 6" xfId="11831" xr:uid="{00000000-0005-0000-0000-0000172E0000}"/>
    <cellStyle name="Comma 7 4 4 3" xfId="11832" xr:uid="{00000000-0005-0000-0000-0000182E0000}"/>
    <cellStyle name="Comma 7 4 4 3 2" xfId="11833" xr:uid="{00000000-0005-0000-0000-0000192E0000}"/>
    <cellStyle name="Comma 7 4 4 3 2 2" xfId="11834" xr:uid="{00000000-0005-0000-0000-00001A2E0000}"/>
    <cellStyle name="Comma 7 4 4 3 3" xfId="11835" xr:uid="{00000000-0005-0000-0000-00001B2E0000}"/>
    <cellStyle name="Comma 7 4 4 3 4" xfId="11836" xr:uid="{00000000-0005-0000-0000-00001C2E0000}"/>
    <cellStyle name="Comma 7 4 4 3 5" xfId="11837" xr:uid="{00000000-0005-0000-0000-00001D2E0000}"/>
    <cellStyle name="Comma 7 4 4 4" xfId="11838" xr:uid="{00000000-0005-0000-0000-00001E2E0000}"/>
    <cellStyle name="Comma 7 4 4 4 2" xfId="11839" xr:uid="{00000000-0005-0000-0000-00001F2E0000}"/>
    <cellStyle name="Comma 7 4 4 4 2 2" xfId="11840" xr:uid="{00000000-0005-0000-0000-0000202E0000}"/>
    <cellStyle name="Comma 7 4 4 4 3" xfId="11841" xr:uid="{00000000-0005-0000-0000-0000212E0000}"/>
    <cellStyle name="Comma 7 4 4 4 4" xfId="11842" xr:uid="{00000000-0005-0000-0000-0000222E0000}"/>
    <cellStyle name="Comma 7 4 4 4 5" xfId="11843" xr:uid="{00000000-0005-0000-0000-0000232E0000}"/>
    <cellStyle name="Comma 7 4 4 5" xfId="11844" xr:uid="{00000000-0005-0000-0000-0000242E0000}"/>
    <cellStyle name="Comma 7 4 4 5 2" xfId="11845" xr:uid="{00000000-0005-0000-0000-0000252E0000}"/>
    <cellStyle name="Comma 7 4 4 6" xfId="11846" xr:uid="{00000000-0005-0000-0000-0000262E0000}"/>
    <cellStyle name="Comma 7 4 4 7" xfId="11847" xr:uid="{00000000-0005-0000-0000-0000272E0000}"/>
    <cellStyle name="Comma 7 4 4 8" xfId="11848" xr:uid="{00000000-0005-0000-0000-0000282E0000}"/>
    <cellStyle name="Comma 7 4 5" xfId="11849" xr:uid="{00000000-0005-0000-0000-0000292E0000}"/>
    <cellStyle name="Comma 7 4 5 2" xfId="11850" xr:uid="{00000000-0005-0000-0000-00002A2E0000}"/>
    <cellStyle name="Comma 7 4 5 2 2" xfId="11851" xr:uid="{00000000-0005-0000-0000-00002B2E0000}"/>
    <cellStyle name="Comma 7 4 5 2 2 2" xfId="11852" xr:uid="{00000000-0005-0000-0000-00002C2E0000}"/>
    <cellStyle name="Comma 7 4 5 2 2 2 2" xfId="11853" xr:uid="{00000000-0005-0000-0000-00002D2E0000}"/>
    <cellStyle name="Comma 7 4 5 2 2 3" xfId="11854" xr:uid="{00000000-0005-0000-0000-00002E2E0000}"/>
    <cellStyle name="Comma 7 4 5 2 2 4" xfId="11855" xr:uid="{00000000-0005-0000-0000-00002F2E0000}"/>
    <cellStyle name="Comma 7 4 5 2 2 5" xfId="11856" xr:uid="{00000000-0005-0000-0000-0000302E0000}"/>
    <cellStyle name="Comma 7 4 5 2 3" xfId="11857" xr:uid="{00000000-0005-0000-0000-0000312E0000}"/>
    <cellStyle name="Comma 7 4 5 2 3 2" xfId="11858" xr:uid="{00000000-0005-0000-0000-0000322E0000}"/>
    <cellStyle name="Comma 7 4 5 2 4" xfId="11859" xr:uid="{00000000-0005-0000-0000-0000332E0000}"/>
    <cellStyle name="Comma 7 4 5 2 5" xfId="11860" xr:uid="{00000000-0005-0000-0000-0000342E0000}"/>
    <cellStyle name="Comma 7 4 5 2 6" xfId="11861" xr:uid="{00000000-0005-0000-0000-0000352E0000}"/>
    <cellStyle name="Comma 7 4 5 3" xfId="11862" xr:uid="{00000000-0005-0000-0000-0000362E0000}"/>
    <cellStyle name="Comma 7 4 5 3 2" xfId="11863" xr:uid="{00000000-0005-0000-0000-0000372E0000}"/>
    <cellStyle name="Comma 7 4 5 3 2 2" xfId="11864" xr:uid="{00000000-0005-0000-0000-0000382E0000}"/>
    <cellStyle name="Comma 7 4 5 3 3" xfId="11865" xr:uid="{00000000-0005-0000-0000-0000392E0000}"/>
    <cellStyle name="Comma 7 4 5 3 4" xfId="11866" xr:uid="{00000000-0005-0000-0000-00003A2E0000}"/>
    <cellStyle name="Comma 7 4 5 3 5" xfId="11867" xr:uid="{00000000-0005-0000-0000-00003B2E0000}"/>
    <cellStyle name="Comma 7 4 5 4" xfId="11868" xr:uid="{00000000-0005-0000-0000-00003C2E0000}"/>
    <cellStyle name="Comma 7 4 5 4 2" xfId="11869" xr:uid="{00000000-0005-0000-0000-00003D2E0000}"/>
    <cellStyle name="Comma 7 4 5 4 2 2" xfId="11870" xr:uid="{00000000-0005-0000-0000-00003E2E0000}"/>
    <cellStyle name="Comma 7 4 5 4 3" xfId="11871" xr:uid="{00000000-0005-0000-0000-00003F2E0000}"/>
    <cellStyle name="Comma 7 4 5 4 4" xfId="11872" xr:uid="{00000000-0005-0000-0000-0000402E0000}"/>
    <cellStyle name="Comma 7 4 5 4 5" xfId="11873" xr:uid="{00000000-0005-0000-0000-0000412E0000}"/>
    <cellStyle name="Comma 7 4 5 5" xfId="11874" xr:uid="{00000000-0005-0000-0000-0000422E0000}"/>
    <cellStyle name="Comma 7 4 5 5 2" xfId="11875" xr:uid="{00000000-0005-0000-0000-0000432E0000}"/>
    <cellStyle name="Comma 7 4 5 6" xfId="11876" xr:uid="{00000000-0005-0000-0000-0000442E0000}"/>
    <cellStyle name="Comma 7 4 5 7" xfId="11877" xr:uid="{00000000-0005-0000-0000-0000452E0000}"/>
    <cellStyle name="Comma 7 4 5 8" xfId="11878" xr:uid="{00000000-0005-0000-0000-0000462E0000}"/>
    <cellStyle name="Comma 7 4 6" xfId="11879" xr:uid="{00000000-0005-0000-0000-0000472E0000}"/>
    <cellStyle name="Comma 7 4 6 2" xfId="11880" xr:uid="{00000000-0005-0000-0000-0000482E0000}"/>
    <cellStyle name="Comma 7 4 6 2 2" xfId="11881" xr:uid="{00000000-0005-0000-0000-0000492E0000}"/>
    <cellStyle name="Comma 7 4 6 2 2 2" xfId="11882" xr:uid="{00000000-0005-0000-0000-00004A2E0000}"/>
    <cellStyle name="Comma 7 4 6 2 2 2 2" xfId="11883" xr:uid="{00000000-0005-0000-0000-00004B2E0000}"/>
    <cellStyle name="Comma 7 4 6 2 2 3" xfId="11884" xr:uid="{00000000-0005-0000-0000-00004C2E0000}"/>
    <cellStyle name="Comma 7 4 6 2 2 4" xfId="11885" xr:uid="{00000000-0005-0000-0000-00004D2E0000}"/>
    <cellStyle name="Comma 7 4 6 2 2 5" xfId="11886" xr:uid="{00000000-0005-0000-0000-00004E2E0000}"/>
    <cellStyle name="Comma 7 4 6 2 3" xfId="11887" xr:uid="{00000000-0005-0000-0000-00004F2E0000}"/>
    <cellStyle name="Comma 7 4 6 2 3 2" xfId="11888" xr:uid="{00000000-0005-0000-0000-0000502E0000}"/>
    <cellStyle name="Comma 7 4 6 2 4" xfId="11889" xr:uid="{00000000-0005-0000-0000-0000512E0000}"/>
    <cellStyle name="Comma 7 4 6 2 5" xfId="11890" xr:uid="{00000000-0005-0000-0000-0000522E0000}"/>
    <cellStyle name="Comma 7 4 6 2 6" xfId="11891" xr:uid="{00000000-0005-0000-0000-0000532E0000}"/>
    <cellStyle name="Comma 7 4 6 3" xfId="11892" xr:uid="{00000000-0005-0000-0000-0000542E0000}"/>
    <cellStyle name="Comma 7 4 6 3 2" xfId="11893" xr:uid="{00000000-0005-0000-0000-0000552E0000}"/>
    <cellStyle name="Comma 7 4 6 3 2 2" xfId="11894" xr:uid="{00000000-0005-0000-0000-0000562E0000}"/>
    <cellStyle name="Comma 7 4 6 3 3" xfId="11895" xr:uid="{00000000-0005-0000-0000-0000572E0000}"/>
    <cellStyle name="Comma 7 4 6 3 4" xfId="11896" xr:uid="{00000000-0005-0000-0000-0000582E0000}"/>
    <cellStyle name="Comma 7 4 6 3 5" xfId="11897" xr:uid="{00000000-0005-0000-0000-0000592E0000}"/>
    <cellStyle name="Comma 7 4 6 4" xfId="11898" xr:uid="{00000000-0005-0000-0000-00005A2E0000}"/>
    <cellStyle name="Comma 7 4 6 4 2" xfId="11899" xr:uid="{00000000-0005-0000-0000-00005B2E0000}"/>
    <cellStyle name="Comma 7 4 6 4 2 2" xfId="11900" xr:uid="{00000000-0005-0000-0000-00005C2E0000}"/>
    <cellStyle name="Comma 7 4 6 4 3" xfId="11901" xr:uid="{00000000-0005-0000-0000-00005D2E0000}"/>
    <cellStyle name="Comma 7 4 6 4 4" xfId="11902" xr:uid="{00000000-0005-0000-0000-00005E2E0000}"/>
    <cellStyle name="Comma 7 4 6 4 5" xfId="11903" xr:uid="{00000000-0005-0000-0000-00005F2E0000}"/>
    <cellStyle name="Comma 7 4 6 5" xfId="11904" xr:uid="{00000000-0005-0000-0000-0000602E0000}"/>
    <cellStyle name="Comma 7 4 6 5 2" xfId="11905" xr:uid="{00000000-0005-0000-0000-0000612E0000}"/>
    <cellStyle name="Comma 7 4 6 6" xfId="11906" xr:uid="{00000000-0005-0000-0000-0000622E0000}"/>
    <cellStyle name="Comma 7 4 6 7" xfId="11907" xr:uid="{00000000-0005-0000-0000-0000632E0000}"/>
    <cellStyle name="Comma 7 4 6 8" xfId="11908" xr:uid="{00000000-0005-0000-0000-0000642E0000}"/>
    <cellStyle name="Comma 7 4 7" xfId="11909" xr:uid="{00000000-0005-0000-0000-0000652E0000}"/>
    <cellStyle name="Comma 7 4 7 2" xfId="11910" xr:uid="{00000000-0005-0000-0000-0000662E0000}"/>
    <cellStyle name="Comma 7 4 7 2 2" xfId="11911" xr:uid="{00000000-0005-0000-0000-0000672E0000}"/>
    <cellStyle name="Comma 7 4 7 2 2 2" xfId="11912" xr:uid="{00000000-0005-0000-0000-0000682E0000}"/>
    <cellStyle name="Comma 7 4 7 2 3" xfId="11913" xr:uid="{00000000-0005-0000-0000-0000692E0000}"/>
    <cellStyle name="Comma 7 4 7 2 4" xfId="11914" xr:uid="{00000000-0005-0000-0000-00006A2E0000}"/>
    <cellStyle name="Comma 7 4 7 2 5" xfId="11915" xr:uid="{00000000-0005-0000-0000-00006B2E0000}"/>
    <cellStyle name="Comma 7 4 7 3" xfId="11916" xr:uid="{00000000-0005-0000-0000-00006C2E0000}"/>
    <cellStyle name="Comma 7 4 7 3 2" xfId="11917" xr:uid="{00000000-0005-0000-0000-00006D2E0000}"/>
    <cellStyle name="Comma 7 4 7 3 2 2" xfId="11918" xr:uid="{00000000-0005-0000-0000-00006E2E0000}"/>
    <cellStyle name="Comma 7 4 7 3 3" xfId="11919" xr:uid="{00000000-0005-0000-0000-00006F2E0000}"/>
    <cellStyle name="Comma 7 4 7 3 4" xfId="11920" xr:uid="{00000000-0005-0000-0000-0000702E0000}"/>
    <cellStyle name="Comma 7 4 7 3 5" xfId="11921" xr:uid="{00000000-0005-0000-0000-0000712E0000}"/>
    <cellStyle name="Comma 7 4 7 4" xfId="11922" xr:uid="{00000000-0005-0000-0000-0000722E0000}"/>
    <cellStyle name="Comma 7 4 7 4 2" xfId="11923" xr:uid="{00000000-0005-0000-0000-0000732E0000}"/>
    <cellStyle name="Comma 7 4 7 5" xfId="11924" xr:uid="{00000000-0005-0000-0000-0000742E0000}"/>
    <cellStyle name="Comma 7 4 7 6" xfId="11925" xr:uid="{00000000-0005-0000-0000-0000752E0000}"/>
    <cellStyle name="Comma 7 4 7 7" xfId="11926" xr:uid="{00000000-0005-0000-0000-0000762E0000}"/>
    <cellStyle name="Comma 7 4 8" xfId="11927" xr:uid="{00000000-0005-0000-0000-0000772E0000}"/>
    <cellStyle name="Comma 7 4 8 2" xfId="11928" xr:uid="{00000000-0005-0000-0000-0000782E0000}"/>
    <cellStyle name="Comma 7 4 8 2 2" xfId="11929" xr:uid="{00000000-0005-0000-0000-0000792E0000}"/>
    <cellStyle name="Comma 7 4 8 2 2 2" xfId="11930" xr:uid="{00000000-0005-0000-0000-00007A2E0000}"/>
    <cellStyle name="Comma 7 4 8 2 3" xfId="11931" xr:uid="{00000000-0005-0000-0000-00007B2E0000}"/>
    <cellStyle name="Comma 7 4 8 2 4" xfId="11932" xr:uid="{00000000-0005-0000-0000-00007C2E0000}"/>
    <cellStyle name="Comma 7 4 8 2 5" xfId="11933" xr:uid="{00000000-0005-0000-0000-00007D2E0000}"/>
    <cellStyle name="Comma 7 4 8 3" xfId="11934" xr:uid="{00000000-0005-0000-0000-00007E2E0000}"/>
    <cellStyle name="Comma 7 4 8 3 2" xfId="11935" xr:uid="{00000000-0005-0000-0000-00007F2E0000}"/>
    <cellStyle name="Comma 7 4 8 4" xfId="11936" xr:uid="{00000000-0005-0000-0000-0000802E0000}"/>
    <cellStyle name="Comma 7 4 8 5" xfId="11937" xr:uid="{00000000-0005-0000-0000-0000812E0000}"/>
    <cellStyle name="Comma 7 4 8 6" xfId="11938" xr:uid="{00000000-0005-0000-0000-0000822E0000}"/>
    <cellStyle name="Comma 7 4 9" xfId="11939" xr:uid="{00000000-0005-0000-0000-0000832E0000}"/>
    <cellStyle name="Comma 7 4 9 2" xfId="11940" xr:uid="{00000000-0005-0000-0000-0000842E0000}"/>
    <cellStyle name="Comma 7 4 9 2 2" xfId="11941" xr:uid="{00000000-0005-0000-0000-0000852E0000}"/>
    <cellStyle name="Comma 7 4 9 3" xfId="11942" xr:uid="{00000000-0005-0000-0000-0000862E0000}"/>
    <cellStyle name="Comma 7 4 9 4" xfId="11943" xr:uid="{00000000-0005-0000-0000-0000872E0000}"/>
    <cellStyle name="Comma 7 4 9 5" xfId="11944" xr:uid="{00000000-0005-0000-0000-0000882E0000}"/>
    <cellStyle name="Comma 7 5" xfId="11945" xr:uid="{00000000-0005-0000-0000-0000892E0000}"/>
    <cellStyle name="Comma 7 5 10" xfId="11946" xr:uid="{00000000-0005-0000-0000-00008A2E0000}"/>
    <cellStyle name="Comma 7 5 10 2" xfId="11947" xr:uid="{00000000-0005-0000-0000-00008B2E0000}"/>
    <cellStyle name="Comma 7 5 11" xfId="11948" xr:uid="{00000000-0005-0000-0000-00008C2E0000}"/>
    <cellStyle name="Comma 7 5 12" xfId="11949" xr:uid="{00000000-0005-0000-0000-00008D2E0000}"/>
    <cellStyle name="Comma 7 5 13" xfId="11950" xr:uid="{00000000-0005-0000-0000-00008E2E0000}"/>
    <cellStyle name="Comma 7 5 2" xfId="11951" xr:uid="{00000000-0005-0000-0000-00008F2E0000}"/>
    <cellStyle name="Comma 7 5 2 2" xfId="11952" xr:uid="{00000000-0005-0000-0000-0000902E0000}"/>
    <cellStyle name="Comma 7 5 2 2 2" xfId="11953" xr:uid="{00000000-0005-0000-0000-0000912E0000}"/>
    <cellStyle name="Comma 7 5 2 2 2 2" xfId="11954" xr:uid="{00000000-0005-0000-0000-0000922E0000}"/>
    <cellStyle name="Comma 7 5 2 2 2 2 2" xfId="11955" xr:uid="{00000000-0005-0000-0000-0000932E0000}"/>
    <cellStyle name="Comma 7 5 2 2 2 3" xfId="11956" xr:uid="{00000000-0005-0000-0000-0000942E0000}"/>
    <cellStyle name="Comma 7 5 2 2 2 4" xfId="11957" xr:uid="{00000000-0005-0000-0000-0000952E0000}"/>
    <cellStyle name="Comma 7 5 2 2 2 5" xfId="11958" xr:uid="{00000000-0005-0000-0000-0000962E0000}"/>
    <cellStyle name="Comma 7 5 2 2 3" xfId="11959" xr:uid="{00000000-0005-0000-0000-0000972E0000}"/>
    <cellStyle name="Comma 7 5 2 2 3 2" xfId="11960" xr:uid="{00000000-0005-0000-0000-0000982E0000}"/>
    <cellStyle name="Comma 7 5 2 2 4" xfId="11961" xr:uid="{00000000-0005-0000-0000-0000992E0000}"/>
    <cellStyle name="Comma 7 5 2 2 5" xfId="11962" xr:uid="{00000000-0005-0000-0000-00009A2E0000}"/>
    <cellStyle name="Comma 7 5 2 2 6" xfId="11963" xr:uid="{00000000-0005-0000-0000-00009B2E0000}"/>
    <cellStyle name="Comma 7 5 2 3" xfId="11964" xr:uid="{00000000-0005-0000-0000-00009C2E0000}"/>
    <cellStyle name="Comma 7 5 2 3 2" xfId="11965" xr:uid="{00000000-0005-0000-0000-00009D2E0000}"/>
    <cellStyle name="Comma 7 5 2 3 2 2" xfId="11966" xr:uid="{00000000-0005-0000-0000-00009E2E0000}"/>
    <cellStyle name="Comma 7 5 2 3 3" xfId="11967" xr:uid="{00000000-0005-0000-0000-00009F2E0000}"/>
    <cellStyle name="Comma 7 5 2 3 4" xfId="11968" xr:uid="{00000000-0005-0000-0000-0000A02E0000}"/>
    <cellStyle name="Comma 7 5 2 3 5" xfId="11969" xr:uid="{00000000-0005-0000-0000-0000A12E0000}"/>
    <cellStyle name="Comma 7 5 2 4" xfId="11970" xr:uid="{00000000-0005-0000-0000-0000A22E0000}"/>
    <cellStyle name="Comma 7 5 2 4 2" xfId="11971" xr:uid="{00000000-0005-0000-0000-0000A32E0000}"/>
    <cellStyle name="Comma 7 5 2 4 2 2" xfId="11972" xr:uid="{00000000-0005-0000-0000-0000A42E0000}"/>
    <cellStyle name="Comma 7 5 2 4 3" xfId="11973" xr:uid="{00000000-0005-0000-0000-0000A52E0000}"/>
    <cellStyle name="Comma 7 5 2 4 4" xfId="11974" xr:uid="{00000000-0005-0000-0000-0000A62E0000}"/>
    <cellStyle name="Comma 7 5 2 4 5" xfId="11975" xr:uid="{00000000-0005-0000-0000-0000A72E0000}"/>
    <cellStyle name="Comma 7 5 2 5" xfId="11976" xr:uid="{00000000-0005-0000-0000-0000A82E0000}"/>
    <cellStyle name="Comma 7 5 2 5 2" xfId="11977" xr:uid="{00000000-0005-0000-0000-0000A92E0000}"/>
    <cellStyle name="Comma 7 5 2 6" xfId="11978" xr:uid="{00000000-0005-0000-0000-0000AA2E0000}"/>
    <cellStyle name="Comma 7 5 2 7" xfId="11979" xr:uid="{00000000-0005-0000-0000-0000AB2E0000}"/>
    <cellStyle name="Comma 7 5 2 8" xfId="11980" xr:uid="{00000000-0005-0000-0000-0000AC2E0000}"/>
    <cellStyle name="Comma 7 5 3" xfId="11981" xr:uid="{00000000-0005-0000-0000-0000AD2E0000}"/>
    <cellStyle name="Comma 7 5 3 2" xfId="11982" xr:uid="{00000000-0005-0000-0000-0000AE2E0000}"/>
    <cellStyle name="Comma 7 5 3 2 2" xfId="11983" xr:uid="{00000000-0005-0000-0000-0000AF2E0000}"/>
    <cellStyle name="Comma 7 5 3 2 2 2" xfId="11984" xr:uid="{00000000-0005-0000-0000-0000B02E0000}"/>
    <cellStyle name="Comma 7 5 3 2 2 2 2" xfId="11985" xr:uid="{00000000-0005-0000-0000-0000B12E0000}"/>
    <cellStyle name="Comma 7 5 3 2 2 3" xfId="11986" xr:uid="{00000000-0005-0000-0000-0000B22E0000}"/>
    <cellStyle name="Comma 7 5 3 2 2 4" xfId="11987" xr:uid="{00000000-0005-0000-0000-0000B32E0000}"/>
    <cellStyle name="Comma 7 5 3 2 2 5" xfId="11988" xr:uid="{00000000-0005-0000-0000-0000B42E0000}"/>
    <cellStyle name="Comma 7 5 3 2 3" xfId="11989" xr:uid="{00000000-0005-0000-0000-0000B52E0000}"/>
    <cellStyle name="Comma 7 5 3 2 3 2" xfId="11990" xr:uid="{00000000-0005-0000-0000-0000B62E0000}"/>
    <cellStyle name="Comma 7 5 3 2 4" xfId="11991" xr:uid="{00000000-0005-0000-0000-0000B72E0000}"/>
    <cellStyle name="Comma 7 5 3 2 5" xfId="11992" xr:uid="{00000000-0005-0000-0000-0000B82E0000}"/>
    <cellStyle name="Comma 7 5 3 2 6" xfId="11993" xr:uid="{00000000-0005-0000-0000-0000B92E0000}"/>
    <cellStyle name="Comma 7 5 3 3" xfId="11994" xr:uid="{00000000-0005-0000-0000-0000BA2E0000}"/>
    <cellStyle name="Comma 7 5 3 3 2" xfId="11995" xr:uid="{00000000-0005-0000-0000-0000BB2E0000}"/>
    <cellStyle name="Comma 7 5 3 3 2 2" xfId="11996" xr:uid="{00000000-0005-0000-0000-0000BC2E0000}"/>
    <cellStyle name="Comma 7 5 3 3 3" xfId="11997" xr:uid="{00000000-0005-0000-0000-0000BD2E0000}"/>
    <cellStyle name="Comma 7 5 3 3 4" xfId="11998" xr:uid="{00000000-0005-0000-0000-0000BE2E0000}"/>
    <cellStyle name="Comma 7 5 3 3 5" xfId="11999" xr:uid="{00000000-0005-0000-0000-0000BF2E0000}"/>
    <cellStyle name="Comma 7 5 3 4" xfId="12000" xr:uid="{00000000-0005-0000-0000-0000C02E0000}"/>
    <cellStyle name="Comma 7 5 3 4 2" xfId="12001" xr:uid="{00000000-0005-0000-0000-0000C12E0000}"/>
    <cellStyle name="Comma 7 5 3 4 2 2" xfId="12002" xr:uid="{00000000-0005-0000-0000-0000C22E0000}"/>
    <cellStyle name="Comma 7 5 3 4 3" xfId="12003" xr:uid="{00000000-0005-0000-0000-0000C32E0000}"/>
    <cellStyle name="Comma 7 5 3 4 4" xfId="12004" xr:uid="{00000000-0005-0000-0000-0000C42E0000}"/>
    <cellStyle name="Comma 7 5 3 4 5" xfId="12005" xr:uid="{00000000-0005-0000-0000-0000C52E0000}"/>
    <cellStyle name="Comma 7 5 3 5" xfId="12006" xr:uid="{00000000-0005-0000-0000-0000C62E0000}"/>
    <cellStyle name="Comma 7 5 3 5 2" xfId="12007" xr:uid="{00000000-0005-0000-0000-0000C72E0000}"/>
    <cellStyle name="Comma 7 5 3 6" xfId="12008" xr:uid="{00000000-0005-0000-0000-0000C82E0000}"/>
    <cellStyle name="Comma 7 5 3 7" xfId="12009" xr:uid="{00000000-0005-0000-0000-0000C92E0000}"/>
    <cellStyle name="Comma 7 5 3 8" xfId="12010" xr:uid="{00000000-0005-0000-0000-0000CA2E0000}"/>
    <cellStyle name="Comma 7 5 4" xfId="12011" xr:uid="{00000000-0005-0000-0000-0000CB2E0000}"/>
    <cellStyle name="Comma 7 5 4 2" xfId="12012" xr:uid="{00000000-0005-0000-0000-0000CC2E0000}"/>
    <cellStyle name="Comma 7 5 4 2 2" xfId="12013" xr:uid="{00000000-0005-0000-0000-0000CD2E0000}"/>
    <cellStyle name="Comma 7 5 4 2 2 2" xfId="12014" xr:uid="{00000000-0005-0000-0000-0000CE2E0000}"/>
    <cellStyle name="Comma 7 5 4 2 2 2 2" xfId="12015" xr:uid="{00000000-0005-0000-0000-0000CF2E0000}"/>
    <cellStyle name="Comma 7 5 4 2 2 3" xfId="12016" xr:uid="{00000000-0005-0000-0000-0000D02E0000}"/>
    <cellStyle name="Comma 7 5 4 2 2 4" xfId="12017" xr:uid="{00000000-0005-0000-0000-0000D12E0000}"/>
    <cellStyle name="Comma 7 5 4 2 2 5" xfId="12018" xr:uid="{00000000-0005-0000-0000-0000D22E0000}"/>
    <cellStyle name="Comma 7 5 4 2 3" xfId="12019" xr:uid="{00000000-0005-0000-0000-0000D32E0000}"/>
    <cellStyle name="Comma 7 5 4 2 3 2" xfId="12020" xr:uid="{00000000-0005-0000-0000-0000D42E0000}"/>
    <cellStyle name="Comma 7 5 4 2 4" xfId="12021" xr:uid="{00000000-0005-0000-0000-0000D52E0000}"/>
    <cellStyle name="Comma 7 5 4 2 5" xfId="12022" xr:uid="{00000000-0005-0000-0000-0000D62E0000}"/>
    <cellStyle name="Comma 7 5 4 2 6" xfId="12023" xr:uid="{00000000-0005-0000-0000-0000D72E0000}"/>
    <cellStyle name="Comma 7 5 4 3" xfId="12024" xr:uid="{00000000-0005-0000-0000-0000D82E0000}"/>
    <cellStyle name="Comma 7 5 4 3 2" xfId="12025" xr:uid="{00000000-0005-0000-0000-0000D92E0000}"/>
    <cellStyle name="Comma 7 5 4 3 2 2" xfId="12026" xr:uid="{00000000-0005-0000-0000-0000DA2E0000}"/>
    <cellStyle name="Comma 7 5 4 3 3" xfId="12027" xr:uid="{00000000-0005-0000-0000-0000DB2E0000}"/>
    <cellStyle name="Comma 7 5 4 3 4" xfId="12028" xr:uid="{00000000-0005-0000-0000-0000DC2E0000}"/>
    <cellStyle name="Comma 7 5 4 3 5" xfId="12029" xr:uid="{00000000-0005-0000-0000-0000DD2E0000}"/>
    <cellStyle name="Comma 7 5 4 4" xfId="12030" xr:uid="{00000000-0005-0000-0000-0000DE2E0000}"/>
    <cellStyle name="Comma 7 5 4 4 2" xfId="12031" xr:uid="{00000000-0005-0000-0000-0000DF2E0000}"/>
    <cellStyle name="Comma 7 5 4 4 2 2" xfId="12032" xr:uid="{00000000-0005-0000-0000-0000E02E0000}"/>
    <cellStyle name="Comma 7 5 4 4 3" xfId="12033" xr:uid="{00000000-0005-0000-0000-0000E12E0000}"/>
    <cellStyle name="Comma 7 5 4 4 4" xfId="12034" xr:uid="{00000000-0005-0000-0000-0000E22E0000}"/>
    <cellStyle name="Comma 7 5 4 4 5" xfId="12035" xr:uid="{00000000-0005-0000-0000-0000E32E0000}"/>
    <cellStyle name="Comma 7 5 4 5" xfId="12036" xr:uid="{00000000-0005-0000-0000-0000E42E0000}"/>
    <cellStyle name="Comma 7 5 4 5 2" xfId="12037" xr:uid="{00000000-0005-0000-0000-0000E52E0000}"/>
    <cellStyle name="Comma 7 5 4 6" xfId="12038" xr:uid="{00000000-0005-0000-0000-0000E62E0000}"/>
    <cellStyle name="Comma 7 5 4 7" xfId="12039" xr:uid="{00000000-0005-0000-0000-0000E72E0000}"/>
    <cellStyle name="Comma 7 5 4 8" xfId="12040" xr:uid="{00000000-0005-0000-0000-0000E82E0000}"/>
    <cellStyle name="Comma 7 5 5" xfId="12041" xr:uid="{00000000-0005-0000-0000-0000E92E0000}"/>
    <cellStyle name="Comma 7 5 5 2" xfId="12042" xr:uid="{00000000-0005-0000-0000-0000EA2E0000}"/>
    <cellStyle name="Comma 7 5 5 2 2" xfId="12043" xr:uid="{00000000-0005-0000-0000-0000EB2E0000}"/>
    <cellStyle name="Comma 7 5 5 2 2 2" xfId="12044" xr:uid="{00000000-0005-0000-0000-0000EC2E0000}"/>
    <cellStyle name="Comma 7 5 5 2 2 2 2" xfId="12045" xr:uid="{00000000-0005-0000-0000-0000ED2E0000}"/>
    <cellStyle name="Comma 7 5 5 2 2 3" xfId="12046" xr:uid="{00000000-0005-0000-0000-0000EE2E0000}"/>
    <cellStyle name="Comma 7 5 5 2 2 4" xfId="12047" xr:uid="{00000000-0005-0000-0000-0000EF2E0000}"/>
    <cellStyle name="Comma 7 5 5 2 2 5" xfId="12048" xr:uid="{00000000-0005-0000-0000-0000F02E0000}"/>
    <cellStyle name="Comma 7 5 5 2 3" xfId="12049" xr:uid="{00000000-0005-0000-0000-0000F12E0000}"/>
    <cellStyle name="Comma 7 5 5 2 3 2" xfId="12050" xr:uid="{00000000-0005-0000-0000-0000F22E0000}"/>
    <cellStyle name="Comma 7 5 5 2 4" xfId="12051" xr:uid="{00000000-0005-0000-0000-0000F32E0000}"/>
    <cellStyle name="Comma 7 5 5 2 5" xfId="12052" xr:uid="{00000000-0005-0000-0000-0000F42E0000}"/>
    <cellStyle name="Comma 7 5 5 2 6" xfId="12053" xr:uid="{00000000-0005-0000-0000-0000F52E0000}"/>
    <cellStyle name="Comma 7 5 5 3" xfId="12054" xr:uid="{00000000-0005-0000-0000-0000F62E0000}"/>
    <cellStyle name="Comma 7 5 5 3 2" xfId="12055" xr:uid="{00000000-0005-0000-0000-0000F72E0000}"/>
    <cellStyle name="Comma 7 5 5 3 2 2" xfId="12056" xr:uid="{00000000-0005-0000-0000-0000F82E0000}"/>
    <cellStyle name="Comma 7 5 5 3 3" xfId="12057" xr:uid="{00000000-0005-0000-0000-0000F92E0000}"/>
    <cellStyle name="Comma 7 5 5 3 4" xfId="12058" xr:uid="{00000000-0005-0000-0000-0000FA2E0000}"/>
    <cellStyle name="Comma 7 5 5 3 5" xfId="12059" xr:uid="{00000000-0005-0000-0000-0000FB2E0000}"/>
    <cellStyle name="Comma 7 5 5 4" xfId="12060" xr:uid="{00000000-0005-0000-0000-0000FC2E0000}"/>
    <cellStyle name="Comma 7 5 5 4 2" xfId="12061" xr:uid="{00000000-0005-0000-0000-0000FD2E0000}"/>
    <cellStyle name="Comma 7 5 5 4 2 2" xfId="12062" xr:uid="{00000000-0005-0000-0000-0000FE2E0000}"/>
    <cellStyle name="Comma 7 5 5 4 3" xfId="12063" xr:uid="{00000000-0005-0000-0000-0000FF2E0000}"/>
    <cellStyle name="Comma 7 5 5 4 4" xfId="12064" xr:uid="{00000000-0005-0000-0000-0000002F0000}"/>
    <cellStyle name="Comma 7 5 5 4 5" xfId="12065" xr:uid="{00000000-0005-0000-0000-0000012F0000}"/>
    <cellStyle name="Comma 7 5 5 5" xfId="12066" xr:uid="{00000000-0005-0000-0000-0000022F0000}"/>
    <cellStyle name="Comma 7 5 5 5 2" xfId="12067" xr:uid="{00000000-0005-0000-0000-0000032F0000}"/>
    <cellStyle name="Comma 7 5 5 6" xfId="12068" xr:uid="{00000000-0005-0000-0000-0000042F0000}"/>
    <cellStyle name="Comma 7 5 5 7" xfId="12069" xr:uid="{00000000-0005-0000-0000-0000052F0000}"/>
    <cellStyle name="Comma 7 5 5 8" xfId="12070" xr:uid="{00000000-0005-0000-0000-0000062F0000}"/>
    <cellStyle name="Comma 7 5 6" xfId="12071" xr:uid="{00000000-0005-0000-0000-0000072F0000}"/>
    <cellStyle name="Comma 7 5 6 2" xfId="12072" xr:uid="{00000000-0005-0000-0000-0000082F0000}"/>
    <cellStyle name="Comma 7 5 6 2 2" xfId="12073" xr:uid="{00000000-0005-0000-0000-0000092F0000}"/>
    <cellStyle name="Comma 7 5 6 2 2 2" xfId="12074" xr:uid="{00000000-0005-0000-0000-00000A2F0000}"/>
    <cellStyle name="Comma 7 5 6 2 3" xfId="12075" xr:uid="{00000000-0005-0000-0000-00000B2F0000}"/>
    <cellStyle name="Comma 7 5 6 2 4" xfId="12076" xr:uid="{00000000-0005-0000-0000-00000C2F0000}"/>
    <cellStyle name="Comma 7 5 6 2 5" xfId="12077" xr:uid="{00000000-0005-0000-0000-00000D2F0000}"/>
    <cellStyle name="Comma 7 5 6 3" xfId="12078" xr:uid="{00000000-0005-0000-0000-00000E2F0000}"/>
    <cellStyle name="Comma 7 5 6 3 2" xfId="12079" xr:uid="{00000000-0005-0000-0000-00000F2F0000}"/>
    <cellStyle name="Comma 7 5 6 3 2 2" xfId="12080" xr:uid="{00000000-0005-0000-0000-0000102F0000}"/>
    <cellStyle name="Comma 7 5 6 3 3" xfId="12081" xr:uid="{00000000-0005-0000-0000-0000112F0000}"/>
    <cellStyle name="Comma 7 5 6 3 4" xfId="12082" xr:uid="{00000000-0005-0000-0000-0000122F0000}"/>
    <cellStyle name="Comma 7 5 6 3 5" xfId="12083" xr:uid="{00000000-0005-0000-0000-0000132F0000}"/>
    <cellStyle name="Comma 7 5 6 4" xfId="12084" xr:uid="{00000000-0005-0000-0000-0000142F0000}"/>
    <cellStyle name="Comma 7 5 6 4 2" xfId="12085" xr:uid="{00000000-0005-0000-0000-0000152F0000}"/>
    <cellStyle name="Comma 7 5 6 5" xfId="12086" xr:uid="{00000000-0005-0000-0000-0000162F0000}"/>
    <cellStyle name="Comma 7 5 6 6" xfId="12087" xr:uid="{00000000-0005-0000-0000-0000172F0000}"/>
    <cellStyle name="Comma 7 5 6 7" xfId="12088" xr:uid="{00000000-0005-0000-0000-0000182F0000}"/>
    <cellStyle name="Comma 7 5 7" xfId="12089" xr:uid="{00000000-0005-0000-0000-0000192F0000}"/>
    <cellStyle name="Comma 7 5 7 2" xfId="12090" xr:uid="{00000000-0005-0000-0000-00001A2F0000}"/>
    <cellStyle name="Comma 7 5 7 2 2" xfId="12091" xr:uid="{00000000-0005-0000-0000-00001B2F0000}"/>
    <cellStyle name="Comma 7 5 7 2 2 2" xfId="12092" xr:uid="{00000000-0005-0000-0000-00001C2F0000}"/>
    <cellStyle name="Comma 7 5 7 2 3" xfId="12093" xr:uid="{00000000-0005-0000-0000-00001D2F0000}"/>
    <cellStyle name="Comma 7 5 7 2 4" xfId="12094" xr:uid="{00000000-0005-0000-0000-00001E2F0000}"/>
    <cellStyle name="Comma 7 5 7 2 5" xfId="12095" xr:uid="{00000000-0005-0000-0000-00001F2F0000}"/>
    <cellStyle name="Comma 7 5 7 3" xfId="12096" xr:uid="{00000000-0005-0000-0000-0000202F0000}"/>
    <cellStyle name="Comma 7 5 7 3 2" xfId="12097" xr:uid="{00000000-0005-0000-0000-0000212F0000}"/>
    <cellStyle name="Comma 7 5 7 4" xfId="12098" xr:uid="{00000000-0005-0000-0000-0000222F0000}"/>
    <cellStyle name="Comma 7 5 7 5" xfId="12099" xr:uid="{00000000-0005-0000-0000-0000232F0000}"/>
    <cellStyle name="Comma 7 5 7 6" xfId="12100" xr:uid="{00000000-0005-0000-0000-0000242F0000}"/>
    <cellStyle name="Comma 7 5 8" xfId="12101" xr:uid="{00000000-0005-0000-0000-0000252F0000}"/>
    <cellStyle name="Comma 7 5 8 2" xfId="12102" xr:uid="{00000000-0005-0000-0000-0000262F0000}"/>
    <cellStyle name="Comma 7 5 8 2 2" xfId="12103" xr:uid="{00000000-0005-0000-0000-0000272F0000}"/>
    <cellStyle name="Comma 7 5 8 3" xfId="12104" xr:uid="{00000000-0005-0000-0000-0000282F0000}"/>
    <cellStyle name="Comma 7 5 8 4" xfId="12105" xr:uid="{00000000-0005-0000-0000-0000292F0000}"/>
    <cellStyle name="Comma 7 5 8 5" xfId="12106" xr:uid="{00000000-0005-0000-0000-00002A2F0000}"/>
    <cellStyle name="Comma 7 5 9" xfId="12107" xr:uid="{00000000-0005-0000-0000-00002B2F0000}"/>
    <cellStyle name="Comma 7 5 9 2" xfId="12108" xr:uid="{00000000-0005-0000-0000-00002C2F0000}"/>
    <cellStyle name="Comma 7 5 9 2 2" xfId="12109" xr:uid="{00000000-0005-0000-0000-00002D2F0000}"/>
    <cellStyle name="Comma 7 5 9 3" xfId="12110" xr:uid="{00000000-0005-0000-0000-00002E2F0000}"/>
    <cellStyle name="Comma 7 5 9 4" xfId="12111" xr:uid="{00000000-0005-0000-0000-00002F2F0000}"/>
    <cellStyle name="Comma 7 5 9 5" xfId="12112" xr:uid="{00000000-0005-0000-0000-0000302F0000}"/>
    <cellStyle name="Comma 7 6" xfId="12113" xr:uid="{00000000-0005-0000-0000-0000312F0000}"/>
    <cellStyle name="Comma 7 6 2" xfId="12114" xr:uid="{00000000-0005-0000-0000-0000322F0000}"/>
    <cellStyle name="Comma 7 6 2 2" xfId="12115" xr:uid="{00000000-0005-0000-0000-0000332F0000}"/>
    <cellStyle name="Comma 7 6 2 2 2" xfId="12116" xr:uid="{00000000-0005-0000-0000-0000342F0000}"/>
    <cellStyle name="Comma 7 6 2 2 2 2" xfId="12117" xr:uid="{00000000-0005-0000-0000-0000352F0000}"/>
    <cellStyle name="Comma 7 6 2 2 3" xfId="12118" xr:uid="{00000000-0005-0000-0000-0000362F0000}"/>
    <cellStyle name="Comma 7 6 2 2 4" xfId="12119" xr:uid="{00000000-0005-0000-0000-0000372F0000}"/>
    <cellStyle name="Comma 7 6 2 2 5" xfId="12120" xr:uid="{00000000-0005-0000-0000-0000382F0000}"/>
    <cellStyle name="Comma 7 6 2 3" xfId="12121" xr:uid="{00000000-0005-0000-0000-0000392F0000}"/>
    <cellStyle name="Comma 7 6 2 3 2" xfId="12122" xr:uid="{00000000-0005-0000-0000-00003A2F0000}"/>
    <cellStyle name="Comma 7 6 2 4" xfId="12123" xr:uid="{00000000-0005-0000-0000-00003B2F0000}"/>
    <cellStyle name="Comma 7 6 2 5" xfId="12124" xr:uid="{00000000-0005-0000-0000-00003C2F0000}"/>
    <cellStyle name="Comma 7 6 2 6" xfId="12125" xr:uid="{00000000-0005-0000-0000-00003D2F0000}"/>
    <cellStyle name="Comma 7 6 3" xfId="12126" xr:uid="{00000000-0005-0000-0000-00003E2F0000}"/>
    <cellStyle name="Comma 7 6 3 2" xfId="12127" xr:uid="{00000000-0005-0000-0000-00003F2F0000}"/>
    <cellStyle name="Comma 7 6 3 2 2" xfId="12128" xr:uid="{00000000-0005-0000-0000-0000402F0000}"/>
    <cellStyle name="Comma 7 6 3 3" xfId="12129" xr:uid="{00000000-0005-0000-0000-0000412F0000}"/>
    <cellStyle name="Comma 7 6 3 4" xfId="12130" xr:uid="{00000000-0005-0000-0000-0000422F0000}"/>
    <cellStyle name="Comma 7 6 3 5" xfId="12131" xr:uid="{00000000-0005-0000-0000-0000432F0000}"/>
    <cellStyle name="Comma 7 6 4" xfId="12132" xr:uid="{00000000-0005-0000-0000-0000442F0000}"/>
    <cellStyle name="Comma 7 6 4 2" xfId="12133" xr:uid="{00000000-0005-0000-0000-0000452F0000}"/>
    <cellStyle name="Comma 7 6 4 2 2" xfId="12134" xr:uid="{00000000-0005-0000-0000-0000462F0000}"/>
    <cellStyle name="Comma 7 6 4 3" xfId="12135" xr:uid="{00000000-0005-0000-0000-0000472F0000}"/>
    <cellStyle name="Comma 7 6 4 4" xfId="12136" xr:uid="{00000000-0005-0000-0000-0000482F0000}"/>
    <cellStyle name="Comma 7 6 4 5" xfId="12137" xr:uid="{00000000-0005-0000-0000-0000492F0000}"/>
    <cellStyle name="Comma 7 6 5" xfId="12138" xr:uid="{00000000-0005-0000-0000-00004A2F0000}"/>
    <cellStyle name="Comma 7 6 5 2" xfId="12139" xr:uid="{00000000-0005-0000-0000-00004B2F0000}"/>
    <cellStyle name="Comma 7 6 6" xfId="12140" xr:uid="{00000000-0005-0000-0000-00004C2F0000}"/>
    <cellStyle name="Comma 7 6 7" xfId="12141" xr:uid="{00000000-0005-0000-0000-00004D2F0000}"/>
    <cellStyle name="Comma 7 6 8" xfId="12142" xr:uid="{00000000-0005-0000-0000-00004E2F0000}"/>
    <cellStyle name="Comma 7 7" xfId="12143" xr:uid="{00000000-0005-0000-0000-00004F2F0000}"/>
    <cellStyle name="Comma 7 7 2" xfId="12144" xr:uid="{00000000-0005-0000-0000-0000502F0000}"/>
    <cellStyle name="Comma 7 7 2 2" xfId="12145" xr:uid="{00000000-0005-0000-0000-0000512F0000}"/>
    <cellStyle name="Comma 7 7 2 2 2" xfId="12146" xr:uid="{00000000-0005-0000-0000-0000522F0000}"/>
    <cellStyle name="Comma 7 7 2 2 2 2" xfId="12147" xr:uid="{00000000-0005-0000-0000-0000532F0000}"/>
    <cellStyle name="Comma 7 7 2 2 3" xfId="12148" xr:uid="{00000000-0005-0000-0000-0000542F0000}"/>
    <cellStyle name="Comma 7 7 2 2 4" xfId="12149" xr:uid="{00000000-0005-0000-0000-0000552F0000}"/>
    <cellStyle name="Comma 7 7 2 2 5" xfId="12150" xr:uid="{00000000-0005-0000-0000-0000562F0000}"/>
    <cellStyle name="Comma 7 7 2 3" xfId="12151" xr:uid="{00000000-0005-0000-0000-0000572F0000}"/>
    <cellStyle name="Comma 7 7 2 3 2" xfId="12152" xr:uid="{00000000-0005-0000-0000-0000582F0000}"/>
    <cellStyle name="Comma 7 7 2 4" xfId="12153" xr:uid="{00000000-0005-0000-0000-0000592F0000}"/>
    <cellStyle name="Comma 7 7 2 5" xfId="12154" xr:uid="{00000000-0005-0000-0000-00005A2F0000}"/>
    <cellStyle name="Comma 7 7 2 6" xfId="12155" xr:uid="{00000000-0005-0000-0000-00005B2F0000}"/>
    <cellStyle name="Comma 7 7 3" xfId="12156" xr:uid="{00000000-0005-0000-0000-00005C2F0000}"/>
    <cellStyle name="Comma 7 7 3 2" xfId="12157" xr:uid="{00000000-0005-0000-0000-00005D2F0000}"/>
    <cellStyle name="Comma 7 7 3 2 2" xfId="12158" xr:uid="{00000000-0005-0000-0000-00005E2F0000}"/>
    <cellStyle name="Comma 7 7 3 3" xfId="12159" xr:uid="{00000000-0005-0000-0000-00005F2F0000}"/>
    <cellStyle name="Comma 7 7 3 4" xfId="12160" xr:uid="{00000000-0005-0000-0000-0000602F0000}"/>
    <cellStyle name="Comma 7 7 3 5" xfId="12161" xr:uid="{00000000-0005-0000-0000-0000612F0000}"/>
    <cellStyle name="Comma 7 7 4" xfId="12162" xr:uid="{00000000-0005-0000-0000-0000622F0000}"/>
    <cellStyle name="Comma 7 7 4 2" xfId="12163" xr:uid="{00000000-0005-0000-0000-0000632F0000}"/>
    <cellStyle name="Comma 7 7 4 2 2" xfId="12164" xr:uid="{00000000-0005-0000-0000-0000642F0000}"/>
    <cellStyle name="Comma 7 7 4 3" xfId="12165" xr:uid="{00000000-0005-0000-0000-0000652F0000}"/>
    <cellStyle name="Comma 7 7 4 4" xfId="12166" xr:uid="{00000000-0005-0000-0000-0000662F0000}"/>
    <cellStyle name="Comma 7 7 4 5" xfId="12167" xr:uid="{00000000-0005-0000-0000-0000672F0000}"/>
    <cellStyle name="Comma 7 7 5" xfId="12168" xr:uid="{00000000-0005-0000-0000-0000682F0000}"/>
    <cellStyle name="Comma 7 7 5 2" xfId="12169" xr:uid="{00000000-0005-0000-0000-0000692F0000}"/>
    <cellStyle name="Comma 7 7 6" xfId="12170" xr:uid="{00000000-0005-0000-0000-00006A2F0000}"/>
    <cellStyle name="Comma 7 7 7" xfId="12171" xr:uid="{00000000-0005-0000-0000-00006B2F0000}"/>
    <cellStyle name="Comma 7 7 8" xfId="12172" xr:uid="{00000000-0005-0000-0000-00006C2F0000}"/>
    <cellStyle name="Comma 7 8" xfId="12173" xr:uid="{00000000-0005-0000-0000-00006D2F0000}"/>
    <cellStyle name="Comma 7 8 2" xfId="12174" xr:uid="{00000000-0005-0000-0000-00006E2F0000}"/>
    <cellStyle name="Comma 7 8 2 2" xfId="12175" xr:uid="{00000000-0005-0000-0000-00006F2F0000}"/>
    <cellStyle name="Comma 7 8 2 2 2" xfId="12176" xr:uid="{00000000-0005-0000-0000-0000702F0000}"/>
    <cellStyle name="Comma 7 8 2 2 2 2" xfId="12177" xr:uid="{00000000-0005-0000-0000-0000712F0000}"/>
    <cellStyle name="Comma 7 8 2 2 3" xfId="12178" xr:uid="{00000000-0005-0000-0000-0000722F0000}"/>
    <cellStyle name="Comma 7 8 2 2 4" xfId="12179" xr:uid="{00000000-0005-0000-0000-0000732F0000}"/>
    <cellStyle name="Comma 7 8 2 2 5" xfId="12180" xr:uid="{00000000-0005-0000-0000-0000742F0000}"/>
    <cellStyle name="Comma 7 8 2 3" xfId="12181" xr:uid="{00000000-0005-0000-0000-0000752F0000}"/>
    <cellStyle name="Comma 7 8 2 3 2" xfId="12182" xr:uid="{00000000-0005-0000-0000-0000762F0000}"/>
    <cellStyle name="Comma 7 8 2 4" xfId="12183" xr:uid="{00000000-0005-0000-0000-0000772F0000}"/>
    <cellStyle name="Comma 7 8 2 5" xfId="12184" xr:uid="{00000000-0005-0000-0000-0000782F0000}"/>
    <cellStyle name="Comma 7 8 2 6" xfId="12185" xr:uid="{00000000-0005-0000-0000-0000792F0000}"/>
    <cellStyle name="Comma 7 8 3" xfId="12186" xr:uid="{00000000-0005-0000-0000-00007A2F0000}"/>
    <cellStyle name="Comma 7 8 3 2" xfId="12187" xr:uid="{00000000-0005-0000-0000-00007B2F0000}"/>
    <cellStyle name="Comma 7 8 3 2 2" xfId="12188" xr:uid="{00000000-0005-0000-0000-00007C2F0000}"/>
    <cellStyle name="Comma 7 8 3 3" xfId="12189" xr:uid="{00000000-0005-0000-0000-00007D2F0000}"/>
    <cellStyle name="Comma 7 8 3 4" xfId="12190" xr:uid="{00000000-0005-0000-0000-00007E2F0000}"/>
    <cellStyle name="Comma 7 8 3 5" xfId="12191" xr:uid="{00000000-0005-0000-0000-00007F2F0000}"/>
    <cellStyle name="Comma 7 8 4" xfId="12192" xr:uid="{00000000-0005-0000-0000-0000802F0000}"/>
    <cellStyle name="Comma 7 8 4 2" xfId="12193" xr:uid="{00000000-0005-0000-0000-0000812F0000}"/>
    <cellStyle name="Comma 7 8 4 2 2" xfId="12194" xr:uid="{00000000-0005-0000-0000-0000822F0000}"/>
    <cellStyle name="Comma 7 8 4 3" xfId="12195" xr:uid="{00000000-0005-0000-0000-0000832F0000}"/>
    <cellStyle name="Comma 7 8 4 4" xfId="12196" xr:uid="{00000000-0005-0000-0000-0000842F0000}"/>
    <cellStyle name="Comma 7 8 4 5" xfId="12197" xr:uid="{00000000-0005-0000-0000-0000852F0000}"/>
    <cellStyle name="Comma 7 8 5" xfId="12198" xr:uid="{00000000-0005-0000-0000-0000862F0000}"/>
    <cellStyle name="Comma 7 8 5 2" xfId="12199" xr:uid="{00000000-0005-0000-0000-0000872F0000}"/>
    <cellStyle name="Comma 7 8 6" xfId="12200" xr:uid="{00000000-0005-0000-0000-0000882F0000}"/>
    <cellStyle name="Comma 7 8 7" xfId="12201" xr:uid="{00000000-0005-0000-0000-0000892F0000}"/>
    <cellStyle name="Comma 7 8 8" xfId="12202" xr:uid="{00000000-0005-0000-0000-00008A2F0000}"/>
    <cellStyle name="Comma 7 9" xfId="12203" xr:uid="{00000000-0005-0000-0000-00008B2F0000}"/>
    <cellStyle name="Comma 7 9 2" xfId="12204" xr:uid="{00000000-0005-0000-0000-00008C2F0000}"/>
    <cellStyle name="Comma 7 9 2 2" xfId="12205" xr:uid="{00000000-0005-0000-0000-00008D2F0000}"/>
    <cellStyle name="Comma 7 9 2 2 2" xfId="12206" xr:uid="{00000000-0005-0000-0000-00008E2F0000}"/>
    <cellStyle name="Comma 7 9 2 2 2 2" xfId="12207" xr:uid="{00000000-0005-0000-0000-00008F2F0000}"/>
    <cellStyle name="Comma 7 9 2 2 3" xfId="12208" xr:uid="{00000000-0005-0000-0000-0000902F0000}"/>
    <cellStyle name="Comma 7 9 2 2 4" xfId="12209" xr:uid="{00000000-0005-0000-0000-0000912F0000}"/>
    <cellStyle name="Comma 7 9 2 2 5" xfId="12210" xr:uid="{00000000-0005-0000-0000-0000922F0000}"/>
    <cellStyle name="Comma 7 9 2 3" xfId="12211" xr:uid="{00000000-0005-0000-0000-0000932F0000}"/>
    <cellStyle name="Comma 7 9 2 3 2" xfId="12212" xr:uid="{00000000-0005-0000-0000-0000942F0000}"/>
    <cellStyle name="Comma 7 9 2 4" xfId="12213" xr:uid="{00000000-0005-0000-0000-0000952F0000}"/>
    <cellStyle name="Comma 7 9 2 5" xfId="12214" xr:uid="{00000000-0005-0000-0000-0000962F0000}"/>
    <cellStyle name="Comma 7 9 2 6" xfId="12215" xr:uid="{00000000-0005-0000-0000-0000972F0000}"/>
    <cellStyle name="Comma 7 9 3" xfId="12216" xr:uid="{00000000-0005-0000-0000-0000982F0000}"/>
    <cellStyle name="Comma 7 9 3 2" xfId="12217" xr:uid="{00000000-0005-0000-0000-0000992F0000}"/>
    <cellStyle name="Comma 7 9 3 2 2" xfId="12218" xr:uid="{00000000-0005-0000-0000-00009A2F0000}"/>
    <cellStyle name="Comma 7 9 3 3" xfId="12219" xr:uid="{00000000-0005-0000-0000-00009B2F0000}"/>
    <cellStyle name="Comma 7 9 3 4" xfId="12220" xr:uid="{00000000-0005-0000-0000-00009C2F0000}"/>
    <cellStyle name="Comma 7 9 3 5" xfId="12221" xr:uid="{00000000-0005-0000-0000-00009D2F0000}"/>
    <cellStyle name="Comma 7 9 4" xfId="12222" xr:uid="{00000000-0005-0000-0000-00009E2F0000}"/>
    <cellStyle name="Comma 7 9 4 2" xfId="12223" xr:uid="{00000000-0005-0000-0000-00009F2F0000}"/>
    <cellStyle name="Comma 7 9 4 2 2" xfId="12224" xr:uid="{00000000-0005-0000-0000-0000A02F0000}"/>
    <cellStyle name="Comma 7 9 4 3" xfId="12225" xr:uid="{00000000-0005-0000-0000-0000A12F0000}"/>
    <cellStyle name="Comma 7 9 4 4" xfId="12226" xr:uid="{00000000-0005-0000-0000-0000A22F0000}"/>
    <cellStyle name="Comma 7 9 4 5" xfId="12227" xr:uid="{00000000-0005-0000-0000-0000A32F0000}"/>
    <cellStyle name="Comma 7 9 5" xfId="12228" xr:uid="{00000000-0005-0000-0000-0000A42F0000}"/>
    <cellStyle name="Comma 7 9 5 2" xfId="12229" xr:uid="{00000000-0005-0000-0000-0000A52F0000}"/>
    <cellStyle name="Comma 7 9 6" xfId="12230" xr:uid="{00000000-0005-0000-0000-0000A62F0000}"/>
    <cellStyle name="Comma 7 9 7" xfId="12231" xr:uid="{00000000-0005-0000-0000-0000A72F0000}"/>
    <cellStyle name="Comma 7 9 8" xfId="12232" xr:uid="{00000000-0005-0000-0000-0000A82F0000}"/>
    <cellStyle name="Comma 8" xfId="12233" xr:uid="{00000000-0005-0000-0000-0000A92F0000}"/>
    <cellStyle name="Comma 8 2" xfId="12234" xr:uid="{00000000-0005-0000-0000-0000AA2F0000}"/>
    <cellStyle name="Comma 8 3" xfId="12235" xr:uid="{00000000-0005-0000-0000-0000AB2F0000}"/>
    <cellStyle name="Comma 9" xfId="12236" xr:uid="{00000000-0005-0000-0000-0000AC2F0000}"/>
    <cellStyle name="Descriptor text" xfId="34" xr:uid="{00000000-0005-0000-0000-0000AD2F0000}"/>
    <cellStyle name="Descriptor text 2" xfId="12237" xr:uid="{00000000-0005-0000-0000-0000AE2F0000}"/>
    <cellStyle name="Descriptor text 2 2" xfId="12238" xr:uid="{00000000-0005-0000-0000-0000AF2F0000}"/>
    <cellStyle name="headerStyle" xfId="12239" xr:uid="{00000000-0005-0000-0000-0000B02F0000}"/>
    <cellStyle name="headerStyle 2" xfId="12240" xr:uid="{00000000-0005-0000-0000-0000B12F0000}"/>
    <cellStyle name="headerStyle 3" xfId="12241" xr:uid="{00000000-0005-0000-0000-0000B22F0000}"/>
    <cellStyle name="headerStyle 4" xfId="12242" xr:uid="{00000000-0005-0000-0000-0000B32F0000}"/>
    <cellStyle name="Heading" xfId="33" xr:uid="{00000000-0005-0000-0000-0000B42F0000}"/>
    <cellStyle name="Heading 1 2" xfId="1" xr:uid="{00000000-0005-0000-0000-0000B52F0000}"/>
    <cellStyle name="Heading 5" xfId="12243" xr:uid="{00000000-0005-0000-0000-0000B62F0000}"/>
    <cellStyle name="Heading 5 2" xfId="12244" xr:uid="{00000000-0005-0000-0000-0000B72F0000}"/>
    <cellStyle name="Hyperlink" xfId="8" builtinId="8"/>
    <cellStyle name="Hyperlink 2" xfId="12" xr:uid="{00000000-0005-0000-0000-0000B92F0000}"/>
    <cellStyle name="Hyperlink 2 2" xfId="12245" xr:uid="{00000000-0005-0000-0000-0000BA2F0000}"/>
    <cellStyle name="Hyperlink 2 3" xfId="12246" xr:uid="{00000000-0005-0000-0000-0000BB2F0000}"/>
    <cellStyle name="Hyperlink 2 4" xfId="12247" xr:uid="{00000000-0005-0000-0000-0000BC2F0000}"/>
    <cellStyle name="Hyperlink 3" xfId="12248" xr:uid="{00000000-0005-0000-0000-0000BD2F0000}"/>
    <cellStyle name="NJS" xfId="12249" xr:uid="{00000000-0005-0000-0000-0000BE2F0000}"/>
    <cellStyle name="NJS 2" xfId="12250" xr:uid="{00000000-0005-0000-0000-0000BF2F0000}"/>
    <cellStyle name="NJS 3" xfId="12251" xr:uid="{00000000-0005-0000-0000-0000C02F0000}"/>
    <cellStyle name="NJS 4" xfId="12252" xr:uid="{00000000-0005-0000-0000-0000C12F0000}"/>
    <cellStyle name="Normal" xfId="0" builtinId="0"/>
    <cellStyle name="Normal 10 2" xfId="47" xr:uid="{00000000-0005-0000-0000-0000C32F0000}"/>
    <cellStyle name="Normal 10 2 2" xfId="12253" xr:uid="{00000000-0005-0000-0000-0000C42F0000}"/>
    <cellStyle name="Normal 10 2 2 2" xfId="12254" xr:uid="{00000000-0005-0000-0000-0000C52F0000}"/>
    <cellStyle name="Normal 16" xfId="25" xr:uid="{00000000-0005-0000-0000-0000C62F0000}"/>
    <cellStyle name="Normal 2" xfId="2" xr:uid="{00000000-0005-0000-0000-0000C72F0000}"/>
    <cellStyle name="Normal 2 2" xfId="11" xr:uid="{00000000-0005-0000-0000-0000C82F0000}"/>
    <cellStyle name="Normal 2 2 2" xfId="36" xr:uid="{00000000-0005-0000-0000-0000C92F0000}"/>
    <cellStyle name="Normal 2 2 66" xfId="12381" xr:uid="{00000000-0005-0000-0000-0000CA2F0000}"/>
    <cellStyle name="Normal 2 3" xfId="39" xr:uid="{00000000-0005-0000-0000-0000CB2F0000}"/>
    <cellStyle name="Normal 2 3 2" xfId="12255" xr:uid="{00000000-0005-0000-0000-0000CC2F0000}"/>
    <cellStyle name="Normal 2 3 2 2" xfId="12256" xr:uid="{00000000-0005-0000-0000-0000CD2F0000}"/>
    <cellStyle name="Normal 2 4" xfId="12257" xr:uid="{00000000-0005-0000-0000-0000CE2F0000}"/>
    <cellStyle name="Normal 24" xfId="12258" xr:uid="{00000000-0005-0000-0000-0000CF2F0000}"/>
    <cellStyle name="Normal 24 2" xfId="12259" xr:uid="{00000000-0005-0000-0000-0000D02F0000}"/>
    <cellStyle name="Normal 24 3" xfId="12260" xr:uid="{00000000-0005-0000-0000-0000D12F0000}"/>
    <cellStyle name="Normal 24 4" xfId="12261" xr:uid="{00000000-0005-0000-0000-0000D22F0000}"/>
    <cellStyle name="Normal 3" xfId="6" xr:uid="{00000000-0005-0000-0000-0000D32F0000}"/>
    <cellStyle name="Normal 3 2" xfId="26" xr:uid="{00000000-0005-0000-0000-0000D42F0000}"/>
    <cellStyle name="Normal 3 2 2" xfId="45" xr:uid="{00000000-0005-0000-0000-0000D52F0000}"/>
    <cellStyle name="Normal 3 2 2 2" xfId="12262" xr:uid="{00000000-0005-0000-0000-0000D62F0000}"/>
    <cellStyle name="Normal 3 2 2 2 2" xfId="12263" xr:uid="{00000000-0005-0000-0000-0000D72F0000}"/>
    <cellStyle name="Normal 3 2 3" xfId="12264" xr:uid="{00000000-0005-0000-0000-0000D82F0000}"/>
    <cellStyle name="Normal 3 3" xfId="12265" xr:uid="{00000000-0005-0000-0000-0000D92F0000}"/>
    <cellStyle name="Normal 3 3 2" xfId="43" xr:uid="{00000000-0005-0000-0000-0000DA2F0000}"/>
    <cellStyle name="Normal 3 3 2 2" xfId="12266" xr:uid="{00000000-0005-0000-0000-0000DB2F0000}"/>
    <cellStyle name="Normal 3 3 2 2 2" xfId="12267" xr:uid="{00000000-0005-0000-0000-0000DC2F0000}"/>
    <cellStyle name="Normal 3 3 3" xfId="12268" xr:uid="{00000000-0005-0000-0000-0000DD2F0000}"/>
    <cellStyle name="Normal 3 7" xfId="12269" xr:uid="{00000000-0005-0000-0000-0000DE2F0000}"/>
    <cellStyle name="Normal 3 7 2" xfId="12270" xr:uid="{00000000-0005-0000-0000-0000DF2F0000}"/>
    <cellStyle name="Normal 3 7 2 2" xfId="12271" xr:uid="{00000000-0005-0000-0000-0000E02F0000}"/>
    <cellStyle name="Normal 3 7 2 3" xfId="12272" xr:uid="{00000000-0005-0000-0000-0000E12F0000}"/>
    <cellStyle name="Normal 3 7 2 4" xfId="12273" xr:uid="{00000000-0005-0000-0000-0000E22F0000}"/>
    <cellStyle name="Normal 3 7 3" xfId="12274" xr:uid="{00000000-0005-0000-0000-0000E32F0000}"/>
    <cellStyle name="Normal 3 7 3 2" xfId="12275" xr:uid="{00000000-0005-0000-0000-0000E42F0000}"/>
    <cellStyle name="Normal 3 7 3 3" xfId="12276" xr:uid="{00000000-0005-0000-0000-0000E52F0000}"/>
    <cellStyle name="Normal 3 7 3 4" xfId="12277" xr:uid="{00000000-0005-0000-0000-0000E62F0000}"/>
    <cellStyle name="Normal 3 7 4" xfId="12278" xr:uid="{00000000-0005-0000-0000-0000E72F0000}"/>
    <cellStyle name="Normal 3 7 5" xfId="12279" xr:uid="{00000000-0005-0000-0000-0000E82F0000}"/>
    <cellStyle name="Normal 3 7 6" xfId="12280" xr:uid="{00000000-0005-0000-0000-0000E92F0000}"/>
    <cellStyle name="Normal 4" xfId="27" xr:uid="{00000000-0005-0000-0000-0000EA2F0000}"/>
    <cellStyle name="Normal 4 2" xfId="40" xr:uid="{00000000-0005-0000-0000-0000EB2F0000}"/>
    <cellStyle name="Normal 4 2 2" xfId="12281" xr:uid="{00000000-0005-0000-0000-0000EC2F0000}"/>
    <cellStyle name="Normal 4 3" xfId="35" xr:uid="{00000000-0005-0000-0000-0000ED2F0000}"/>
    <cellStyle name="Normal 5" xfId="28" xr:uid="{00000000-0005-0000-0000-0000EE2F0000}"/>
    <cellStyle name="Normal 5 2" xfId="42" xr:uid="{00000000-0005-0000-0000-0000EF2F0000}"/>
    <cellStyle name="Normal 5 2 2" xfId="12282" xr:uid="{00000000-0005-0000-0000-0000F02F0000}"/>
    <cellStyle name="Normal 5 2 3" xfId="12283" xr:uid="{00000000-0005-0000-0000-0000F12F0000}"/>
    <cellStyle name="Normal 5 2 4" xfId="12284" xr:uid="{00000000-0005-0000-0000-0000F22F0000}"/>
    <cellStyle name="Normal 5 3" xfId="12285" xr:uid="{00000000-0005-0000-0000-0000F32F0000}"/>
    <cellStyle name="Normal 5 3 2" xfId="12286" xr:uid="{00000000-0005-0000-0000-0000F42F0000}"/>
    <cellStyle name="Normal 5 3 3" xfId="12287" xr:uid="{00000000-0005-0000-0000-0000F52F0000}"/>
    <cellStyle name="Normal 5 3 4" xfId="12288" xr:uid="{00000000-0005-0000-0000-0000F62F0000}"/>
    <cellStyle name="Normal 5 4" xfId="12289" xr:uid="{00000000-0005-0000-0000-0000F72F0000}"/>
    <cellStyle name="Normal 5 4 2" xfId="12290" xr:uid="{00000000-0005-0000-0000-0000F82F0000}"/>
    <cellStyle name="Normal 5 4 3" xfId="12291" xr:uid="{00000000-0005-0000-0000-0000F92F0000}"/>
    <cellStyle name="Normal 5 4 4" xfId="12292" xr:uid="{00000000-0005-0000-0000-0000FA2F0000}"/>
    <cellStyle name="Normal 5 5" xfId="46" xr:uid="{00000000-0005-0000-0000-0000FB2F0000}"/>
    <cellStyle name="Normal 5 5 2" xfId="12293" xr:uid="{00000000-0005-0000-0000-0000FC2F0000}"/>
    <cellStyle name="Normal 5 5 2 2" xfId="12294" xr:uid="{00000000-0005-0000-0000-0000FD2F0000}"/>
    <cellStyle name="Normal 5 6" xfId="12295" xr:uid="{00000000-0005-0000-0000-0000FE2F0000}"/>
    <cellStyle name="Normal 5 6 2" xfId="12296" xr:uid="{00000000-0005-0000-0000-0000FF2F0000}"/>
    <cellStyle name="Normal 5 7" xfId="12297" xr:uid="{00000000-0005-0000-0000-000000300000}"/>
    <cellStyle name="Normal 6" xfId="29" xr:uid="{00000000-0005-0000-0000-000001300000}"/>
    <cellStyle name="Normal 6 2" xfId="12298" xr:uid="{00000000-0005-0000-0000-000002300000}"/>
    <cellStyle name="Normal 6 3" xfId="12299" xr:uid="{00000000-0005-0000-0000-000003300000}"/>
    <cellStyle name="Normal 6 4" xfId="12300" xr:uid="{00000000-0005-0000-0000-000004300000}"/>
    <cellStyle name="Normal 7" xfId="9" xr:uid="{00000000-0005-0000-0000-000005300000}"/>
    <cellStyle name="Normal 7 2" xfId="41" xr:uid="{00000000-0005-0000-0000-000006300000}"/>
    <cellStyle name="Normal 8" xfId="12301" xr:uid="{00000000-0005-0000-0000-000007300000}"/>
    <cellStyle name="Normal 8 2" xfId="12302" xr:uid="{00000000-0005-0000-0000-000008300000}"/>
    <cellStyle name="Normal 8 3" xfId="12303" xr:uid="{00000000-0005-0000-0000-000009300000}"/>
    <cellStyle name="Normal_accseperation" xfId="3" xr:uid="{00000000-0005-0000-0000-00000A300000}"/>
    <cellStyle name="Note 2" xfId="30" xr:uid="{00000000-0005-0000-0000-00000B300000}"/>
    <cellStyle name="Note 3" xfId="31" xr:uid="{00000000-0005-0000-0000-00000C300000}"/>
    <cellStyle name="Output Amounts" xfId="12304" xr:uid="{00000000-0005-0000-0000-00000D300000}"/>
    <cellStyle name="Output Amounts 2" xfId="12305" xr:uid="{00000000-0005-0000-0000-00000E300000}"/>
    <cellStyle name="Output Amounts 3" xfId="12306" xr:uid="{00000000-0005-0000-0000-00000F300000}"/>
    <cellStyle name="Output Amounts 4" xfId="12307" xr:uid="{00000000-0005-0000-0000-000010300000}"/>
    <cellStyle name="Output Column Headings" xfId="12308" xr:uid="{00000000-0005-0000-0000-000011300000}"/>
    <cellStyle name="Output Column Headings 2" xfId="12309" xr:uid="{00000000-0005-0000-0000-000012300000}"/>
    <cellStyle name="Output Column Headings 3" xfId="12310" xr:uid="{00000000-0005-0000-0000-000013300000}"/>
    <cellStyle name="Output Column Headings 4" xfId="12311" xr:uid="{00000000-0005-0000-0000-000014300000}"/>
    <cellStyle name="Output Line Items" xfId="12312" xr:uid="{00000000-0005-0000-0000-000015300000}"/>
    <cellStyle name="Output Line Items 2" xfId="12313" xr:uid="{00000000-0005-0000-0000-000016300000}"/>
    <cellStyle name="Output Line Items 3" xfId="12314" xr:uid="{00000000-0005-0000-0000-000017300000}"/>
    <cellStyle name="Output Line Items 4" xfId="12315" xr:uid="{00000000-0005-0000-0000-000018300000}"/>
    <cellStyle name="Output Report Heading" xfId="12316" xr:uid="{00000000-0005-0000-0000-000019300000}"/>
    <cellStyle name="Output Report Heading 2" xfId="12317" xr:uid="{00000000-0005-0000-0000-00001A300000}"/>
    <cellStyle name="Output Report Heading 3" xfId="12318" xr:uid="{00000000-0005-0000-0000-00001B300000}"/>
    <cellStyle name="Output Report Heading 4" xfId="12319" xr:uid="{00000000-0005-0000-0000-00001C300000}"/>
    <cellStyle name="Output Report Title" xfId="12320" xr:uid="{00000000-0005-0000-0000-00001D300000}"/>
    <cellStyle name="Output Report Title 2" xfId="12321" xr:uid="{00000000-0005-0000-0000-00001E300000}"/>
    <cellStyle name="Output Report Title 3" xfId="12322" xr:uid="{00000000-0005-0000-0000-00001F300000}"/>
    <cellStyle name="Output Report Title 4" xfId="12323" xr:uid="{00000000-0005-0000-0000-000020300000}"/>
    <cellStyle name="Percent" xfId="59" builtinId="5"/>
    <cellStyle name="Percent 2" xfId="44" xr:uid="{00000000-0005-0000-0000-000022300000}"/>
    <cellStyle name="Percent 2 2" xfId="12324" xr:uid="{00000000-0005-0000-0000-000023300000}"/>
    <cellStyle name="Percent 2 2 2" xfId="12325" xr:uid="{00000000-0005-0000-0000-000024300000}"/>
    <cellStyle name="Percent 2 2 2 2" xfId="12326" xr:uid="{00000000-0005-0000-0000-000025300000}"/>
    <cellStyle name="Percent 2 2 2 3" xfId="12327" xr:uid="{00000000-0005-0000-0000-000026300000}"/>
    <cellStyle name="Percent 2 2 2 4" xfId="12328" xr:uid="{00000000-0005-0000-0000-000027300000}"/>
    <cellStyle name="Percent 2 2 3" xfId="12329" xr:uid="{00000000-0005-0000-0000-000028300000}"/>
    <cellStyle name="Percent 2 2 3 2" xfId="12330" xr:uid="{00000000-0005-0000-0000-000029300000}"/>
    <cellStyle name="Percent 2 2 3 3" xfId="12331" xr:uid="{00000000-0005-0000-0000-00002A300000}"/>
    <cellStyle name="Percent 2 2 3 4" xfId="12332" xr:uid="{00000000-0005-0000-0000-00002B300000}"/>
    <cellStyle name="Percent 2 2 4" xfId="12333" xr:uid="{00000000-0005-0000-0000-00002C300000}"/>
    <cellStyle name="Percent 2 2 4 2" xfId="12334" xr:uid="{00000000-0005-0000-0000-00002D300000}"/>
    <cellStyle name="Percent 2 2 4 3" xfId="12335" xr:uid="{00000000-0005-0000-0000-00002E300000}"/>
    <cellStyle name="Percent 2 2 4 4" xfId="12336" xr:uid="{00000000-0005-0000-0000-00002F300000}"/>
    <cellStyle name="Percent 2 2 5" xfId="12337" xr:uid="{00000000-0005-0000-0000-000030300000}"/>
    <cellStyle name="Percent 2 2 6" xfId="12338" xr:uid="{00000000-0005-0000-0000-000031300000}"/>
    <cellStyle name="Percent 2 2 7" xfId="12339" xr:uid="{00000000-0005-0000-0000-000032300000}"/>
    <cellStyle name="Percent 2 3" xfId="12340" xr:uid="{00000000-0005-0000-0000-000033300000}"/>
    <cellStyle name="Percent 2 3 2" xfId="12341" xr:uid="{00000000-0005-0000-0000-000034300000}"/>
    <cellStyle name="Percent 2 3 2 2" xfId="12342" xr:uid="{00000000-0005-0000-0000-000035300000}"/>
    <cellStyle name="Percent 2 3 2 3" xfId="12343" xr:uid="{00000000-0005-0000-0000-000036300000}"/>
    <cellStyle name="Percent 2 3 2 4" xfId="12344" xr:uid="{00000000-0005-0000-0000-000037300000}"/>
    <cellStyle name="Percent 2 3 3" xfId="12345" xr:uid="{00000000-0005-0000-0000-000038300000}"/>
    <cellStyle name="Percent 2 3 3 2" xfId="12346" xr:uid="{00000000-0005-0000-0000-000039300000}"/>
    <cellStyle name="Percent 2 3 3 3" xfId="12347" xr:uid="{00000000-0005-0000-0000-00003A300000}"/>
    <cellStyle name="Percent 2 3 3 4" xfId="12348" xr:uid="{00000000-0005-0000-0000-00003B300000}"/>
    <cellStyle name="Percent 2 3 4" xfId="12349" xr:uid="{00000000-0005-0000-0000-00003C300000}"/>
    <cellStyle name="Percent 2 3 5" xfId="12350" xr:uid="{00000000-0005-0000-0000-00003D300000}"/>
    <cellStyle name="Percent 2 3 6" xfId="12351" xr:uid="{00000000-0005-0000-0000-00003E300000}"/>
    <cellStyle name="Percent 2 4" xfId="12352" xr:uid="{00000000-0005-0000-0000-00003F300000}"/>
    <cellStyle name="Percent 2 4 2" xfId="12353" xr:uid="{00000000-0005-0000-0000-000040300000}"/>
    <cellStyle name="Percent 2 4 2 2" xfId="12354" xr:uid="{00000000-0005-0000-0000-000041300000}"/>
    <cellStyle name="Percent 2 4 2 3" xfId="12355" xr:uid="{00000000-0005-0000-0000-000042300000}"/>
    <cellStyle name="Percent 2 4 2 4" xfId="12356" xr:uid="{00000000-0005-0000-0000-000043300000}"/>
    <cellStyle name="Percent 2 4 3" xfId="12357" xr:uid="{00000000-0005-0000-0000-000044300000}"/>
    <cellStyle name="Percent 2 4 3 2" xfId="12358" xr:uid="{00000000-0005-0000-0000-000045300000}"/>
    <cellStyle name="Percent 2 4 3 3" xfId="12359" xr:uid="{00000000-0005-0000-0000-000046300000}"/>
    <cellStyle name="Percent 2 4 3 4" xfId="12360" xr:uid="{00000000-0005-0000-0000-000047300000}"/>
    <cellStyle name="Percent 2 4 4" xfId="12361" xr:uid="{00000000-0005-0000-0000-000048300000}"/>
    <cellStyle name="Percent 2 4 5" xfId="12362" xr:uid="{00000000-0005-0000-0000-000049300000}"/>
    <cellStyle name="Percent 2 4 6" xfId="12363" xr:uid="{00000000-0005-0000-0000-00004A300000}"/>
    <cellStyle name="Percent 2 5" xfId="12364" xr:uid="{00000000-0005-0000-0000-00004B300000}"/>
    <cellStyle name="Percent 2 5 2" xfId="12365" xr:uid="{00000000-0005-0000-0000-00004C300000}"/>
    <cellStyle name="Percent 2 5 3" xfId="12366" xr:uid="{00000000-0005-0000-0000-00004D300000}"/>
    <cellStyle name="Percent 2 5 4" xfId="12367" xr:uid="{00000000-0005-0000-0000-00004E300000}"/>
    <cellStyle name="Percent 2 6" xfId="12368" xr:uid="{00000000-0005-0000-0000-00004F300000}"/>
    <cellStyle name="Percent 2 6 2" xfId="12369" xr:uid="{00000000-0005-0000-0000-000050300000}"/>
    <cellStyle name="Percent 2 6 3" xfId="12370" xr:uid="{00000000-0005-0000-0000-000051300000}"/>
    <cellStyle name="Percent 2 6 4" xfId="12371" xr:uid="{00000000-0005-0000-0000-000052300000}"/>
    <cellStyle name="Percent 2 7" xfId="12372" xr:uid="{00000000-0005-0000-0000-000053300000}"/>
    <cellStyle name="Percent 2 7 2" xfId="12373" xr:uid="{00000000-0005-0000-0000-000054300000}"/>
    <cellStyle name="Percent 2 7 3" xfId="12374" xr:uid="{00000000-0005-0000-0000-000055300000}"/>
    <cellStyle name="Percent 2 7 4" xfId="12375" xr:uid="{00000000-0005-0000-0000-000056300000}"/>
    <cellStyle name="Percent 2 8" xfId="12376" xr:uid="{00000000-0005-0000-0000-000057300000}"/>
    <cellStyle name="Percent 2 8 2" xfId="12377" xr:uid="{00000000-0005-0000-0000-000058300000}"/>
    <cellStyle name="Percent 2 9" xfId="12378" xr:uid="{00000000-0005-0000-0000-000059300000}"/>
    <cellStyle name="Percent 3" xfId="32" xr:uid="{00000000-0005-0000-0000-00005A300000}"/>
    <cellStyle name="Validation error" xfId="5" xr:uid="{00000000-0005-0000-0000-00005B300000}"/>
    <cellStyle name="Validation error 2" xfId="12379" xr:uid="{00000000-0005-0000-0000-00005C300000}"/>
    <cellStyle name="Validation error 2 2" xfId="12380" xr:uid="{00000000-0005-0000-0000-00005D300000}"/>
  </cellStyles>
  <dxfs count="192">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6E6E6"/>
        </patternFill>
      </fill>
    </dxf>
    <dxf>
      <fill>
        <patternFill>
          <bgColor theme="2"/>
        </patternFill>
      </fill>
    </dxf>
    <dxf>
      <fill>
        <patternFill>
          <bgColor theme="2"/>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rgb="FFFF0000"/>
        </patternFill>
      </fill>
    </dxf>
    <dxf>
      <fill>
        <patternFill>
          <bgColor rgb="FFFF0000"/>
        </patternFill>
      </fill>
    </dxf>
    <dxf>
      <font>
        <strike/>
        <color theme="0"/>
      </font>
    </dxf>
    <dxf>
      <font>
        <strike/>
        <color theme="0"/>
      </font>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0000"/>
        </patternFill>
      </fill>
    </dxf>
    <dxf>
      <font>
        <color rgb="FF9C0006"/>
      </font>
      <fill>
        <patternFill>
          <bgColor rgb="FFFFC7CE"/>
        </patternFill>
      </fill>
    </dxf>
    <dxf>
      <font>
        <strike/>
        <color theme="0"/>
      </font>
    </dxf>
    <dxf>
      <fill>
        <patternFill>
          <bgColor rgb="FFFF0000"/>
        </patternFill>
      </fill>
    </dxf>
    <dxf>
      <font>
        <color rgb="FF9C0006"/>
      </font>
      <fill>
        <patternFill>
          <bgColor rgb="FFFFC7CE"/>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ont>
        <strike/>
        <color theme="0"/>
      </font>
    </dxf>
    <dxf>
      <font>
        <color theme="0"/>
      </font>
      <fill>
        <patternFill>
          <bgColor theme="0"/>
        </patternFill>
      </fill>
    </dxf>
    <dxf>
      <font>
        <color auto="1"/>
      </font>
      <fill>
        <patternFill>
          <bgColor rgb="FFFF0000"/>
        </patternFill>
      </fill>
    </dxf>
    <dxf>
      <font>
        <strike/>
        <color theme="0"/>
      </font>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color theme="0"/>
      </font>
      <fill>
        <patternFill>
          <bgColor theme="0"/>
        </patternFill>
      </fill>
    </dxf>
    <dxf>
      <font>
        <strike/>
        <color theme="0"/>
      </font>
    </dxf>
    <dxf>
      <font>
        <color auto="1"/>
      </font>
      <fill>
        <patternFill>
          <bgColor rgb="FFFF0000"/>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color theme="0"/>
      </font>
      <fill>
        <patternFill>
          <bgColor theme="0"/>
        </patternFill>
      </fill>
    </dxf>
    <dxf>
      <font>
        <strike/>
        <color theme="0"/>
      </font>
    </dxf>
  </dxfs>
  <tableStyles count="0" defaultTableStyle="TableStyleMedium2" defaultPivotStyle="PivotStyleLight16"/>
  <colors>
    <mruColors>
      <color rgb="FFC6D9F1"/>
      <color rgb="FFCCECFF"/>
      <color rgb="FF0026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al%20Accounting\Regulatory%20reporting%20and%20compliance\01%20Year%20end\06%20March%202019\Working%20Files\For%20Ofwat\Resubmission%2006.08.2019%20-%202018-19-Annual-Performance-Report-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al%20Accounting\Regulatory%20reporting%20and%20compliance\01%20Year%20end\06%20March%202019\Working%20Files\For%20Ofwat\Resubmission%2003.07.2019%20-%202018-19-Annual-Performance-Report-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Introduction"/>
      <sheetName val="Change log"/>
      <sheetName val="Validation"/>
      <sheetName val="Section 1 -&gt;"/>
      <sheetName val="1A"/>
      <sheetName val="1B"/>
      <sheetName val="1C"/>
      <sheetName val="1D"/>
      <sheetName val="1E"/>
      <sheetName val="1F"/>
      <sheetName val="Section 2 -&gt;"/>
      <sheetName val="2A"/>
      <sheetName val="2B"/>
      <sheetName val="2C"/>
      <sheetName val="2D"/>
      <sheetName val="2E"/>
      <sheetName val="2F"/>
      <sheetName val="2G"/>
      <sheetName val="2H"/>
      <sheetName val="2I"/>
      <sheetName val="2J"/>
      <sheetName val="2K"/>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Other -&gt;"/>
      <sheetName val="Bioresources"/>
      <sheetName val="F_Outputs (group)"/>
      <sheetName val="F_Outputs"/>
      <sheetName val="Lists"/>
      <sheetName val="PC LIST"/>
      <sheetName val="PC list edited"/>
      <sheetName val="SUB LIST"/>
      <sheetName val="SUB list edited"/>
      <sheetName val="Water"/>
      <sheetName val="Sewerage"/>
      <sheetName val="Water PR16"/>
      <sheetName val="Sewerage PR16"/>
      <sheetName val="LWTW"/>
    </sheetNames>
    <sheetDataSet>
      <sheetData sheetId="0" refreshError="1"/>
      <sheetData sheetId="1" refreshError="1"/>
      <sheetData sheetId="2" refreshError="1"/>
      <sheetData sheetId="3">
        <row r="3">
          <cell r="B3" t="str">
            <v>Thames Water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0">
          <cell r="G30">
            <v>0</v>
          </cell>
          <cell r="H30">
            <v>43.32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3">
          <cell r="M23">
            <v>84.515000000000001</v>
          </cell>
        </row>
        <row r="24">
          <cell r="M24">
            <v>75.331000000000003</v>
          </cell>
        </row>
        <row r="25">
          <cell r="M25">
            <v>0.24399999999999999</v>
          </cell>
        </row>
        <row r="39">
          <cell r="M39">
            <v>988.40100000000007</v>
          </cell>
        </row>
      </sheetData>
      <sheetData sheetId="34" refreshError="1"/>
      <sheetData sheetId="35" refreshError="1"/>
      <sheetData sheetId="36" refreshError="1"/>
      <sheetData sheetId="37" refreshError="1"/>
      <sheetData sheetId="38" refreshError="1"/>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Introduction"/>
      <sheetName val="Change log"/>
      <sheetName val="Validation"/>
      <sheetName val="Section 1 -&gt;"/>
      <sheetName val="1A"/>
      <sheetName val="1B"/>
      <sheetName val="1C"/>
      <sheetName val="1D"/>
      <sheetName val="1E"/>
      <sheetName val="1F"/>
      <sheetName val="Section 2 -&gt;"/>
      <sheetName val="2A"/>
      <sheetName val="2B"/>
      <sheetName val="2C"/>
      <sheetName val="2D"/>
      <sheetName val="2E"/>
      <sheetName val="2F"/>
      <sheetName val="2G"/>
      <sheetName val="2H"/>
      <sheetName val="2I"/>
      <sheetName val="2J"/>
      <sheetName val="2K"/>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Other -&gt;"/>
      <sheetName val="Bioresources"/>
      <sheetName val="F_Outputs (group)"/>
      <sheetName val="F_Outputs"/>
      <sheetName val="Lists"/>
      <sheetName val="PC LIST"/>
      <sheetName val="PC list edited"/>
      <sheetName val="SUB LIST"/>
      <sheetName val="SUB list edited"/>
      <sheetName val="Water"/>
      <sheetName val="Sewerage"/>
      <sheetName val="Water PR16"/>
      <sheetName val="Sewerage PR16"/>
      <sheetName val="LWTW"/>
    </sheetNames>
    <sheetDataSet>
      <sheetData sheetId="0"/>
      <sheetData sheetId="1"/>
      <sheetData sheetId="2"/>
      <sheetData sheetId="3" refreshError="1">
        <row r="3">
          <cell r="B3" t="str">
            <v>Thames Water</v>
          </cell>
          <cell r="H3">
            <v>0</v>
          </cell>
        </row>
      </sheetData>
      <sheetData sheetId="4"/>
      <sheetData sheetId="5"/>
      <sheetData sheetId="6"/>
      <sheetData sheetId="7"/>
      <sheetData sheetId="8"/>
      <sheetData sheetId="9"/>
      <sheetData sheetId="10"/>
      <sheetData sheetId="11"/>
      <sheetData sheetId="12"/>
      <sheetData sheetId="13">
        <row r="30">
          <cell r="G30">
            <v>0</v>
          </cell>
          <cell r="I30">
            <v>31.420999999999999</v>
          </cell>
          <cell r="J30">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M9">
            <v>13.113</v>
          </cell>
        </row>
        <row r="15">
          <cell r="G15">
            <v>13.498999999999999</v>
          </cell>
          <cell r="H15">
            <v>44.75</v>
          </cell>
        </row>
      </sheetData>
      <sheetData sheetId="34">
        <row r="9">
          <cell r="O9">
            <v>6.774</v>
          </cell>
        </row>
        <row r="15">
          <cell r="L15">
            <v>7.101</v>
          </cell>
          <cell r="M15">
            <v>26.829000000000004</v>
          </cell>
          <cell r="N15">
            <v>20.073</v>
          </cell>
        </row>
        <row r="23">
          <cell r="O23">
            <v>41.802</v>
          </cell>
        </row>
        <row r="24">
          <cell r="O24">
            <v>95.242000000000004</v>
          </cell>
        </row>
        <row r="25">
          <cell r="O25">
            <v>6.1040000000000001</v>
          </cell>
        </row>
        <row r="39">
          <cell r="O39">
            <v>856.07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2">
          <cell r="B2" t="str">
            <v>Anglian Water</v>
          </cell>
          <cell r="C2" t="str">
            <v>Dŵr Cymru</v>
          </cell>
          <cell r="D2" t="str">
            <v>Northumbrian Water</v>
          </cell>
          <cell r="E2" t="str">
            <v>Severn Trent Water</v>
          </cell>
          <cell r="F2" t="str">
            <v>South West Water (inc Bournemouth)</v>
          </cell>
          <cell r="G2" t="str">
            <v>South West Water</v>
          </cell>
          <cell r="H2" t="str">
            <v>Southern Water</v>
          </cell>
          <cell r="I2" t="str">
            <v>Thames Water</v>
          </cell>
          <cell r="J2" t="str">
            <v>United Utilities</v>
          </cell>
          <cell r="K2" t="str">
            <v>Wessex Water</v>
          </cell>
          <cell r="L2" t="str">
            <v>Yorkshire Water</v>
          </cell>
        </row>
        <row r="3">
          <cell r="B3" t="str">
            <v>BASILDON STW</v>
          </cell>
          <cell r="C3" t="str">
            <v>AFAN</v>
          </cell>
          <cell r="D3" t="str">
            <v>AYCLIFFE</v>
          </cell>
          <cell r="E3" t="str">
            <v>ABBEY LATHE - MALTBY (WRW)</v>
          </cell>
          <cell r="F3" t="str">
            <v>BARNSTAPLE (ASHFORD)</v>
          </cell>
          <cell r="G3" t="str">
            <v>BARNSTAPLE (ASHFORD)</v>
          </cell>
          <cell r="H3" t="str">
            <v>ASHFORD</v>
          </cell>
          <cell r="I3" t="str">
            <v>ABINGDON</v>
          </cell>
          <cell r="J3" t="str">
            <v>ALTRINCHAM WWTW</v>
          </cell>
          <cell r="K3" t="str">
            <v>AVONMOUTH</v>
          </cell>
          <cell r="L3" t="str">
            <v>ALDWARKE/STW</v>
          </cell>
        </row>
        <row r="4">
          <cell r="B4" t="str">
            <v>BEDFORD STW</v>
          </cell>
          <cell r="C4" t="str">
            <v>CARDIFF BAY</v>
          </cell>
          <cell r="D4" t="str">
            <v>BARKERSHAUGH</v>
          </cell>
          <cell r="E4" t="str">
            <v>ALFRETON (WRW)</v>
          </cell>
          <cell r="F4" t="str">
            <v>NEWTON ABBOT (BUCKLAND)</v>
          </cell>
          <cell r="G4" t="str">
            <v>NEWTON ABBOT (BUCKLAND)</v>
          </cell>
          <cell r="H4" t="str">
            <v>AYLESFORD</v>
          </cell>
          <cell r="I4" t="str">
            <v>ALDERSHOT</v>
          </cell>
          <cell r="J4" t="str">
            <v>ASHTON-U-LYNE WWTW</v>
          </cell>
          <cell r="K4" t="str">
            <v>BATH (SALTFORD)</v>
          </cell>
          <cell r="L4" t="str">
            <v>BEVERLEY/STW</v>
          </cell>
        </row>
        <row r="5">
          <cell r="B5" t="str">
            <v>BENFLEET STW</v>
          </cell>
          <cell r="C5" t="str">
            <v>CHESTER</v>
          </cell>
          <cell r="D5" t="str">
            <v>BELMONT</v>
          </cell>
          <cell r="E5" t="str">
            <v>BARNHURST (WRW)</v>
          </cell>
          <cell r="F5" t="str">
            <v>TORBAY (BROKENBURY QUARRY)</v>
          </cell>
          <cell r="G5" t="str">
            <v>TORBAY (BROKENBURY QUARRY)</v>
          </cell>
          <cell r="H5" t="str">
            <v>BEXHILL AND HASTINGS</v>
          </cell>
          <cell r="I5" t="str">
            <v>ALTON</v>
          </cell>
          <cell r="J5" t="str">
            <v>BARROW IN FURNESS WWTW</v>
          </cell>
          <cell r="K5" t="str">
            <v>BRIDGWATER</v>
          </cell>
          <cell r="L5" t="str">
            <v>BLACKBURN MEADOWS/STW</v>
          </cell>
        </row>
        <row r="6">
          <cell r="B6" t="str">
            <v>BOSTON STW</v>
          </cell>
          <cell r="C6" t="str">
            <v>CILFYNYDD</v>
          </cell>
          <cell r="D6" t="str">
            <v>CONSETT</v>
          </cell>
          <cell r="E6" t="str">
            <v>BARSTON (WRW)</v>
          </cell>
          <cell r="F6" t="str">
            <v>CAMBORNE REDRUTH</v>
          </cell>
          <cell r="G6" t="str">
            <v>CAMBORNE REDRUTH</v>
          </cell>
          <cell r="H6" t="str">
            <v>BROOMFIELD BANK</v>
          </cell>
          <cell r="I6" t="str">
            <v>ASCOT</v>
          </cell>
          <cell r="J6" t="str">
            <v>BIRKENHEAD WWTW</v>
          </cell>
          <cell r="K6" t="str">
            <v>BRIDPORT (WEST BAY)</v>
          </cell>
          <cell r="L6" t="str">
            <v>BOLTON ON DEARNE/STW</v>
          </cell>
        </row>
        <row r="7">
          <cell r="B7" t="str">
            <v>BROADHOLME STW</v>
          </cell>
          <cell r="C7" t="str">
            <v>COG MOORS</v>
          </cell>
          <cell r="D7" t="str">
            <v>BERWICK</v>
          </cell>
          <cell r="E7" t="str">
            <v>BRANCOTE (WRW)</v>
          </cell>
          <cell r="F7" t="str">
            <v>BIDEFORD (CORNBOROUGH)</v>
          </cell>
          <cell r="G7" t="str">
            <v>BIDEFORD (CORNBOROUGH)</v>
          </cell>
          <cell r="H7" t="str">
            <v>BUDDS FARM</v>
          </cell>
          <cell r="I7" t="str">
            <v>AYLESBURY</v>
          </cell>
          <cell r="J7" t="str">
            <v>BLACKBURN WWTW</v>
          </cell>
          <cell r="K7" t="str">
            <v>CHARD</v>
          </cell>
          <cell r="L7" t="str">
            <v>BRADFORD ESHOLT/NO 2 STW</v>
          </cell>
        </row>
        <row r="8">
          <cell r="B8" t="str">
            <v>CAISTER - PUMP LANE STW</v>
          </cell>
          <cell r="C8" t="str">
            <v>COSLECH</v>
          </cell>
          <cell r="D8" t="str">
            <v>BILLINGHAM</v>
          </cell>
          <cell r="E8" t="str">
            <v>BROMSGROVE (WRW)</v>
          </cell>
          <cell r="F8" t="str">
            <v>CAMBORNE</v>
          </cell>
          <cell r="G8" t="str">
            <v>CAMBORNE</v>
          </cell>
          <cell r="H8" t="str">
            <v>CANTERBURY</v>
          </cell>
          <cell r="I8" t="str">
            <v>BANBURY</v>
          </cell>
          <cell r="J8" t="str">
            <v>BOLTON WWTW</v>
          </cell>
          <cell r="K8" t="str">
            <v>CHIPPENHAM</v>
          </cell>
          <cell r="L8" t="str">
            <v>BRIDLINGTON STW</v>
          </cell>
        </row>
        <row r="9">
          <cell r="B9" t="str">
            <v>CAMBRIDGE STW</v>
          </cell>
          <cell r="C9" t="str">
            <v>CYNON</v>
          </cell>
          <cell r="D9" t="str">
            <v>BIRTLEY</v>
          </cell>
          <cell r="E9" t="str">
            <v>BURNTWOOD (WRW)</v>
          </cell>
          <cell r="F9" t="str">
            <v>EXETER (COUNTESS WEAR)</v>
          </cell>
          <cell r="G9" t="str">
            <v>EXETER (COUNTESS WEAR)</v>
          </cell>
          <cell r="H9" t="str">
            <v>CHICHESTER</v>
          </cell>
          <cell r="I9" t="str">
            <v>BASINGSTOKE</v>
          </cell>
          <cell r="J9" t="str">
            <v>BROMBOROUGH WWTW</v>
          </cell>
          <cell r="K9" t="str">
            <v>CHRISTCHURCH</v>
          </cell>
          <cell r="L9" t="str">
            <v>BRIGHOUSE/UPPER STW</v>
          </cell>
        </row>
        <row r="10">
          <cell r="B10" t="str">
            <v>CANVEY ISLAND STW</v>
          </cell>
          <cell r="C10" t="str">
            <v>FIVE FORDS</v>
          </cell>
          <cell r="D10" t="str">
            <v>BISHOP AUCKLAND</v>
          </cell>
          <cell r="E10" t="str">
            <v>CANNOCK (WRW)</v>
          </cell>
          <cell r="F10" t="str">
            <v>PLYMOUTH (CAMELS HEAD)</v>
          </cell>
          <cell r="G10" t="str">
            <v>PLYMOUTH (CAMELS HEAD)</v>
          </cell>
          <cell r="H10" t="str">
            <v>CHICKENHALL EASTLIEGH</v>
          </cell>
          <cell r="I10" t="str">
            <v>BECKTON</v>
          </cell>
          <cell r="J10" t="str">
            <v>BURNLEY WWTW</v>
          </cell>
          <cell r="K10" t="str">
            <v>DORCHESTER</v>
          </cell>
          <cell r="L10" t="str">
            <v>CALDER VALE/STW</v>
          </cell>
        </row>
        <row r="11">
          <cell r="B11" t="str">
            <v>CANWICK STW</v>
          </cell>
          <cell r="C11" t="str">
            <v>FLINT</v>
          </cell>
          <cell r="D11" t="str">
            <v>BLYTH</v>
          </cell>
          <cell r="E11" t="str">
            <v>CHECKLEY (WRW)</v>
          </cell>
          <cell r="F11" t="str">
            <v>EXMOUTH (MEAR LANE)</v>
          </cell>
          <cell r="G11" t="str">
            <v>EXMOUTH (MEAR LANE)</v>
          </cell>
          <cell r="H11" t="str">
            <v>EASTBOURNE</v>
          </cell>
          <cell r="I11" t="str">
            <v>BEDDINGTON</v>
          </cell>
          <cell r="J11" t="str">
            <v>BURSCOUGH WWTW</v>
          </cell>
          <cell r="K11" t="str">
            <v>FROME</v>
          </cell>
          <cell r="L11" t="str">
            <v>CASTLEFORD/STW</v>
          </cell>
        </row>
        <row r="12">
          <cell r="B12" t="str">
            <v>CLACTON-HOLLAND HAVEN STW</v>
          </cell>
          <cell r="C12" t="str">
            <v>GANOL</v>
          </cell>
          <cell r="D12" t="str">
            <v>BRAN SANDS DOMESTIC</v>
          </cell>
          <cell r="E12" t="str">
            <v>CLAYMILLS (WRW)</v>
          </cell>
          <cell r="F12" t="str">
            <v>PLYMOUTH (CENTRAL)</v>
          </cell>
          <cell r="G12" t="str">
            <v>PLYMOUTH (CENTRAL)</v>
          </cell>
          <cell r="H12" t="str">
            <v>FAIRLEE</v>
          </cell>
          <cell r="I12" t="str">
            <v>BICESTER</v>
          </cell>
          <cell r="J12" t="str">
            <v>BURY WWTW</v>
          </cell>
          <cell r="K12" t="str">
            <v>HOLDENHURST</v>
          </cell>
          <cell r="L12" t="str">
            <v>DENABY/NO 2 STW</v>
          </cell>
        </row>
        <row r="13">
          <cell r="B13" t="str">
            <v>CHELMSFORD STW</v>
          </cell>
          <cell r="C13" t="str">
            <v>GARNSWALLT</v>
          </cell>
          <cell r="D13" t="str">
            <v>CAMBOIS</v>
          </cell>
          <cell r="E13" t="str">
            <v>COALPORT (WRW)</v>
          </cell>
          <cell r="F13" t="str">
            <v>FALMOUTH</v>
          </cell>
          <cell r="G13" t="str">
            <v>FALMOUTH</v>
          </cell>
          <cell r="H13" t="str">
            <v>FAVERSHAM</v>
          </cell>
          <cell r="I13" t="str">
            <v>BISHOP'S STORTFORD</v>
          </cell>
          <cell r="J13" t="str">
            <v>CARLISLE WWTW</v>
          </cell>
          <cell r="K13" t="str">
            <v>KINGSTON SEYMOUR</v>
          </cell>
          <cell r="L13" t="str">
            <v>DEWSBURY/STW</v>
          </cell>
        </row>
        <row r="14">
          <cell r="B14" t="str">
            <v>COLCHESTER STW</v>
          </cell>
          <cell r="C14" t="str">
            <v>GOWERTON</v>
          </cell>
          <cell r="D14" t="str">
            <v>CHESTER-LE-STREET</v>
          </cell>
          <cell r="E14" t="str">
            <v>COLESHILL (WRW)</v>
          </cell>
          <cell r="F14" t="str">
            <v>HAYLE</v>
          </cell>
          <cell r="G14" t="str">
            <v>HAYLE</v>
          </cell>
          <cell r="H14" t="str">
            <v>FORD</v>
          </cell>
          <cell r="I14" t="str">
            <v>BLACKBIRDS</v>
          </cell>
          <cell r="J14" t="str">
            <v>CHORLEY WWTW</v>
          </cell>
          <cell r="K14" t="str">
            <v>KINSON</v>
          </cell>
          <cell r="L14" t="str">
            <v>DOWLEY GAP/STW</v>
          </cell>
        </row>
        <row r="15">
          <cell r="B15" t="str">
            <v>CORBY STW</v>
          </cell>
          <cell r="C15" t="str">
            <v>HEREFORD</v>
          </cell>
          <cell r="D15" t="str">
            <v>CRAMLINGTON</v>
          </cell>
          <cell r="E15" t="str">
            <v>COVEN HEATH (WRW)</v>
          </cell>
          <cell r="F15" t="str">
            <v>PLYMOUTH (ERNESETTLE)</v>
          </cell>
          <cell r="G15" t="str">
            <v>PLYMOUTH (ERNESETTLE)</v>
          </cell>
          <cell r="H15" t="str">
            <v>FULLERTON</v>
          </cell>
          <cell r="I15" t="str">
            <v>BORDON</v>
          </cell>
          <cell r="J15" t="str">
            <v>COLNE WWTW</v>
          </cell>
          <cell r="K15" t="str">
            <v>PALMERSFORD</v>
          </cell>
          <cell r="L15" t="str">
            <v>GARFORTH/STW</v>
          </cell>
        </row>
        <row r="16">
          <cell r="B16" t="str">
            <v>COTTON VALLEY STW</v>
          </cell>
          <cell r="C16" t="str">
            <v>KINMEL BAY</v>
          </cell>
          <cell r="D16" t="str">
            <v>HENDON</v>
          </cell>
          <cell r="E16" t="str">
            <v>CRANKLEY POINT (WRW)</v>
          </cell>
          <cell r="F16" t="str">
            <v>PLYMPTON (MARSH MILLS)</v>
          </cell>
          <cell r="G16" t="str">
            <v>PLYMPTON (MARSH MILLS)</v>
          </cell>
          <cell r="H16" t="str">
            <v>GODDARDS GREEN</v>
          </cell>
          <cell r="I16" t="str">
            <v>BRACKNELL</v>
          </cell>
          <cell r="J16" t="str">
            <v>CONGLETON WWTW</v>
          </cell>
          <cell r="K16" t="str">
            <v>POOLE</v>
          </cell>
          <cell r="L16" t="str">
            <v>HALIFAX/STW</v>
          </cell>
        </row>
        <row r="17">
          <cell r="B17" t="str">
            <v>DUNSTABLE STW</v>
          </cell>
          <cell r="C17" t="str">
            <v>LLANELLI</v>
          </cell>
          <cell r="D17" t="str">
            <v>HORDEN</v>
          </cell>
          <cell r="E17" t="str">
            <v>DERBY (WRW)</v>
          </cell>
          <cell r="F17" t="str">
            <v>PAR</v>
          </cell>
          <cell r="G17" t="str">
            <v>PAR</v>
          </cell>
          <cell r="H17" t="str">
            <v>GRAVESEND</v>
          </cell>
          <cell r="I17" t="str">
            <v>BRENTWOOD</v>
          </cell>
          <cell r="J17" t="str">
            <v>CREWE WWTW</v>
          </cell>
          <cell r="K17" t="str">
            <v>PORTBURY WHARF</v>
          </cell>
          <cell r="L17" t="str">
            <v>HARROGATE NORTH/STW</v>
          </cell>
        </row>
        <row r="18">
          <cell r="B18" t="str">
            <v>FELIXSTOWE STW</v>
          </cell>
          <cell r="C18" t="str">
            <v>NASH</v>
          </cell>
          <cell r="D18" t="str">
            <v>HOWDON</v>
          </cell>
          <cell r="E18" t="str">
            <v>DROITWICH- LADYWOOD (WRW)</v>
          </cell>
          <cell r="F18" t="str">
            <v>TRURO (NEWHAM)</v>
          </cell>
          <cell r="G18" t="str">
            <v>TRURO (NEWHAM)</v>
          </cell>
          <cell r="H18" t="str">
            <v>HAILSHAM SOUTH</v>
          </cell>
          <cell r="I18" t="str">
            <v>CAMBERLEY</v>
          </cell>
          <cell r="J18" t="str">
            <v>DARWEN WWTW</v>
          </cell>
          <cell r="K18" t="str">
            <v>SALISBURY</v>
          </cell>
          <cell r="L18" t="str">
            <v>HARROGATE SOUTH/STW</v>
          </cell>
        </row>
        <row r="19">
          <cell r="B19" t="str">
            <v>FLITWICK STW</v>
          </cell>
          <cell r="C19" t="str">
            <v>NEWLANDS</v>
          </cell>
          <cell r="D19" t="str">
            <v>MARSKE</v>
          </cell>
          <cell r="E19" t="str">
            <v>COVENTRY - FINHAM (WRW)</v>
          </cell>
          <cell r="F19" t="str">
            <v>NEWQUAY</v>
          </cell>
          <cell r="G19" t="str">
            <v>NEWQUAY</v>
          </cell>
          <cell r="H19" t="str">
            <v>HAILSHAM SOUTH NEW WORKS</v>
          </cell>
          <cell r="I19" t="str">
            <v>CHERTSEY</v>
          </cell>
          <cell r="J19" t="str">
            <v>DAVYHULME WWTW</v>
          </cell>
          <cell r="K19" t="str">
            <v>SHEPTON MALLETT</v>
          </cell>
          <cell r="L19" t="str">
            <v>HUDDERSFIELD STW GROUP</v>
          </cell>
        </row>
        <row r="20">
          <cell r="B20" t="str">
            <v>FORNHAM ALL SAINTS STW</v>
          </cell>
          <cell r="C20" t="str">
            <v>PENYBONT</v>
          </cell>
          <cell r="D20" t="str">
            <v>NEWBIGGIN</v>
          </cell>
          <cell r="E20" t="str">
            <v>GOSCOTE (WRW)</v>
          </cell>
          <cell r="F20" t="str">
            <v>CAMELS HEAD</v>
          </cell>
          <cell r="G20" t="str">
            <v>CAMELS HEAD</v>
          </cell>
          <cell r="H20" t="str">
            <v>HAM HILL</v>
          </cell>
          <cell r="I20" t="str">
            <v>CHESHAM</v>
          </cell>
          <cell r="J20" t="str">
            <v>DUKINFIELD WWTW</v>
          </cell>
          <cell r="K20" t="str">
            <v>TAUNTON</v>
          </cell>
          <cell r="L20" t="str">
            <v>HULL/STW</v>
          </cell>
        </row>
        <row r="21">
          <cell r="B21" t="str">
            <v>GREAT BILLING STW</v>
          </cell>
          <cell r="C21" t="str">
            <v>PONTHIR</v>
          </cell>
          <cell r="D21" t="str">
            <v>SEAHAM</v>
          </cell>
          <cell r="E21" t="str">
            <v>HAYDEN (WRW)</v>
          </cell>
          <cell r="F21" t="str">
            <v>ERNESETTLE</v>
          </cell>
          <cell r="G21" t="str">
            <v>ERNESETTLE</v>
          </cell>
          <cell r="H21" t="str">
            <v>HERNE BAY</v>
          </cell>
          <cell r="I21" t="str">
            <v>CIRENCESTER</v>
          </cell>
          <cell r="J21" t="str">
            <v>ECCLES WWTW</v>
          </cell>
          <cell r="K21" t="str">
            <v>TROWBRIDGE</v>
          </cell>
          <cell r="L21" t="str">
            <v>KEIGHLEY MARLEY/STW</v>
          </cell>
        </row>
        <row r="22">
          <cell r="B22" t="str">
            <v>GRIMSBY-PYEWIPE STW</v>
          </cell>
          <cell r="C22" t="str">
            <v>QUEENSFERRY</v>
          </cell>
          <cell r="D22" t="str">
            <v>SEATON CAREW</v>
          </cell>
          <cell r="E22" t="str">
            <v>HEANOR-MILNE HAY (WRW)</v>
          </cell>
          <cell r="H22" t="str">
            <v>HORSHAM NEW</v>
          </cell>
          <cell r="I22" t="str">
            <v>CRAWLEY</v>
          </cell>
          <cell r="J22" t="str">
            <v>ELLESMERE PORT WWTW</v>
          </cell>
          <cell r="K22" t="str">
            <v>WEST HUNTSPILL</v>
          </cell>
          <cell r="L22" t="str">
            <v>KNOSTROP/STW</v>
          </cell>
        </row>
        <row r="23">
          <cell r="B23" t="str">
            <v>HAVERHILL STW</v>
          </cell>
          <cell r="C23" t="str">
            <v>SWANSEA BAY</v>
          </cell>
          <cell r="D23" t="str">
            <v>SEDGELETCH</v>
          </cell>
          <cell r="E23" t="str">
            <v>HINCKLEY (WRW)</v>
          </cell>
          <cell r="H23" t="str">
            <v>MILLBROOK</v>
          </cell>
          <cell r="I23" t="str">
            <v>CROSSNESS</v>
          </cell>
          <cell r="J23" t="str">
            <v>FAZAKERLEY (LIVERPOOL NORTH) WWTW</v>
          </cell>
          <cell r="K23" t="str">
            <v>WESTON-SUPER-MARE</v>
          </cell>
          <cell r="L23" t="str">
            <v>LEMONROYD/STW</v>
          </cell>
        </row>
        <row r="24">
          <cell r="B24" t="str">
            <v>HITCHIN STW</v>
          </cell>
          <cell r="C24" t="str">
            <v>TOTAL</v>
          </cell>
          <cell r="D24" t="str">
            <v>STRESSHOLME</v>
          </cell>
          <cell r="E24" t="str">
            <v>ILKESTON - HALLAM FIELDS (WRW)</v>
          </cell>
          <cell r="H24" t="str">
            <v>MORESTEAD</v>
          </cell>
          <cell r="I24" t="str">
            <v>DEEPHAMS</v>
          </cell>
          <cell r="J24" t="str">
            <v>FLEETWOOD MARSH WWTW</v>
          </cell>
          <cell r="K24" t="str">
            <v>WEYMOUTH</v>
          </cell>
          <cell r="L24" t="str">
            <v>LUNDWOOD/STW</v>
          </cell>
        </row>
        <row r="25">
          <cell r="B25" t="str">
            <v>HUNTINGDON (GODMANCHESTER) STW</v>
          </cell>
          <cell r="C25" t="str">
            <v>CARDIFF EAST</v>
          </cell>
          <cell r="D25" t="str">
            <v>WASHINGTON</v>
          </cell>
          <cell r="E25" t="str">
            <v>KIDDERMINSTER OLDINGTON (WRW)</v>
          </cell>
          <cell r="H25" t="str">
            <v>MOTNEY HILL</v>
          </cell>
          <cell r="I25" t="str">
            <v>DIDCOT</v>
          </cell>
          <cell r="J25" t="str">
            <v>GLAZEBURY WWTW</v>
          </cell>
          <cell r="K25" t="str">
            <v>YEOVIL</v>
          </cell>
          <cell r="L25" t="str">
            <v>MALTON/STW</v>
          </cell>
        </row>
        <row r="26">
          <cell r="B26" t="str">
            <v>INGOLDMELLS STW</v>
          </cell>
          <cell r="C26" t="str">
            <v>LLANGEFNI</v>
          </cell>
          <cell r="D26" t="str">
            <v>HEXHAM</v>
          </cell>
          <cell r="E26" t="str">
            <v>KIRKBY IN ASHFIELD (WRW)</v>
          </cell>
          <cell r="H26" t="str">
            <v>NEWHAVEN EAST</v>
          </cell>
          <cell r="I26" t="str">
            <v>DORKING</v>
          </cell>
          <cell r="J26" t="str">
            <v>GLOSSOP WWTW (MELANDRA)</v>
          </cell>
          <cell r="K26" t="str">
            <v>GLASTONBURY</v>
          </cell>
          <cell r="L26" t="str">
            <v>NEILEY/NO 2 STW</v>
          </cell>
        </row>
        <row r="27">
          <cell r="B27" t="str">
            <v>IPSWICH CLIFF QUAY RAEBURN STW</v>
          </cell>
          <cell r="C27" t="str">
            <v>LLANASA</v>
          </cell>
          <cell r="D27" t="str">
            <v>WESTWOOD (CONSETT)</v>
          </cell>
          <cell r="E27" t="str">
            <v>LEEK (WRW)</v>
          </cell>
          <cell r="H27" t="str">
            <v>NORTHFLEET</v>
          </cell>
          <cell r="I27" t="str">
            <v>ESHER</v>
          </cell>
          <cell r="J27" t="str">
            <v>HAZEL GROVE WWTW</v>
          </cell>
          <cell r="K27" t="str">
            <v>BATH</v>
          </cell>
          <cell r="L27" t="str">
            <v>NORMANTON/STW</v>
          </cell>
        </row>
        <row r="28">
          <cell r="B28" t="str">
            <v>KINGS LYNN STW</v>
          </cell>
          <cell r="C28" t="str">
            <v>TENBY</v>
          </cell>
          <cell r="E28" t="str">
            <v>LICHFIELD (WRW)</v>
          </cell>
          <cell r="H28" t="str">
            <v>PEEL COMMON</v>
          </cell>
          <cell r="I28" t="str">
            <v>FARNHAM</v>
          </cell>
          <cell r="J28" t="str">
            <v>HILLHOUSE WWTW</v>
          </cell>
          <cell r="K28" t="str">
            <v>WESTBURY</v>
          </cell>
          <cell r="L28" t="str">
            <v>OLD WHITTINGTON/STW</v>
          </cell>
        </row>
        <row r="29">
          <cell r="B29" t="str">
            <v>LEIGHTON LINSLADE STW</v>
          </cell>
          <cell r="C29" t="str">
            <v>CARDIFF</v>
          </cell>
          <cell r="E29" t="str">
            <v>LONG EATON-TOTON (WRW)</v>
          </cell>
          <cell r="H29" t="str">
            <v>PENNINGTON</v>
          </cell>
          <cell r="I29" t="str">
            <v>FLEET</v>
          </cell>
          <cell r="J29" t="str">
            <v>HORWICH WWTW</v>
          </cell>
          <cell r="K29" t="str">
            <v>WARMINSTER</v>
          </cell>
          <cell r="L29" t="str">
            <v>RAWCLIFFE YORK/STW</v>
          </cell>
        </row>
        <row r="30">
          <cell r="B30" t="str">
            <v>LETCHWORTH STW</v>
          </cell>
          <cell r="C30" t="str">
            <v>BANGOR TREBORTH NORTH WEST</v>
          </cell>
          <cell r="E30" t="str">
            <v>WARWICK-LONGBRIDGE (WRW)</v>
          </cell>
          <cell r="H30" t="str">
            <v>PORTSLADE SHOREHAM</v>
          </cell>
          <cell r="I30" t="str">
            <v>GODALMING</v>
          </cell>
          <cell r="J30" t="str">
            <v>HUYTON WWTW</v>
          </cell>
          <cell r="L30" t="str">
            <v>SANDALL/STW</v>
          </cell>
        </row>
        <row r="31">
          <cell r="B31" t="str">
            <v>LOWESTOFT STW</v>
          </cell>
          <cell r="E31" t="str">
            <v>LOUGHBOROUGH (WRW)</v>
          </cell>
          <cell r="H31" t="str">
            <v>PORTSWOOD</v>
          </cell>
          <cell r="I31" t="str">
            <v>GUILDFORD</v>
          </cell>
          <cell r="J31" t="str">
            <v>HYDE WWTW</v>
          </cell>
          <cell r="L31" t="str">
            <v>SCARBOROUGH/STW</v>
          </cell>
        </row>
        <row r="32">
          <cell r="B32" t="str">
            <v>MARCH STW</v>
          </cell>
          <cell r="E32" t="str">
            <v>LOWER GORNAL (WRW)</v>
          </cell>
          <cell r="H32" t="str">
            <v>QUEENBOROUGH</v>
          </cell>
          <cell r="I32" t="str">
            <v>HARPENDEN</v>
          </cell>
          <cell r="J32" t="str">
            <v>HYNDBURN WWTW</v>
          </cell>
          <cell r="L32" t="str">
            <v>SOUTH ELMSALL/STW</v>
          </cell>
        </row>
        <row r="33">
          <cell r="B33" t="str">
            <v>MARSTON STW (LINCS)</v>
          </cell>
          <cell r="E33" t="str">
            <v>MALVERN (WRW)</v>
          </cell>
          <cell r="H33" t="str">
            <v>SANDOWN</v>
          </cell>
          <cell r="I33" t="str">
            <v>HOGSMILL (A)</v>
          </cell>
          <cell r="J33" t="str">
            <v>KENDAL WWTW</v>
          </cell>
          <cell r="L33" t="str">
            <v>STAVELEY/STW</v>
          </cell>
        </row>
        <row r="34">
          <cell r="B34" t="str">
            <v>PETERBOROUGH (FLAG FEN) STW</v>
          </cell>
          <cell r="E34" t="str">
            <v>MANSFIELD-BATH LANE (WRW)</v>
          </cell>
          <cell r="H34" t="str">
            <v>SCAYNES HILL</v>
          </cell>
          <cell r="I34" t="str">
            <v>HOGSMILL (A &amp; B)</v>
          </cell>
          <cell r="J34" t="str">
            <v>LANCASTER (STODDAY) WWTW</v>
          </cell>
          <cell r="L34" t="str">
            <v>SUTTON/STW</v>
          </cell>
        </row>
        <row r="35">
          <cell r="B35" t="str">
            <v>RAYLEIGH-EAST STW</v>
          </cell>
          <cell r="E35" t="str">
            <v>MELTON (WRW)</v>
          </cell>
          <cell r="H35" t="str">
            <v>SITTINGBOURNE</v>
          </cell>
          <cell r="I35" t="str">
            <v>HORLEY</v>
          </cell>
          <cell r="J35" t="str">
            <v>LEIGH WWTW</v>
          </cell>
          <cell r="L35" t="str">
            <v>THORNE/STW</v>
          </cell>
        </row>
        <row r="36">
          <cell r="B36" t="str">
            <v>ROCHFORD STW</v>
          </cell>
          <cell r="E36" t="str">
            <v>MINWORTH (WRW)</v>
          </cell>
          <cell r="H36" t="str">
            <v>SLOWHILL COPSE</v>
          </cell>
          <cell r="I36" t="str">
            <v>LEATHERHEAD</v>
          </cell>
          <cell r="J36" t="str">
            <v>LEYLAND WWTW</v>
          </cell>
          <cell r="L36" t="str">
            <v>WOMBWELL/STW</v>
          </cell>
        </row>
        <row r="37">
          <cell r="B37" t="str">
            <v>SHENFIELD AND HUTTON STW</v>
          </cell>
          <cell r="E37" t="str">
            <v>MONKMOOR (WRW)</v>
          </cell>
          <cell r="H37" t="str">
            <v>SWALECLIFFE</v>
          </cell>
          <cell r="I37" t="str">
            <v>LITTLE MARLOW</v>
          </cell>
          <cell r="J37" t="str">
            <v>LIVERPOOL SOUTH (WOOLTON) WWTW</v>
          </cell>
          <cell r="L37" t="str">
            <v>WOODHOUSE MILL/STW</v>
          </cell>
        </row>
        <row r="38">
          <cell r="B38" t="str">
            <v>SOUTHEND STW</v>
          </cell>
          <cell r="E38" t="str">
            <v>NETHERIDGE (WRW)</v>
          </cell>
          <cell r="H38" t="str">
            <v>TONBRIDGE</v>
          </cell>
          <cell r="I38" t="str">
            <v>LONG REACH</v>
          </cell>
          <cell r="J38" t="str">
            <v>MACCLESFIELD WWTW</v>
          </cell>
          <cell r="L38" t="str">
            <v>YORK NABURN/STW</v>
          </cell>
        </row>
        <row r="39">
          <cell r="B39" t="str">
            <v>SPALDING STW</v>
          </cell>
          <cell r="E39" t="str">
            <v>NEWTHORPE - STW</v>
          </cell>
          <cell r="H39" t="str">
            <v>TUNBRIDGE WELLS NORTH</v>
          </cell>
          <cell r="I39" t="str">
            <v>LUTON (EAST HYDE)</v>
          </cell>
          <cell r="J39" t="str">
            <v>NORTH WIRRAL (MEOLS) WWTW</v>
          </cell>
          <cell r="L39" t="str">
            <v>BRADFORD ESHOLT/NO 1 STW</v>
          </cell>
        </row>
        <row r="40">
          <cell r="B40" t="str">
            <v>ST NEOTS STW</v>
          </cell>
          <cell r="E40" t="str">
            <v>NUNEATON- HARSHILL - STW</v>
          </cell>
          <cell r="H40" t="str">
            <v>TUNBRIDGE WELLS SOUTH</v>
          </cell>
          <cell r="I40" t="str">
            <v>MAIDENHEAD</v>
          </cell>
          <cell r="J40" t="str">
            <v>MEOLS (NORTH WIRRAL)</v>
          </cell>
          <cell r="L40" t="str">
            <v>KNOSTROP/H LEVEL STW</v>
          </cell>
        </row>
        <row r="41">
          <cell r="B41" t="str">
            <v>TETNEY-NEWTON MARSH STW</v>
          </cell>
          <cell r="E41" t="str">
            <v>PACKINGTON (WRW)</v>
          </cell>
          <cell r="H41" t="str">
            <v>WEATHERLEES HILL</v>
          </cell>
          <cell r="I41" t="str">
            <v>MAPLE LODGE</v>
          </cell>
          <cell r="J41" t="str">
            <v>MORECAMBE WWTW</v>
          </cell>
          <cell r="L41" t="str">
            <v>KNOSTROP/L LEVEL STW</v>
          </cell>
        </row>
        <row r="42">
          <cell r="B42" t="str">
            <v>THETFORD STW</v>
          </cell>
          <cell r="E42" t="str">
            <v>RAY HALL (WRW)</v>
          </cell>
          <cell r="H42" t="str">
            <v>WHITEWALL CREEK</v>
          </cell>
          <cell r="I42" t="str">
            <v>MOGDEN</v>
          </cell>
          <cell r="J42" t="str">
            <v>NORTHWICH WWTW</v>
          </cell>
          <cell r="L42" t="str">
            <v>NEILEY/NO 1 STW</v>
          </cell>
        </row>
        <row r="43">
          <cell r="B43" t="str">
            <v>TILBURY STW</v>
          </cell>
          <cell r="E43" t="str">
            <v>REDDITCH (SPERNAL) WRW</v>
          </cell>
          <cell r="H43" t="str">
            <v>WEATHERLEES HILL B</v>
          </cell>
          <cell r="I43" t="str">
            <v>NEWBURY</v>
          </cell>
          <cell r="J43" t="str">
            <v>OLDHAM WWTW</v>
          </cell>
          <cell r="L43" t="str">
            <v>NORTH BIERLEY/STW</v>
          </cell>
        </row>
        <row r="44">
          <cell r="B44" t="str">
            <v>WEST WALTON STW</v>
          </cell>
          <cell r="E44" t="str">
            <v>ROUNDHILL (WRW)</v>
          </cell>
          <cell r="H44" t="str">
            <v>WOOLSTON</v>
          </cell>
          <cell r="I44" t="str">
            <v>OXFORD</v>
          </cell>
          <cell r="J44" t="str">
            <v>PRESTON (CLIFTON MARSH) WWTW</v>
          </cell>
          <cell r="L44" t="str">
            <v>NORTHALLERTON/STW</v>
          </cell>
        </row>
        <row r="45">
          <cell r="B45" t="str">
            <v>WHILTON STW</v>
          </cell>
          <cell r="E45" t="str">
            <v>RUGBY NEWBOLD (WRW)</v>
          </cell>
          <cell r="H45" t="str">
            <v>WORTHING EAST</v>
          </cell>
          <cell r="I45" t="str">
            <v>READING</v>
          </cell>
          <cell r="J45" t="str">
            <v>ROCHDALE WWTW</v>
          </cell>
          <cell r="L45" t="str">
            <v>SALTERHEBBLE</v>
          </cell>
        </row>
        <row r="46">
          <cell r="B46" t="str">
            <v>WHITLINGHAM TROWSE STW</v>
          </cell>
          <cell r="E46" t="str">
            <v>RUSHMOOR (WRW)</v>
          </cell>
          <cell r="H46" t="str">
            <v>PEACEHAVEN</v>
          </cell>
          <cell r="I46" t="str">
            <v>REIGATE</v>
          </cell>
          <cell r="J46" t="str">
            <v>ROSSENDALE WWTW</v>
          </cell>
          <cell r="L46" t="str">
            <v>SELBY/NO.2 STW</v>
          </cell>
        </row>
        <row r="47">
          <cell r="B47" t="str">
            <v>WICKFORD STW</v>
          </cell>
          <cell r="E47" t="str">
            <v>SNARROWS (WRW)</v>
          </cell>
          <cell r="H47" t="str">
            <v>PORTOBELLO BRIGHTON</v>
          </cell>
          <cell r="I47" t="str">
            <v>RIVERSIDE</v>
          </cell>
          <cell r="J47" t="str">
            <v>ROYTON WWTW</v>
          </cell>
          <cell r="L47" t="str">
            <v>SPENBOROUGH/STW</v>
          </cell>
        </row>
        <row r="48">
          <cell r="B48" t="str">
            <v>WITHAM STW</v>
          </cell>
          <cell r="E48" t="str">
            <v>STANLEY DOWNTON (WRW)</v>
          </cell>
          <cell r="I48" t="str">
            <v>RYE MEADS</v>
          </cell>
          <cell r="J48" t="str">
            <v>RUNCORN WWTW</v>
          </cell>
          <cell r="L48" t="str">
            <v>TADCASTER/TRADE STW</v>
          </cell>
        </row>
        <row r="49">
          <cell r="B49" t="str">
            <v>BRACKLEY STW (NEW)</v>
          </cell>
          <cell r="E49" t="str">
            <v>STANTON-DERBYSHIRE (WRW)</v>
          </cell>
          <cell r="I49" t="str">
            <v>SANDHURST</v>
          </cell>
          <cell r="J49" t="str">
            <v>SALE WWTW</v>
          </cell>
          <cell r="L49" t="str">
            <v>WHITBY/STW</v>
          </cell>
        </row>
        <row r="50">
          <cell r="B50" t="str">
            <v>CROMER STW</v>
          </cell>
          <cell r="E50" t="str">
            <v>STAPLEFORD-BESSEL LANE (WRW)</v>
          </cell>
          <cell r="I50" t="str">
            <v>SLOUGH</v>
          </cell>
          <cell r="J50" t="str">
            <v>SALFORD WWTW</v>
          </cell>
          <cell r="L50" t="str">
            <v>YORK/NABURN</v>
          </cell>
        </row>
        <row r="51">
          <cell r="B51" t="str">
            <v>BRAINTREE</v>
          </cell>
          <cell r="E51" t="str">
            <v>STOKE BARDOLPH (WRW)</v>
          </cell>
          <cell r="I51" t="str">
            <v>SWINDON</v>
          </cell>
          <cell r="J51" t="str">
            <v>SANDON (NORTH LIVERPOOL DOCKS) WWTW</v>
          </cell>
          <cell r="L51" t="str">
            <v>DEIGHTON/STW</v>
          </cell>
        </row>
        <row r="52">
          <cell r="B52" t="str">
            <v>HARWICH AND DOVERCOURT</v>
          </cell>
          <cell r="E52" t="str">
            <v>STRATFORD-MILCOTE (WRW)</v>
          </cell>
          <cell r="I52" t="str">
            <v>WANTAGE</v>
          </cell>
          <cell r="J52" t="str">
            <v>SKELMERSDALE WWTW</v>
          </cell>
        </row>
        <row r="53">
          <cell r="B53" t="str">
            <v>JAYWICK NEW</v>
          </cell>
          <cell r="E53" t="str">
            <v>STRONGFORD (WRW)</v>
          </cell>
          <cell r="I53" t="str">
            <v>WARGRAVE</v>
          </cell>
          <cell r="J53" t="str">
            <v>SOUTHPORT (BANK END) WWTW</v>
          </cell>
        </row>
        <row r="54">
          <cell r="B54" t="str">
            <v>MARKET HARBOROUGH</v>
          </cell>
          <cell r="E54" t="str">
            <v>SUTTON IN ASHFIELD (WRW)</v>
          </cell>
          <cell r="I54" t="str">
            <v>WINDSOR</v>
          </cell>
          <cell r="J54" t="str">
            <v>ST HELENS WWTW</v>
          </cell>
        </row>
        <row r="55">
          <cell r="B55" t="str">
            <v>RAYLEIGH-WEST</v>
          </cell>
          <cell r="E55" t="str">
            <v>TAMWORTH (WRW)</v>
          </cell>
          <cell r="I55" t="str">
            <v>WITNEY</v>
          </cell>
          <cell r="J55" t="str">
            <v>STOCKPORT WWTW</v>
          </cell>
        </row>
        <row r="56">
          <cell r="B56" t="str">
            <v>NEWMARKET STW</v>
          </cell>
          <cell r="E56" t="str">
            <v>TRESCOTT (WRW)</v>
          </cell>
          <cell r="I56" t="str">
            <v>WOKING</v>
          </cell>
          <cell r="J56" t="str">
            <v>TYLDESLEY WWTW</v>
          </cell>
        </row>
        <row r="57">
          <cell r="B57" t="str">
            <v>ANWICK STW</v>
          </cell>
          <cell r="E57" t="str">
            <v>WANLIP (WRW)</v>
          </cell>
          <cell r="I57" t="str">
            <v>BERKHAMSTED</v>
          </cell>
          <cell r="J57" t="str">
            <v>URMSTON WWTW</v>
          </cell>
        </row>
        <row r="58">
          <cell r="B58" t="str">
            <v>BOURNE STW</v>
          </cell>
          <cell r="E58" t="str">
            <v>WHETSTONE (WRW)</v>
          </cell>
          <cell r="I58" t="str">
            <v>HOGSMILL</v>
          </cell>
          <cell r="J58" t="str">
            <v>WALTON-LE-DALE WWTW</v>
          </cell>
        </row>
        <row r="59">
          <cell r="E59" t="str">
            <v>WIGSTON (WRW)</v>
          </cell>
          <cell r="I59" t="str">
            <v>WISLEY</v>
          </cell>
          <cell r="J59" t="str">
            <v>WARRINGTON NORTH WWTW</v>
          </cell>
        </row>
        <row r="60">
          <cell r="E60" t="str">
            <v>WILLENHALL (WRW)</v>
          </cell>
          <cell r="J60" t="str">
            <v>WARRINGTON SOUTH WWTW</v>
          </cell>
        </row>
        <row r="61">
          <cell r="E61" t="str">
            <v>WORCESTER - BROMWICH ROAD (WRW)</v>
          </cell>
          <cell r="J61" t="str">
            <v>WHALEY BRIDGE WWTW</v>
          </cell>
        </row>
        <row r="62">
          <cell r="E62" t="str">
            <v>WORKSOP-MANTON (WRW)</v>
          </cell>
          <cell r="J62" t="str">
            <v>WESTHOUGHTON WWTW</v>
          </cell>
        </row>
        <row r="63">
          <cell r="E63" t="str">
            <v>YADDLETHORPE SCUNTHORPE (WRW)</v>
          </cell>
          <cell r="J63" t="str">
            <v>WHITEHAVEN WWTW</v>
          </cell>
        </row>
        <row r="64">
          <cell r="E64" t="str">
            <v>BELPER (WRW)</v>
          </cell>
          <cell r="J64" t="str">
            <v>WIDNES WWTW</v>
          </cell>
        </row>
        <row r="65">
          <cell r="E65" t="str">
            <v>RAINWORTH (WRW)</v>
          </cell>
          <cell r="J65" t="str">
            <v>WIGAN (HOSCAR) WWTW</v>
          </cell>
        </row>
        <row r="66">
          <cell r="E66" t="str">
            <v>DINNINGTON STW</v>
          </cell>
          <cell r="J66" t="str">
            <v>WINSFORD WWTW</v>
          </cell>
        </row>
        <row r="67">
          <cell r="E67" t="str">
            <v>EARL SHILTON STW</v>
          </cell>
          <cell r="J67" t="str">
            <v>WORKINGTON WWTW</v>
          </cell>
        </row>
        <row r="68">
          <cell r="E68" t="str">
            <v>GAINSBOROUGH LEA ROAD</v>
          </cell>
          <cell r="J68" t="str">
            <v>KIDSGROVE WWTW</v>
          </cell>
        </row>
        <row r="69">
          <cell r="E69" t="str">
            <v>RETFORD STW</v>
          </cell>
        </row>
        <row r="70">
          <cell r="E70" t="str">
            <v>TEWKESBURY STW</v>
          </cell>
        </row>
        <row r="71">
          <cell r="E71" t="str">
            <v>EVESHAM STW</v>
          </cell>
        </row>
        <row r="72">
          <cell r="E72" t="str">
            <v>MILE OAK STW</v>
          </cell>
        </row>
        <row r="73">
          <cell r="E73" t="str">
            <v>UTTOXETER (WRW)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hameswater.co.uk/annualresult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9"/>
  <sheetViews>
    <sheetView showGridLines="0" workbookViewId="0">
      <selection activeCell="C15" sqref="C15"/>
    </sheetView>
  </sheetViews>
  <sheetFormatPr defaultRowHeight="14"/>
  <cols>
    <col min="2" max="2" width="82.4140625" customWidth="1"/>
    <col min="5" max="5" width="21.4140625" customWidth="1"/>
  </cols>
  <sheetData>
    <row r="2" spans="1:12">
      <c r="A2" s="1409" t="s">
        <v>409</v>
      </c>
      <c r="B2" s="1409"/>
      <c r="C2" s="1409"/>
      <c r="D2" s="1409"/>
      <c r="E2" s="1409"/>
      <c r="F2" s="1409"/>
      <c r="G2" s="1409"/>
      <c r="H2" s="1409"/>
    </row>
    <row r="4" spans="1:12">
      <c r="A4" s="3" t="s">
        <v>410</v>
      </c>
      <c r="F4" s="10" t="s">
        <v>377</v>
      </c>
    </row>
    <row r="5" spans="1:12">
      <c r="A5" s="3"/>
    </row>
    <row r="6" spans="1:12" ht="14.25" customHeight="1">
      <c r="A6" s="1408" t="s">
        <v>375</v>
      </c>
      <c r="B6" s="1408"/>
      <c r="C6" s="1408"/>
      <c r="D6" s="1408"/>
      <c r="E6" s="1408"/>
      <c r="F6" s="9"/>
      <c r="G6" s="9"/>
      <c r="H6" s="9"/>
      <c r="I6" s="9"/>
      <c r="J6" s="9"/>
      <c r="K6" s="9"/>
      <c r="L6" s="9"/>
    </row>
    <row r="7" spans="1:12">
      <c r="A7" s="1408"/>
      <c r="B7" s="1408"/>
      <c r="C7" s="1408"/>
      <c r="D7" s="1408"/>
      <c r="E7" s="1408"/>
      <c r="F7" s="9"/>
      <c r="G7" s="9"/>
      <c r="H7" s="9"/>
      <c r="I7" s="9"/>
      <c r="J7" s="9"/>
      <c r="K7" s="9"/>
      <c r="L7" s="9"/>
    </row>
    <row r="8" spans="1:12">
      <c r="A8" s="1408"/>
      <c r="B8" s="1408"/>
      <c r="C8" s="1408"/>
      <c r="D8" s="1408"/>
      <c r="E8" s="1408"/>
      <c r="F8" s="9"/>
      <c r="G8" s="9"/>
      <c r="H8" s="9"/>
      <c r="I8" s="9"/>
      <c r="J8" s="9"/>
      <c r="K8" s="9"/>
      <c r="L8" s="9"/>
    </row>
    <row r="9" spans="1:12">
      <c r="A9" s="1408" t="s">
        <v>376</v>
      </c>
      <c r="B9" s="1408"/>
      <c r="C9" s="1408"/>
      <c r="D9" s="1408"/>
      <c r="E9" s="1408"/>
      <c r="F9" s="1408"/>
      <c r="G9" s="1408"/>
      <c r="H9" s="1408"/>
      <c r="I9" s="1408"/>
      <c r="J9" s="1408"/>
      <c r="K9" s="1408"/>
      <c r="L9" s="1408"/>
    </row>
    <row r="11" spans="1:12">
      <c r="A11" s="1408" t="s">
        <v>354</v>
      </c>
      <c r="B11" s="1408"/>
      <c r="C11" s="1408"/>
      <c r="D11" s="1408"/>
      <c r="E11" s="1408"/>
      <c r="F11" s="1408"/>
      <c r="G11" s="1408"/>
      <c r="H11" s="1408"/>
      <c r="I11" s="1408"/>
      <c r="J11" s="1408"/>
      <c r="K11" s="1408"/>
      <c r="L11" s="1408"/>
    </row>
    <row r="14" spans="1:12">
      <c r="A14" s="8" t="s">
        <v>344</v>
      </c>
      <c r="B14" s="8" t="s">
        <v>370</v>
      </c>
      <c r="C14" s="8" t="s">
        <v>355</v>
      </c>
      <c r="D14" s="6"/>
    </row>
    <row r="15" spans="1:12" ht="14.25" customHeight="1">
      <c r="A15" s="7" t="s">
        <v>356</v>
      </c>
      <c r="B15" s="7" t="s">
        <v>84</v>
      </c>
      <c r="C15" s="11" t="s">
        <v>356</v>
      </c>
      <c r="D15" s="1"/>
    </row>
    <row r="16" spans="1:12">
      <c r="A16" s="7" t="s">
        <v>357</v>
      </c>
      <c r="B16" s="7" t="s">
        <v>92</v>
      </c>
      <c r="C16" s="11" t="s">
        <v>357</v>
      </c>
      <c r="D16" s="1"/>
    </row>
    <row r="17" spans="1:4">
      <c r="A17" s="7" t="s">
        <v>358</v>
      </c>
      <c r="B17" s="7" t="s">
        <v>371</v>
      </c>
      <c r="C17" s="11" t="s">
        <v>358</v>
      </c>
      <c r="D17" s="1"/>
    </row>
    <row r="18" spans="1:4">
      <c r="A18" s="7" t="s">
        <v>359</v>
      </c>
      <c r="B18" s="7" t="s">
        <v>372</v>
      </c>
      <c r="C18" s="11" t="s">
        <v>359</v>
      </c>
      <c r="D18" s="1"/>
    </row>
    <row r="19" spans="1:4">
      <c r="A19" s="7" t="s">
        <v>360</v>
      </c>
      <c r="B19" s="7" t="s">
        <v>338</v>
      </c>
      <c r="C19" s="11" t="s">
        <v>360</v>
      </c>
      <c r="D19" s="1"/>
    </row>
    <row r="20" spans="1:4">
      <c r="A20" s="7" t="s">
        <v>361</v>
      </c>
      <c r="B20" s="7" t="s">
        <v>339</v>
      </c>
      <c r="C20" s="11" t="s">
        <v>361</v>
      </c>
      <c r="D20" s="1"/>
    </row>
    <row r="21" spans="1:4">
      <c r="A21" s="7" t="s">
        <v>362</v>
      </c>
      <c r="B21" s="7" t="s">
        <v>373</v>
      </c>
      <c r="C21" s="11" t="s">
        <v>362</v>
      </c>
      <c r="D21" s="1"/>
    </row>
    <row r="22" spans="1:4">
      <c r="A22" s="7" t="s">
        <v>363</v>
      </c>
      <c r="B22" s="7" t="s">
        <v>200</v>
      </c>
      <c r="C22" s="11" t="s">
        <v>363</v>
      </c>
      <c r="D22" s="1"/>
    </row>
    <row r="23" spans="1:4">
      <c r="A23" s="7" t="s">
        <v>364</v>
      </c>
      <c r="B23" s="7" t="s">
        <v>228</v>
      </c>
      <c r="C23" s="11" t="s">
        <v>364</v>
      </c>
      <c r="D23" s="1"/>
    </row>
    <row r="24" spans="1:4">
      <c r="A24" s="7" t="s">
        <v>365</v>
      </c>
      <c r="B24" s="7" t="s">
        <v>374</v>
      </c>
      <c r="C24" s="11" t="s">
        <v>365</v>
      </c>
      <c r="D24" s="1"/>
    </row>
    <row r="25" spans="1:4">
      <c r="A25" s="7" t="s">
        <v>366</v>
      </c>
      <c r="B25" s="7" t="s">
        <v>307</v>
      </c>
      <c r="C25" s="11" t="s">
        <v>366</v>
      </c>
      <c r="D25" s="1"/>
    </row>
    <row r="26" spans="1:4">
      <c r="A26" s="7" t="s">
        <v>367</v>
      </c>
      <c r="B26" s="7" t="s">
        <v>322</v>
      </c>
      <c r="C26" s="11" t="s">
        <v>367</v>
      </c>
      <c r="D26" s="1"/>
    </row>
    <row r="27" spans="1:4">
      <c r="A27" s="7" t="s">
        <v>368</v>
      </c>
      <c r="B27" s="7" t="s">
        <v>340</v>
      </c>
      <c r="C27" s="11" t="s">
        <v>368</v>
      </c>
      <c r="D27" s="1"/>
    </row>
    <row r="28" spans="1:4">
      <c r="A28" s="7" t="s">
        <v>369</v>
      </c>
      <c r="B28" s="7" t="s">
        <v>343</v>
      </c>
      <c r="C28" s="11" t="s">
        <v>369</v>
      </c>
      <c r="D28" s="1"/>
    </row>
    <row r="29" spans="1:4">
      <c r="C29" s="1"/>
      <c r="D29" s="1"/>
    </row>
  </sheetData>
  <mergeCells count="4">
    <mergeCell ref="A6:E8"/>
    <mergeCell ref="A2:H2"/>
    <mergeCell ref="A9:L9"/>
    <mergeCell ref="A11:L11"/>
  </mergeCells>
  <hyperlinks>
    <hyperlink ref="C15" location="'4J'!A1" display="'4J'!A1" xr:uid="{00000000-0004-0000-0000-000000000000}"/>
    <hyperlink ref="C16" location="'4K'!A1" display="'4K'!A1" xr:uid="{00000000-0004-0000-0000-000001000000}"/>
    <hyperlink ref="C17" location="'4L'!A1" display="'4L'!A1" xr:uid="{00000000-0004-0000-0000-000002000000}"/>
    <hyperlink ref="C18" location="'4M'!A1" display="'4M'!A1" xr:uid="{00000000-0004-0000-0000-000003000000}"/>
    <hyperlink ref="C19" location="'4N'!A1" display="'4N'!A1" xr:uid="{00000000-0004-0000-0000-000004000000}"/>
    <hyperlink ref="C20" location="'4O'!A1" display="'4O'!A1" xr:uid="{00000000-0004-0000-0000-000005000000}"/>
    <hyperlink ref="C21" location="'4P'!A1" display="'4P'!A1" xr:uid="{00000000-0004-0000-0000-000006000000}"/>
    <hyperlink ref="C22" location="'4Q'!A1" display="'4Q'!A1" xr:uid="{00000000-0004-0000-0000-000007000000}"/>
    <hyperlink ref="C23" location="'4R'!A1" display="'4R'!A1" xr:uid="{00000000-0004-0000-0000-000008000000}"/>
    <hyperlink ref="C24" location="'4S'!A1" display="'4S'!A1" xr:uid="{00000000-0004-0000-0000-000009000000}"/>
    <hyperlink ref="C25" location="'4T'!A1" display="'4T'!A1" xr:uid="{00000000-0004-0000-0000-00000A000000}"/>
    <hyperlink ref="C26" location="'4U'!A1" display="'4U'!A1" xr:uid="{00000000-0004-0000-0000-00000B000000}"/>
    <hyperlink ref="C27" location="'4V'!A1" display="'4V'!A1" xr:uid="{00000000-0004-0000-0000-00000C000000}"/>
    <hyperlink ref="C28" location="'4W'!A1" display="'4W'!A1" xr:uid="{00000000-0004-0000-0000-00000D000000}"/>
    <hyperlink ref="F4" r:id="rId1" xr:uid="{00000000-0004-0000-0000-00000E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96"/>
  <sheetViews>
    <sheetView tabSelected="1" zoomScale="70" zoomScaleNormal="70" workbookViewId="0">
      <selection activeCell="F9" sqref="F9"/>
    </sheetView>
  </sheetViews>
  <sheetFormatPr defaultColWidth="0" defaultRowHeight="14" zeroHeight="1"/>
  <cols>
    <col min="1" max="1" width="0.58203125" style="12" customWidth="1"/>
    <col min="2" max="2" width="5.58203125" style="12" customWidth="1"/>
    <col min="3" max="3" width="45.08203125" style="12" customWidth="1"/>
    <col min="4" max="4" width="8.203125E-2" style="12" hidden="1" customWidth="1"/>
    <col min="5" max="6" width="5.08203125" style="12" customWidth="1"/>
    <col min="7" max="13" width="11.08203125" style="12" customWidth="1"/>
    <col min="14" max="14" width="31.5" style="12" customWidth="1"/>
    <col min="15" max="15" width="2.5" style="12" customWidth="1"/>
    <col min="16" max="16" width="33.5" style="12" customWidth="1"/>
    <col min="17" max="17" width="1" style="41" customWidth="1"/>
    <col min="18" max="18" width="1.58203125" style="17" hidden="1" customWidth="1"/>
    <col min="19" max="25" width="3.5" style="41" hidden="1" customWidth="1"/>
    <col min="26" max="26" width="1.58203125" style="17" hidden="1" customWidth="1"/>
    <col min="27" max="27" width="9.58203125" style="18" hidden="1" customWidth="1"/>
    <col min="28" max="28" width="1.58203125" style="17" hidden="1" customWidth="1"/>
    <col min="29" max="29" width="8.58203125" style="12" hidden="1" customWidth="1"/>
    <col min="30" max="30" width="10.08203125" style="12" hidden="1" customWidth="1"/>
    <col min="31" max="31" width="77" style="12" hidden="1" customWidth="1"/>
    <col min="32" max="32" width="1.58203125" style="17" hidden="1" customWidth="1"/>
    <col min="33" max="36" width="5.58203125" style="41" hidden="1" customWidth="1"/>
    <col min="37" max="37" width="5.58203125" style="41" customWidth="1"/>
    <col min="38" max="38" width="10" style="41" customWidth="1"/>
    <col min="39" max="39" width="51.5" style="41" bestFit="1" customWidth="1"/>
    <col min="40" max="40" width="0.9140625" style="41" customWidth="1"/>
    <col min="41" max="41" width="12.58203125" style="41" customWidth="1"/>
    <col min="42" max="42" width="12.5" style="41" customWidth="1"/>
    <col min="43" max="43" width="13.08203125" style="41" customWidth="1"/>
    <col min="44" max="44" width="14.08203125" style="41" customWidth="1"/>
    <col min="45" max="45" width="16.58203125" style="41" bestFit="1" customWidth="1"/>
    <col min="46" max="46" width="15.5" style="41" bestFit="1" customWidth="1"/>
    <col min="47" max="47" width="13.58203125" style="41" bestFit="1" customWidth="1"/>
    <col min="48" max="49" width="13.08203125" style="41" bestFit="1" customWidth="1"/>
    <col min="50" max="50" width="12.5" style="41" customWidth="1"/>
    <col min="51" max="16384" width="8.58203125" style="41" hidden="1"/>
  </cols>
  <sheetData>
    <row r="1" spans="1:49" s="19" customFormat="1" ht="20">
      <c r="A1" s="12"/>
      <c r="B1" s="13" t="s">
        <v>411</v>
      </c>
      <c r="C1" s="13"/>
      <c r="D1" s="13"/>
      <c r="E1" s="13"/>
      <c r="F1" s="13"/>
      <c r="G1" s="13"/>
      <c r="H1" s="13"/>
      <c r="I1" s="13"/>
      <c r="J1" s="13"/>
      <c r="K1" s="13"/>
      <c r="L1" s="13"/>
      <c r="M1" s="13"/>
      <c r="N1" s="14" t="str">
        <f>[1]Validation!B3</f>
        <v>Thames Water</v>
      </c>
      <c r="O1" s="14"/>
      <c r="P1" s="15" t="s">
        <v>412</v>
      </c>
      <c r="Q1" s="16"/>
      <c r="R1" s="17"/>
      <c r="S1" s="16"/>
      <c r="T1" s="16"/>
      <c r="U1" s="16"/>
      <c r="V1" s="16"/>
      <c r="W1" s="16"/>
      <c r="X1" s="16"/>
      <c r="Y1" s="16"/>
      <c r="Z1" s="17"/>
      <c r="AA1" s="18"/>
      <c r="AB1" s="17"/>
      <c r="AC1" s="12"/>
      <c r="AD1" s="12"/>
      <c r="AE1" s="12"/>
      <c r="AF1" s="17"/>
      <c r="AL1" s="13" t="s">
        <v>411</v>
      </c>
      <c r="AM1" s="13"/>
      <c r="AN1" s="13"/>
      <c r="AO1" s="13"/>
      <c r="AP1" s="13"/>
      <c r="AQ1" s="13"/>
      <c r="AR1" s="13"/>
      <c r="AS1" s="13"/>
      <c r="AT1" s="13"/>
      <c r="AU1" s="13"/>
      <c r="AV1" s="13"/>
      <c r="AW1" s="13"/>
    </row>
    <row r="2" spans="1:49" s="25" customFormat="1" ht="15.5" thickBot="1">
      <c r="A2" s="20"/>
      <c r="B2" s="21" t="s">
        <v>413</v>
      </c>
      <c r="C2" s="22"/>
      <c r="D2" s="22"/>
      <c r="E2" s="22"/>
      <c r="F2" s="22"/>
      <c r="G2" s="22"/>
      <c r="H2" s="22"/>
      <c r="I2" s="22"/>
      <c r="J2" s="22"/>
      <c r="K2" s="22"/>
      <c r="L2" s="22"/>
      <c r="M2" s="22"/>
      <c r="N2" s="22"/>
      <c r="O2" s="23"/>
      <c r="P2" s="24"/>
      <c r="Q2" s="24"/>
      <c r="R2" s="17"/>
      <c r="S2" s="24"/>
      <c r="T2" s="24"/>
      <c r="U2" s="24"/>
      <c r="V2" s="24"/>
      <c r="W2" s="24"/>
      <c r="X2" s="24"/>
      <c r="Y2" s="24"/>
      <c r="Z2" s="17"/>
      <c r="AA2" s="18"/>
      <c r="AB2" s="17"/>
      <c r="AC2" s="12"/>
      <c r="AD2" s="12"/>
      <c r="AE2" s="12"/>
      <c r="AF2" s="17"/>
      <c r="AL2" s="21" t="str">
        <f>+B2</f>
        <v>For the 12 months ended 31 March 2019</v>
      </c>
      <c r="AM2" s="22"/>
      <c r="AN2" s="22"/>
      <c r="AO2" s="22"/>
      <c r="AP2" s="22"/>
      <c r="AQ2" s="22"/>
      <c r="AR2" s="22"/>
      <c r="AS2" s="22"/>
      <c r="AT2" s="22"/>
      <c r="AU2" s="22"/>
      <c r="AV2" s="22"/>
      <c r="AW2" s="22"/>
    </row>
    <row r="3" spans="1:49" s="19" customFormat="1" ht="24" customHeight="1" thickBot="1">
      <c r="A3" s="12"/>
      <c r="B3" s="1436" t="s">
        <v>414</v>
      </c>
      <c r="C3" s="1437"/>
      <c r="D3" s="901" t="s">
        <v>415</v>
      </c>
      <c r="E3" s="1440" t="s">
        <v>41</v>
      </c>
      <c r="F3" s="1442" t="s">
        <v>416</v>
      </c>
      <c r="G3" s="1444" t="s">
        <v>22</v>
      </c>
      <c r="H3" s="1445"/>
      <c r="I3" s="1444" t="s">
        <v>23</v>
      </c>
      <c r="J3" s="1446"/>
      <c r="K3" s="1446"/>
      <c r="L3" s="1445"/>
      <c r="M3" s="1429" t="s">
        <v>0</v>
      </c>
      <c r="N3" s="1429" t="s">
        <v>417</v>
      </c>
      <c r="O3" s="16"/>
      <c r="P3" s="1429" t="s">
        <v>418</v>
      </c>
      <c r="Q3" s="16"/>
      <c r="R3" s="17"/>
      <c r="S3" s="26" t="s">
        <v>419</v>
      </c>
      <c r="T3" s="27"/>
      <c r="U3" s="26"/>
      <c r="V3" s="26"/>
      <c r="W3" s="28"/>
      <c r="X3" s="28"/>
      <c r="Y3" s="28"/>
      <c r="Z3" s="17"/>
      <c r="AA3" s="29" t="s">
        <v>420</v>
      </c>
      <c r="AB3" s="17"/>
      <c r="AC3" s="26" t="s">
        <v>421</v>
      </c>
      <c r="AD3" s="29"/>
      <c r="AE3" s="29"/>
      <c r="AF3" s="17"/>
      <c r="AL3" s="1431" t="s">
        <v>414</v>
      </c>
      <c r="AM3" s="1432"/>
      <c r="AN3" s="901" t="s">
        <v>415</v>
      </c>
      <c r="AO3" s="30" t="s">
        <v>41</v>
      </c>
      <c r="AP3" s="31" t="s">
        <v>416</v>
      </c>
      <c r="AQ3" s="1433" t="s">
        <v>22</v>
      </c>
      <c r="AR3" s="1434"/>
      <c r="AS3" s="1433" t="s">
        <v>23</v>
      </c>
      <c r="AT3" s="1435"/>
      <c r="AU3" s="1435"/>
      <c r="AV3" s="1435"/>
      <c r="AW3" s="1429" t="s">
        <v>0</v>
      </c>
    </row>
    <row r="4" spans="1:49" s="19" customFormat="1" ht="27.5" thickBot="1">
      <c r="A4" s="12"/>
      <c r="B4" s="1438"/>
      <c r="C4" s="1439"/>
      <c r="D4" s="32"/>
      <c r="E4" s="1441"/>
      <c r="F4" s="1443"/>
      <c r="G4" s="33" t="s">
        <v>24</v>
      </c>
      <c r="H4" s="34" t="s">
        <v>25</v>
      </c>
      <c r="I4" s="35" t="s">
        <v>26</v>
      </c>
      <c r="J4" s="36" t="s">
        <v>27</v>
      </c>
      <c r="K4" s="36" t="s">
        <v>28</v>
      </c>
      <c r="L4" s="37" t="s">
        <v>29</v>
      </c>
      <c r="M4" s="1430"/>
      <c r="N4" s="1430"/>
      <c r="O4" s="16"/>
      <c r="P4" s="1430"/>
      <c r="Q4" s="16"/>
      <c r="R4" s="17"/>
      <c r="S4" s="16"/>
      <c r="W4" s="38"/>
      <c r="X4" s="38"/>
      <c r="Y4" s="38"/>
      <c r="Z4" s="17"/>
      <c r="AA4" s="16"/>
      <c r="AB4" s="17"/>
      <c r="AC4" s="16"/>
      <c r="AD4" s="16"/>
      <c r="AE4" s="16"/>
      <c r="AF4" s="17"/>
      <c r="AL4" s="39"/>
      <c r="AM4" s="39"/>
      <c r="AN4" s="39"/>
      <c r="AO4" s="39"/>
      <c r="AP4" s="39"/>
      <c r="AQ4" s="40" t="s">
        <v>24</v>
      </c>
      <c r="AR4" s="903" t="s">
        <v>25</v>
      </c>
      <c r="AS4" s="904" t="s">
        <v>26</v>
      </c>
      <c r="AT4" s="905" t="s">
        <v>27</v>
      </c>
      <c r="AU4" s="905" t="s">
        <v>28</v>
      </c>
      <c r="AV4" s="906" t="s">
        <v>29</v>
      </c>
      <c r="AW4" s="1430"/>
    </row>
    <row r="5" spans="1:49" s="19" customFormat="1" ht="15" customHeight="1" thickBot="1">
      <c r="A5" s="41"/>
      <c r="B5" s="42"/>
      <c r="C5" s="42"/>
      <c r="D5" s="42"/>
      <c r="E5" s="39"/>
      <c r="F5" s="39"/>
      <c r="G5" s="43"/>
      <c r="H5" s="43"/>
      <c r="I5" s="43"/>
      <c r="J5" s="43"/>
      <c r="K5" s="43"/>
      <c r="L5" s="43"/>
      <c r="M5" s="43"/>
      <c r="N5" s="43"/>
      <c r="O5" s="43"/>
      <c r="P5"/>
      <c r="Q5" s="16"/>
      <c r="R5" s="17"/>
      <c r="S5" s="16"/>
      <c r="T5" s="44" t="s">
        <v>422</v>
      </c>
      <c r="U5" s="44"/>
      <c r="V5" s="44"/>
      <c r="W5" s="44"/>
      <c r="X5" s="44"/>
      <c r="Y5" s="44"/>
      <c r="Z5" s="17"/>
      <c r="AA5" s="18"/>
      <c r="AB5" s="17"/>
      <c r="AC5" s="12"/>
      <c r="AD5" s="12"/>
      <c r="AE5" s="12"/>
      <c r="AF5" s="17"/>
      <c r="AL5" s="42"/>
      <c r="AM5" s="42"/>
      <c r="AN5" s="42"/>
      <c r="AO5" s="39"/>
      <c r="AP5" s="39"/>
      <c r="AQ5" s="43"/>
      <c r="AR5" s="43"/>
      <c r="AS5" s="43"/>
      <c r="AT5" s="43"/>
      <c r="AU5" s="43"/>
      <c r="AV5" s="43"/>
      <c r="AW5" s="43"/>
    </row>
    <row r="6" spans="1:49" customFormat="1" ht="16.5" thickBot="1">
      <c r="A6" s="45"/>
      <c r="B6" s="46" t="s">
        <v>423</v>
      </c>
      <c r="C6" s="47" t="s">
        <v>85</v>
      </c>
      <c r="D6" s="48"/>
      <c r="E6" s="48"/>
      <c r="F6" s="48"/>
      <c r="G6" s="48"/>
      <c r="H6" s="48"/>
      <c r="I6" s="45"/>
      <c r="J6" s="45"/>
      <c r="K6" s="45"/>
      <c r="L6" s="45"/>
      <c r="M6" s="45"/>
      <c r="N6" s="45"/>
      <c r="Q6" s="16"/>
      <c r="R6" s="17"/>
      <c r="S6" s="16"/>
      <c r="T6" s="44"/>
      <c r="U6" s="44"/>
      <c r="V6" s="44"/>
      <c r="W6" s="44"/>
      <c r="X6" s="44"/>
      <c r="Y6" s="44"/>
      <c r="Z6" s="17"/>
      <c r="AA6" s="18"/>
      <c r="AB6" s="17"/>
      <c r="AC6" s="12"/>
      <c r="AD6" s="12"/>
      <c r="AE6" s="12"/>
      <c r="AF6" s="17"/>
      <c r="AL6" s="46" t="s">
        <v>423</v>
      </c>
      <c r="AM6" s="47" t="s">
        <v>85</v>
      </c>
      <c r="AN6" s="48"/>
      <c r="AO6" s="48"/>
      <c r="AP6" s="48"/>
      <c r="AQ6" s="48"/>
      <c r="AR6" s="48"/>
      <c r="AS6" s="49"/>
      <c r="AT6" s="49"/>
      <c r="AU6" s="49"/>
      <c r="AV6" s="49"/>
      <c r="AW6" s="49"/>
    </row>
    <row r="7" spans="1:49" customFormat="1" ht="16">
      <c r="A7" s="45"/>
      <c r="B7" s="50" t="s">
        <v>424</v>
      </c>
      <c r="C7" s="51" t="s">
        <v>5</v>
      </c>
      <c r="D7" s="51"/>
      <c r="E7" s="52" t="s">
        <v>1</v>
      </c>
      <c r="F7" s="53">
        <v>3</v>
      </c>
      <c r="G7" s="54">
        <v>0</v>
      </c>
      <c r="H7" s="907">
        <v>14.417</v>
      </c>
      <c r="I7" s="908">
        <v>0.32600000000000001</v>
      </c>
      <c r="J7" s="909">
        <v>0</v>
      </c>
      <c r="K7" s="909">
        <v>13.760999999999999</v>
      </c>
      <c r="L7" s="910">
        <v>34.68</v>
      </c>
      <c r="M7" s="55">
        <f>+SUM(G7:L7)</f>
        <v>63.183999999999997</v>
      </c>
      <c r="N7" s="56"/>
      <c r="P7" s="57">
        <f t="shared" ref="P7:P10" si="0" xml:space="preserve"> IF( SUM( R7:Z7 ) = 0, 0, $T$5 )</f>
        <v>0</v>
      </c>
      <c r="Q7" s="58"/>
      <c r="R7" s="17"/>
      <c r="S7" s="16"/>
      <c r="T7" s="59">
        <f t="shared" ref="T7:Y10" si="1" xml:space="preserve"> IF( ISNUMBER( G7 ), 0, 1 )</f>
        <v>0</v>
      </c>
      <c r="U7" s="59">
        <f t="shared" si="1"/>
        <v>0</v>
      </c>
      <c r="V7" s="59">
        <f t="shared" si="1"/>
        <v>0</v>
      </c>
      <c r="W7" s="59">
        <f t="shared" si="1"/>
        <v>0</v>
      </c>
      <c r="X7" s="59">
        <f t="shared" si="1"/>
        <v>0</v>
      </c>
      <c r="Y7" s="59">
        <f t="shared" si="1"/>
        <v>0</v>
      </c>
      <c r="Z7" s="17"/>
      <c r="AA7" s="18"/>
      <c r="AB7" s="17"/>
      <c r="AC7" s="12"/>
      <c r="AD7" s="12"/>
      <c r="AE7" s="12"/>
      <c r="AF7" s="17"/>
      <c r="AL7" s="50" t="s">
        <v>424</v>
      </c>
      <c r="AM7" s="51" t="s">
        <v>5</v>
      </c>
      <c r="AN7" s="51"/>
      <c r="AO7" s="52" t="s">
        <v>1</v>
      </c>
      <c r="AP7" s="53">
        <v>3</v>
      </c>
      <c r="AQ7" s="911" t="s">
        <v>2004</v>
      </c>
      <c r="AR7" s="912" t="s">
        <v>2005</v>
      </c>
      <c r="AS7" s="913" t="s">
        <v>2006</v>
      </c>
      <c r="AT7" s="914" t="s">
        <v>2007</v>
      </c>
      <c r="AU7" s="914" t="s">
        <v>2008</v>
      </c>
      <c r="AV7" s="915" t="s">
        <v>2009</v>
      </c>
      <c r="AW7" s="916" t="s">
        <v>2010</v>
      </c>
    </row>
    <row r="8" spans="1:49" customFormat="1" ht="16">
      <c r="A8" s="45"/>
      <c r="B8" s="60" t="s">
        <v>425</v>
      </c>
      <c r="C8" s="61" t="s">
        <v>6</v>
      </c>
      <c r="D8" s="61"/>
      <c r="E8" s="62" t="s">
        <v>1</v>
      </c>
      <c r="F8" s="63">
        <v>3</v>
      </c>
      <c r="G8" s="76">
        <v>0</v>
      </c>
      <c r="H8" s="917">
        <v>-0.16200000000000001</v>
      </c>
      <c r="I8" s="918">
        <v>-8.0000000000000002E-3</v>
      </c>
      <c r="J8" s="126">
        <v>0</v>
      </c>
      <c r="K8" s="126">
        <v>-0.10299999999999999</v>
      </c>
      <c r="L8" s="919">
        <v>-1.7000000000000001E-2</v>
      </c>
      <c r="M8" s="64">
        <f>+SUM(G8:L8)</f>
        <v>-0.29000000000000004</v>
      </c>
      <c r="N8" s="65"/>
      <c r="P8" s="57">
        <f t="shared" si="0"/>
        <v>0</v>
      </c>
      <c r="Q8" s="58"/>
      <c r="R8" s="17"/>
      <c r="S8" s="16"/>
      <c r="T8" s="59">
        <f t="shared" si="1"/>
        <v>0</v>
      </c>
      <c r="U8" s="59">
        <f t="shared" si="1"/>
        <v>0</v>
      </c>
      <c r="V8" s="59">
        <f t="shared" si="1"/>
        <v>0</v>
      </c>
      <c r="W8" s="59">
        <f t="shared" si="1"/>
        <v>0</v>
      </c>
      <c r="X8" s="59">
        <f t="shared" si="1"/>
        <v>0</v>
      </c>
      <c r="Y8" s="59">
        <f t="shared" si="1"/>
        <v>0</v>
      </c>
      <c r="Z8" s="17"/>
      <c r="AA8" s="18"/>
      <c r="AB8" s="17"/>
      <c r="AC8" s="66"/>
      <c r="AD8" s="66"/>
      <c r="AE8" s="66"/>
      <c r="AF8" s="17"/>
      <c r="AL8" s="60" t="s">
        <v>425</v>
      </c>
      <c r="AM8" s="61" t="s">
        <v>6</v>
      </c>
      <c r="AN8" s="61"/>
      <c r="AO8" s="62" t="s">
        <v>1</v>
      </c>
      <c r="AP8" s="63">
        <v>3</v>
      </c>
      <c r="AQ8" s="920" t="s">
        <v>2011</v>
      </c>
      <c r="AR8" s="921" t="s">
        <v>2012</v>
      </c>
      <c r="AS8" s="922" t="s">
        <v>2013</v>
      </c>
      <c r="AT8" s="923" t="s">
        <v>2014</v>
      </c>
      <c r="AU8" s="923" t="s">
        <v>2015</v>
      </c>
      <c r="AV8" s="924" t="s">
        <v>2016</v>
      </c>
      <c r="AW8" s="925" t="s">
        <v>2017</v>
      </c>
    </row>
    <row r="9" spans="1:49" customFormat="1" ht="16">
      <c r="A9" s="45"/>
      <c r="B9" s="60" t="s">
        <v>426</v>
      </c>
      <c r="C9" s="61" t="s">
        <v>427</v>
      </c>
      <c r="D9" s="61"/>
      <c r="E9" s="62" t="s">
        <v>1</v>
      </c>
      <c r="F9" s="63">
        <v>3</v>
      </c>
      <c r="G9" s="76">
        <v>13.113</v>
      </c>
      <c r="H9" s="917">
        <v>0</v>
      </c>
      <c r="I9" s="918">
        <v>0</v>
      </c>
      <c r="J9" s="126">
        <v>0</v>
      </c>
      <c r="K9" s="126">
        <v>0</v>
      </c>
      <c r="L9" s="919">
        <v>0</v>
      </c>
      <c r="M9" s="64">
        <f>+SUM(G9:L9)</f>
        <v>13.113</v>
      </c>
      <c r="N9" s="65"/>
      <c r="P9" s="57">
        <f t="shared" si="0"/>
        <v>0</v>
      </c>
      <c r="Q9" s="58"/>
      <c r="R9" s="17"/>
      <c r="S9" s="16"/>
      <c r="T9" s="59">
        <f t="shared" si="1"/>
        <v>0</v>
      </c>
      <c r="U9" s="59">
        <f t="shared" si="1"/>
        <v>0</v>
      </c>
      <c r="V9" s="59">
        <f t="shared" si="1"/>
        <v>0</v>
      </c>
      <c r="W9" s="59">
        <f t="shared" si="1"/>
        <v>0</v>
      </c>
      <c r="X9" s="59">
        <f t="shared" si="1"/>
        <v>0</v>
      </c>
      <c r="Y9" s="59">
        <f t="shared" si="1"/>
        <v>0</v>
      </c>
      <c r="Z9" s="17"/>
      <c r="AA9" s="18"/>
      <c r="AB9" s="17"/>
      <c r="AC9" s="66"/>
      <c r="AD9" s="66"/>
      <c r="AE9" s="66"/>
      <c r="AF9" s="17"/>
      <c r="AL9" s="60" t="s">
        <v>426</v>
      </c>
      <c r="AM9" s="61" t="s">
        <v>427</v>
      </c>
      <c r="AN9" s="61"/>
      <c r="AO9" s="62" t="s">
        <v>1</v>
      </c>
      <c r="AP9" s="63">
        <v>3</v>
      </c>
      <c r="AQ9" s="920" t="s">
        <v>2018</v>
      </c>
      <c r="AR9" s="921" t="s">
        <v>2019</v>
      </c>
      <c r="AS9" s="922" t="s">
        <v>2020</v>
      </c>
      <c r="AT9" s="923" t="s">
        <v>2021</v>
      </c>
      <c r="AU9" s="923" t="s">
        <v>2022</v>
      </c>
      <c r="AV9" s="924" t="s">
        <v>2023</v>
      </c>
      <c r="AW9" s="925" t="s">
        <v>2024</v>
      </c>
    </row>
    <row r="10" spans="1:49" customFormat="1" ht="16">
      <c r="A10" s="45"/>
      <c r="B10" s="60" t="s">
        <v>428</v>
      </c>
      <c r="C10" s="61" t="s">
        <v>30</v>
      </c>
      <c r="D10" s="61"/>
      <c r="E10" s="62" t="s">
        <v>1</v>
      </c>
      <c r="F10" s="63">
        <v>3</v>
      </c>
      <c r="G10" s="76">
        <v>0</v>
      </c>
      <c r="H10" s="917">
        <v>4.2560000000000002</v>
      </c>
      <c r="I10" s="918">
        <v>0</v>
      </c>
      <c r="J10" s="126">
        <v>0</v>
      </c>
      <c r="K10" s="126">
        <v>0</v>
      </c>
      <c r="L10" s="919">
        <v>8.2000000000000003E-2</v>
      </c>
      <c r="M10" s="64">
        <f>+SUM(G10:L10)</f>
        <v>4.3380000000000001</v>
      </c>
      <c r="N10" s="65"/>
      <c r="P10" s="57">
        <f t="shared" si="0"/>
        <v>0</v>
      </c>
      <c r="Q10" s="58"/>
      <c r="R10" s="17"/>
      <c r="S10" s="16"/>
      <c r="T10" s="59">
        <f t="shared" si="1"/>
        <v>0</v>
      </c>
      <c r="U10" s="59">
        <f t="shared" si="1"/>
        <v>0</v>
      </c>
      <c r="V10" s="59">
        <f t="shared" si="1"/>
        <v>0</v>
      </c>
      <c r="W10" s="59">
        <f t="shared" si="1"/>
        <v>0</v>
      </c>
      <c r="X10" s="59">
        <f t="shared" si="1"/>
        <v>0</v>
      </c>
      <c r="Y10" s="59">
        <f t="shared" si="1"/>
        <v>0</v>
      </c>
      <c r="Z10" s="17"/>
      <c r="AA10" s="18"/>
      <c r="AB10" s="17"/>
      <c r="AC10" s="66"/>
      <c r="AD10" s="66"/>
      <c r="AE10" s="66"/>
      <c r="AF10" s="17"/>
      <c r="AL10" s="60" t="s">
        <v>428</v>
      </c>
      <c r="AM10" s="61" t="s">
        <v>30</v>
      </c>
      <c r="AN10" s="61"/>
      <c r="AO10" s="62" t="s">
        <v>1</v>
      </c>
      <c r="AP10" s="63">
        <v>3</v>
      </c>
      <c r="AQ10" s="920" t="s">
        <v>2025</v>
      </c>
      <c r="AR10" s="921" t="s">
        <v>2026</v>
      </c>
      <c r="AS10" s="922" t="s">
        <v>2027</v>
      </c>
      <c r="AT10" s="923" t="s">
        <v>2028</v>
      </c>
      <c r="AU10" s="923" t="s">
        <v>2029</v>
      </c>
      <c r="AV10" s="924" t="s">
        <v>2030</v>
      </c>
      <c r="AW10" s="925" t="s">
        <v>2031</v>
      </c>
    </row>
    <row r="11" spans="1:49" customFormat="1" ht="16">
      <c r="A11" s="49"/>
      <c r="B11" s="60"/>
      <c r="C11" s="67" t="s">
        <v>7</v>
      </c>
      <c r="D11" s="68"/>
      <c r="E11" s="69"/>
      <c r="F11" s="70"/>
      <c r="G11" s="71"/>
      <c r="H11" s="71"/>
      <c r="I11" s="71"/>
      <c r="J11" s="71"/>
      <c r="K11" s="71"/>
      <c r="L11" s="71"/>
      <c r="M11" s="71"/>
      <c r="N11" s="72"/>
      <c r="O11" s="12"/>
      <c r="P11" s="926"/>
      <c r="R11" s="17"/>
      <c r="S11" s="16"/>
      <c r="Z11" s="17"/>
      <c r="AA11" s="18"/>
      <c r="AB11" s="17"/>
      <c r="AC11" s="66"/>
      <c r="AD11" s="66"/>
      <c r="AE11" s="66"/>
      <c r="AF11" s="17"/>
      <c r="AL11" s="60"/>
      <c r="AM11" s="67" t="s">
        <v>7</v>
      </c>
      <c r="AN11" s="68"/>
      <c r="AO11" s="69"/>
      <c r="AP11" s="70"/>
      <c r="AQ11" s="927"/>
      <c r="AR11" s="928"/>
      <c r="AS11" s="927"/>
      <c r="AT11" s="927"/>
      <c r="AU11" s="927"/>
      <c r="AV11" s="927"/>
      <c r="AW11" s="927"/>
    </row>
    <row r="12" spans="1:49" customFormat="1" ht="16">
      <c r="A12" s="45"/>
      <c r="B12" s="73" t="s">
        <v>429</v>
      </c>
      <c r="C12" s="74" t="s">
        <v>8</v>
      </c>
      <c r="D12" s="74"/>
      <c r="E12" s="62" t="s">
        <v>1</v>
      </c>
      <c r="F12" s="75">
        <v>3</v>
      </c>
      <c r="G12" s="76">
        <v>0</v>
      </c>
      <c r="H12" s="917">
        <v>0</v>
      </c>
      <c r="I12" s="918">
        <v>0</v>
      </c>
      <c r="J12" s="126">
        <v>0</v>
      </c>
      <c r="K12" s="126">
        <v>0</v>
      </c>
      <c r="L12" s="919">
        <v>63.148000000000003</v>
      </c>
      <c r="M12" s="64">
        <f>+SUM(G12:L12)</f>
        <v>63.148000000000003</v>
      </c>
      <c r="N12" s="65"/>
      <c r="P12" s="57">
        <f t="shared" ref="P12:P15" si="2" xml:space="preserve"> IF( SUM( R12:Z12 ) = 0, 0, $T$5 )</f>
        <v>0</v>
      </c>
      <c r="Q12" s="58"/>
      <c r="R12" s="17"/>
      <c r="S12" s="16"/>
      <c r="T12" s="59">
        <f t="shared" ref="T12:Y15" si="3" xml:space="preserve"> IF( ISNUMBER( G12 ), 0, 1 )</f>
        <v>0</v>
      </c>
      <c r="U12" s="59">
        <f t="shared" si="3"/>
        <v>0</v>
      </c>
      <c r="V12" s="59">
        <f t="shared" si="3"/>
        <v>0</v>
      </c>
      <c r="W12" s="59">
        <f t="shared" si="3"/>
        <v>0</v>
      </c>
      <c r="X12" s="59">
        <f t="shared" si="3"/>
        <v>0</v>
      </c>
      <c r="Y12" s="59">
        <f t="shared" si="3"/>
        <v>0</v>
      </c>
      <c r="Z12" s="17"/>
      <c r="AA12" s="18"/>
      <c r="AB12" s="17"/>
      <c r="AC12" s="66"/>
      <c r="AD12" s="66"/>
      <c r="AE12" s="66"/>
      <c r="AF12" s="17"/>
      <c r="AL12" s="73" t="s">
        <v>429</v>
      </c>
      <c r="AM12" s="74" t="s">
        <v>8</v>
      </c>
      <c r="AN12" s="74"/>
      <c r="AO12" s="62" t="s">
        <v>1</v>
      </c>
      <c r="AP12" s="75">
        <v>3</v>
      </c>
      <c r="AQ12" s="920" t="s">
        <v>2032</v>
      </c>
      <c r="AR12" s="921" t="s">
        <v>2033</v>
      </c>
      <c r="AS12" s="922" t="s">
        <v>2034</v>
      </c>
      <c r="AT12" s="923" t="s">
        <v>2035</v>
      </c>
      <c r="AU12" s="923" t="s">
        <v>2036</v>
      </c>
      <c r="AV12" s="924" t="s">
        <v>2037</v>
      </c>
      <c r="AW12" s="925" t="s">
        <v>2038</v>
      </c>
    </row>
    <row r="13" spans="1:49" customFormat="1" ht="16">
      <c r="A13" s="45"/>
      <c r="B13" s="60" t="s">
        <v>430</v>
      </c>
      <c r="C13" s="61" t="s">
        <v>86</v>
      </c>
      <c r="D13" s="61"/>
      <c r="E13" s="62" t="s">
        <v>1</v>
      </c>
      <c r="F13" s="75">
        <v>3</v>
      </c>
      <c r="G13" s="76">
        <v>0</v>
      </c>
      <c r="H13" s="917">
        <v>0</v>
      </c>
      <c r="I13" s="918">
        <v>0</v>
      </c>
      <c r="J13" s="126">
        <v>0</v>
      </c>
      <c r="K13" s="126">
        <v>0</v>
      </c>
      <c r="L13" s="919">
        <v>0</v>
      </c>
      <c r="M13" s="64">
        <f>+SUM(G13:L13)</f>
        <v>0</v>
      </c>
      <c r="N13" s="65"/>
      <c r="P13" s="57">
        <f t="shared" si="2"/>
        <v>0</v>
      </c>
      <c r="Q13" s="58"/>
      <c r="R13" s="17"/>
      <c r="S13" s="16"/>
      <c r="T13" s="59">
        <f t="shared" si="3"/>
        <v>0</v>
      </c>
      <c r="U13" s="59">
        <f t="shared" si="3"/>
        <v>0</v>
      </c>
      <c r="V13" s="59">
        <f t="shared" si="3"/>
        <v>0</v>
      </c>
      <c r="W13" s="59">
        <f t="shared" si="3"/>
        <v>0</v>
      </c>
      <c r="X13" s="59">
        <f t="shared" si="3"/>
        <v>0</v>
      </c>
      <c r="Y13" s="59">
        <f t="shared" si="3"/>
        <v>0</v>
      </c>
      <c r="Z13" s="17"/>
      <c r="AA13" s="18"/>
      <c r="AB13" s="17"/>
      <c r="AC13" s="66"/>
      <c r="AD13" s="66"/>
      <c r="AE13" s="66"/>
      <c r="AF13" s="17"/>
      <c r="AL13" s="60" t="s">
        <v>430</v>
      </c>
      <c r="AM13" s="61" t="s">
        <v>86</v>
      </c>
      <c r="AN13" s="61"/>
      <c r="AO13" s="62" t="s">
        <v>1</v>
      </c>
      <c r="AP13" s="75">
        <v>3</v>
      </c>
      <c r="AQ13" s="920" t="s">
        <v>2039</v>
      </c>
      <c r="AR13" s="921" t="s">
        <v>2040</v>
      </c>
      <c r="AS13" s="922" t="s">
        <v>2041</v>
      </c>
      <c r="AT13" s="923" t="s">
        <v>2042</v>
      </c>
      <c r="AU13" s="923" t="s">
        <v>2043</v>
      </c>
      <c r="AV13" s="924" t="s">
        <v>2044</v>
      </c>
      <c r="AW13" s="925" t="s">
        <v>2045</v>
      </c>
    </row>
    <row r="14" spans="1:49" customFormat="1" ht="16">
      <c r="A14" s="45"/>
      <c r="B14" s="60" t="s">
        <v>431</v>
      </c>
      <c r="C14" s="61" t="s">
        <v>9</v>
      </c>
      <c r="D14" s="61"/>
      <c r="E14" s="62" t="s">
        <v>1</v>
      </c>
      <c r="F14" s="75">
        <v>3</v>
      </c>
      <c r="G14" s="76">
        <v>0.377</v>
      </c>
      <c r="H14" s="917">
        <v>22.576000000000001</v>
      </c>
      <c r="I14" s="918">
        <v>1.72</v>
      </c>
      <c r="J14" s="126">
        <v>0</v>
      </c>
      <c r="K14" s="126">
        <v>60.634999999999998</v>
      </c>
      <c r="L14" s="919">
        <v>194.476</v>
      </c>
      <c r="M14" s="64">
        <f>+SUM(G14:L14)</f>
        <v>279.78399999999999</v>
      </c>
      <c r="N14" s="65"/>
      <c r="P14" s="57">
        <f t="shared" si="2"/>
        <v>0</v>
      </c>
      <c r="Q14" s="58"/>
      <c r="R14" s="17"/>
      <c r="S14" s="16"/>
      <c r="T14" s="59">
        <f t="shared" si="3"/>
        <v>0</v>
      </c>
      <c r="U14" s="59">
        <f t="shared" si="3"/>
        <v>0</v>
      </c>
      <c r="V14" s="59">
        <f t="shared" si="3"/>
        <v>0</v>
      </c>
      <c r="W14" s="59">
        <f t="shared" si="3"/>
        <v>0</v>
      </c>
      <c r="X14" s="59">
        <f t="shared" si="3"/>
        <v>0</v>
      </c>
      <c r="Y14" s="59">
        <f t="shared" si="3"/>
        <v>0</v>
      </c>
      <c r="Z14" s="17"/>
      <c r="AA14" s="18"/>
      <c r="AB14" s="17"/>
      <c r="AC14" s="66"/>
      <c r="AD14" s="66"/>
      <c r="AE14" s="66"/>
      <c r="AF14" s="17"/>
      <c r="AL14" s="60" t="s">
        <v>431</v>
      </c>
      <c r="AM14" s="61" t="s">
        <v>9</v>
      </c>
      <c r="AN14" s="61"/>
      <c r="AO14" s="62" t="s">
        <v>1</v>
      </c>
      <c r="AP14" s="75">
        <v>3</v>
      </c>
      <c r="AQ14" s="920" t="s">
        <v>2046</v>
      </c>
      <c r="AR14" s="921" t="s">
        <v>2047</v>
      </c>
      <c r="AS14" s="922" t="s">
        <v>2048</v>
      </c>
      <c r="AT14" s="923" t="s">
        <v>2049</v>
      </c>
      <c r="AU14" s="923" t="s">
        <v>2050</v>
      </c>
      <c r="AV14" s="924" t="s">
        <v>2051</v>
      </c>
      <c r="AW14" s="925" t="s">
        <v>2052</v>
      </c>
    </row>
    <row r="15" spans="1:49" customFormat="1" ht="16">
      <c r="A15" s="45"/>
      <c r="B15" s="60" t="s">
        <v>432</v>
      </c>
      <c r="C15" s="61" t="s">
        <v>10</v>
      </c>
      <c r="D15" s="61"/>
      <c r="E15" s="62" t="s">
        <v>1</v>
      </c>
      <c r="F15" s="75">
        <v>3</v>
      </c>
      <c r="G15" s="76">
        <v>0</v>
      </c>
      <c r="H15" s="917">
        <v>3.6309999999999998</v>
      </c>
      <c r="I15" s="918">
        <v>6.5339999999999998</v>
      </c>
      <c r="J15" s="126">
        <v>0</v>
      </c>
      <c r="K15" s="126">
        <v>5.859</v>
      </c>
      <c r="L15" s="919">
        <v>63.375</v>
      </c>
      <c r="M15" s="64">
        <f>+SUM(G15:L15)</f>
        <v>79.399000000000001</v>
      </c>
      <c r="N15" s="65"/>
      <c r="P15" s="57">
        <f t="shared" si="2"/>
        <v>0</v>
      </c>
      <c r="Q15" s="58"/>
      <c r="R15" s="17"/>
      <c r="S15" s="16"/>
      <c r="T15" s="59">
        <f t="shared" si="3"/>
        <v>0</v>
      </c>
      <c r="U15" s="59">
        <f t="shared" si="3"/>
        <v>0</v>
      </c>
      <c r="V15" s="59">
        <f t="shared" si="3"/>
        <v>0</v>
      </c>
      <c r="W15" s="59">
        <f t="shared" si="3"/>
        <v>0</v>
      </c>
      <c r="X15" s="59">
        <f t="shared" si="3"/>
        <v>0</v>
      </c>
      <c r="Y15" s="59">
        <f t="shared" si="3"/>
        <v>0</v>
      </c>
      <c r="Z15" s="17"/>
      <c r="AA15" s="18"/>
      <c r="AB15" s="17"/>
      <c r="AC15" s="66"/>
      <c r="AD15" s="66"/>
      <c r="AE15" s="66"/>
      <c r="AF15" s="17"/>
      <c r="AL15" s="60" t="s">
        <v>432</v>
      </c>
      <c r="AM15" s="61" t="s">
        <v>10</v>
      </c>
      <c r="AN15" s="61"/>
      <c r="AO15" s="62" t="s">
        <v>1</v>
      </c>
      <c r="AP15" s="75">
        <v>3</v>
      </c>
      <c r="AQ15" s="920" t="s">
        <v>2053</v>
      </c>
      <c r="AR15" s="921" t="s">
        <v>2054</v>
      </c>
      <c r="AS15" s="922" t="s">
        <v>2055</v>
      </c>
      <c r="AT15" s="923" t="s">
        <v>2056</v>
      </c>
      <c r="AU15" s="923" t="s">
        <v>2057</v>
      </c>
      <c r="AV15" s="924" t="s">
        <v>2058</v>
      </c>
      <c r="AW15" s="925" t="s">
        <v>2059</v>
      </c>
    </row>
    <row r="16" spans="1:49" customFormat="1" ht="16.5" thickBot="1">
      <c r="A16" s="45"/>
      <c r="B16" s="77" t="s">
        <v>433</v>
      </c>
      <c r="C16" s="78" t="s">
        <v>434</v>
      </c>
      <c r="D16" s="78"/>
      <c r="E16" s="79" t="s">
        <v>1</v>
      </c>
      <c r="F16" s="80">
        <v>3</v>
      </c>
      <c r="G16" s="81">
        <f t="shared" ref="G16" si="4">+SUM(G7:G15)</f>
        <v>13.49</v>
      </c>
      <c r="H16" s="82">
        <f>+SUM(H7:H15)</f>
        <v>44.718000000000004</v>
      </c>
      <c r="I16" s="83">
        <f>+SUM(I7:I15)</f>
        <v>8.5719999999999992</v>
      </c>
      <c r="J16" s="84">
        <f>+SUM(J7:J15)</f>
        <v>0</v>
      </c>
      <c r="K16" s="84">
        <f>+SUM(K7:K15)</f>
        <v>80.151999999999987</v>
      </c>
      <c r="L16" s="85">
        <f>+SUM(L7:L15)</f>
        <v>355.74400000000003</v>
      </c>
      <c r="M16" s="86">
        <f>+SUM(G16:L16)</f>
        <v>502.67600000000004</v>
      </c>
      <c r="N16" s="87"/>
      <c r="P16" s="929"/>
      <c r="R16" s="17"/>
      <c r="S16" s="16"/>
      <c r="Z16" s="17"/>
      <c r="AA16" s="18"/>
      <c r="AB16" s="17"/>
      <c r="AC16" s="66"/>
      <c r="AD16" s="66"/>
      <c r="AE16" s="66"/>
      <c r="AF16" s="17"/>
      <c r="AL16" s="77" t="s">
        <v>433</v>
      </c>
      <c r="AM16" s="78" t="s">
        <v>434</v>
      </c>
      <c r="AN16" s="78"/>
      <c r="AO16" s="79" t="s">
        <v>1</v>
      </c>
      <c r="AP16" s="80">
        <v>3</v>
      </c>
      <c r="AQ16" s="81" t="s">
        <v>2060</v>
      </c>
      <c r="AR16" s="82" t="s">
        <v>2061</v>
      </c>
      <c r="AS16" s="83" t="s">
        <v>2062</v>
      </c>
      <c r="AT16" s="84" t="s">
        <v>2063</v>
      </c>
      <c r="AU16" s="84" t="s">
        <v>2064</v>
      </c>
      <c r="AV16" s="85" t="s">
        <v>2065</v>
      </c>
      <c r="AW16" s="930" t="s">
        <v>2066</v>
      </c>
    </row>
    <row r="17" spans="1:49" customFormat="1" ht="16.5" thickBot="1">
      <c r="A17" s="45"/>
      <c r="B17" s="49"/>
      <c r="C17" s="49"/>
      <c r="D17" s="49"/>
      <c r="E17" s="49"/>
      <c r="F17" s="49"/>
      <c r="G17" s="45"/>
      <c r="H17" s="45"/>
      <c r="I17" s="45"/>
      <c r="J17" s="45"/>
      <c r="K17" s="45"/>
      <c r="L17" s="45"/>
      <c r="M17" s="45"/>
      <c r="N17" s="88"/>
      <c r="P17" s="929"/>
      <c r="R17" s="17"/>
      <c r="S17" s="16"/>
      <c r="Z17" s="17"/>
      <c r="AA17" s="18"/>
      <c r="AB17" s="17"/>
      <c r="AC17" s="66"/>
      <c r="AD17" s="66"/>
      <c r="AE17" s="66"/>
      <c r="AF17" s="17"/>
      <c r="AL17" s="49"/>
      <c r="AM17" s="49"/>
      <c r="AN17" s="49"/>
      <c r="AO17" s="49"/>
      <c r="AP17" s="49"/>
      <c r="AQ17" s="931"/>
      <c r="AR17" s="931"/>
      <c r="AS17" s="931"/>
      <c r="AT17" s="931"/>
      <c r="AU17" s="931"/>
      <c r="AV17" s="931"/>
      <c r="AW17" s="931"/>
    </row>
    <row r="18" spans="1:49" customFormat="1" ht="16">
      <c r="A18" s="45"/>
      <c r="B18" s="50" t="s">
        <v>435</v>
      </c>
      <c r="C18" s="51" t="s">
        <v>11</v>
      </c>
      <c r="D18" s="51"/>
      <c r="E18" s="52" t="s">
        <v>1</v>
      </c>
      <c r="F18" s="53">
        <v>3</v>
      </c>
      <c r="G18" s="54">
        <v>0</v>
      </c>
      <c r="H18" s="907">
        <v>2.4750000000000001</v>
      </c>
      <c r="I18" s="908">
        <v>0</v>
      </c>
      <c r="J18" s="909">
        <v>0</v>
      </c>
      <c r="K18" s="909">
        <v>0</v>
      </c>
      <c r="L18" s="910">
        <v>3.64</v>
      </c>
      <c r="M18" s="55">
        <f>+SUM(G18:L18)</f>
        <v>6.1150000000000002</v>
      </c>
      <c r="N18" s="56"/>
      <c r="P18" s="57">
        <f t="shared" ref="P18" si="5" xml:space="preserve"> IF( SUM( R18:Z18 ) = 0, 0, $T$5 )</f>
        <v>0</v>
      </c>
      <c r="Q18" s="58"/>
      <c r="R18" s="17"/>
      <c r="S18" s="16"/>
      <c r="T18" s="59">
        <f t="shared" ref="T18:Y18" si="6" xml:space="preserve"> IF( ISNUMBER( G18 ), 0, 1 )</f>
        <v>0</v>
      </c>
      <c r="U18" s="59">
        <f t="shared" si="6"/>
        <v>0</v>
      </c>
      <c r="V18" s="59">
        <f t="shared" si="6"/>
        <v>0</v>
      </c>
      <c r="W18" s="59">
        <f t="shared" si="6"/>
        <v>0</v>
      </c>
      <c r="X18" s="59">
        <f t="shared" si="6"/>
        <v>0</v>
      </c>
      <c r="Y18" s="59">
        <f t="shared" si="6"/>
        <v>0</v>
      </c>
      <c r="Z18" s="17"/>
      <c r="AA18" s="18"/>
      <c r="AB18" s="17"/>
      <c r="AC18" s="66"/>
      <c r="AD18" s="66"/>
      <c r="AE18" s="66"/>
      <c r="AF18" s="17"/>
      <c r="AL18" s="50" t="s">
        <v>435</v>
      </c>
      <c r="AM18" s="51" t="s">
        <v>11</v>
      </c>
      <c r="AN18" s="51"/>
      <c r="AO18" s="52" t="s">
        <v>1</v>
      </c>
      <c r="AP18" s="53">
        <v>3</v>
      </c>
      <c r="AQ18" s="911" t="s">
        <v>2067</v>
      </c>
      <c r="AR18" s="912" t="s">
        <v>2068</v>
      </c>
      <c r="AS18" s="913" t="s">
        <v>2069</v>
      </c>
      <c r="AT18" s="914" t="s">
        <v>2070</v>
      </c>
      <c r="AU18" s="914" t="s">
        <v>2071</v>
      </c>
      <c r="AV18" s="915" t="s">
        <v>2072</v>
      </c>
      <c r="AW18" s="916" t="s">
        <v>2073</v>
      </c>
    </row>
    <row r="19" spans="1:49" customFormat="1" ht="16.5" thickBot="1">
      <c r="A19" s="45"/>
      <c r="B19" s="77" t="s">
        <v>436</v>
      </c>
      <c r="C19" s="78" t="s">
        <v>437</v>
      </c>
      <c r="D19" s="78"/>
      <c r="E19" s="79" t="s">
        <v>1</v>
      </c>
      <c r="F19" s="80">
        <v>3</v>
      </c>
      <c r="G19" s="81">
        <f t="shared" ref="G19" si="7">+G16+G18</f>
        <v>13.49</v>
      </c>
      <c r="H19" s="82">
        <f>+H16+H18</f>
        <v>47.193000000000005</v>
      </c>
      <c r="I19" s="83">
        <f>+I16+I18</f>
        <v>8.5719999999999992</v>
      </c>
      <c r="J19" s="84">
        <f>+J16+J18</f>
        <v>0</v>
      </c>
      <c r="K19" s="84">
        <f>+K16+K18</f>
        <v>80.151999999999987</v>
      </c>
      <c r="L19" s="85">
        <f>+L16+L18</f>
        <v>359.38400000000001</v>
      </c>
      <c r="M19" s="86">
        <f>+SUM(G19:L19)</f>
        <v>508.791</v>
      </c>
      <c r="N19" s="87"/>
      <c r="P19" s="929"/>
      <c r="R19" s="17"/>
      <c r="S19" s="16"/>
      <c r="Z19" s="17"/>
      <c r="AA19" s="18"/>
      <c r="AB19" s="17"/>
      <c r="AC19" s="66"/>
      <c r="AD19" s="66"/>
      <c r="AE19" s="66"/>
      <c r="AF19" s="17"/>
      <c r="AL19" s="77" t="s">
        <v>436</v>
      </c>
      <c r="AM19" s="78" t="s">
        <v>437</v>
      </c>
      <c r="AN19" s="78"/>
      <c r="AO19" s="79" t="s">
        <v>1</v>
      </c>
      <c r="AP19" s="80">
        <v>3</v>
      </c>
      <c r="AQ19" s="81" t="s">
        <v>2074</v>
      </c>
      <c r="AR19" s="82" t="s">
        <v>2075</v>
      </c>
      <c r="AS19" s="83" t="s">
        <v>2076</v>
      </c>
      <c r="AT19" s="84" t="s">
        <v>2077</v>
      </c>
      <c r="AU19" s="84" t="s">
        <v>2078</v>
      </c>
      <c r="AV19" s="85" t="s">
        <v>2079</v>
      </c>
      <c r="AW19" s="930" t="s">
        <v>2080</v>
      </c>
    </row>
    <row r="20" spans="1:49" customFormat="1" ht="16.5" thickBot="1">
      <c r="A20" s="45"/>
      <c r="B20" s="49"/>
      <c r="C20" s="49"/>
      <c r="D20" s="49"/>
      <c r="E20" s="49"/>
      <c r="F20" s="49"/>
      <c r="G20" s="45"/>
      <c r="H20" s="45"/>
      <c r="I20" s="45"/>
      <c r="J20" s="45"/>
      <c r="K20" s="45"/>
      <c r="L20" s="45"/>
      <c r="M20" s="45"/>
      <c r="N20" s="88"/>
      <c r="P20" s="929"/>
      <c r="R20" s="17"/>
      <c r="S20" s="16"/>
      <c r="Z20" s="17"/>
      <c r="AA20" s="18"/>
      <c r="AB20" s="17"/>
      <c r="AC20" s="66"/>
      <c r="AD20" s="66"/>
      <c r="AE20" s="66"/>
      <c r="AF20" s="17"/>
      <c r="AL20" s="49"/>
      <c r="AM20" s="49"/>
      <c r="AN20" s="49"/>
      <c r="AO20" s="49"/>
      <c r="AP20" s="49"/>
      <c r="AQ20" s="931"/>
      <c r="AR20" s="931"/>
      <c r="AS20" s="931"/>
      <c r="AT20" s="931"/>
      <c r="AU20" s="931"/>
      <c r="AV20" s="931"/>
      <c r="AW20" s="931"/>
    </row>
    <row r="21" spans="1:49" customFormat="1" ht="16.5" thickBot="1">
      <c r="A21" s="45"/>
      <c r="B21" s="46" t="s">
        <v>438</v>
      </c>
      <c r="C21" s="47" t="s">
        <v>87</v>
      </c>
      <c r="D21" s="897"/>
      <c r="E21" s="48"/>
      <c r="F21" s="48"/>
      <c r="G21" s="45"/>
      <c r="H21" s="45"/>
      <c r="I21" s="45"/>
      <c r="J21" s="45"/>
      <c r="K21" s="45"/>
      <c r="L21" s="45"/>
      <c r="M21" s="45"/>
      <c r="N21" s="88"/>
      <c r="P21" s="929"/>
      <c r="R21" s="89"/>
      <c r="S21" s="16"/>
      <c r="Z21" s="89"/>
      <c r="AA21" s="18"/>
      <c r="AB21" s="89"/>
      <c r="AC21" s="66"/>
      <c r="AD21" s="66"/>
      <c r="AE21" s="66"/>
      <c r="AF21" s="89"/>
      <c r="AL21" s="46" t="s">
        <v>438</v>
      </c>
      <c r="AM21" s="47" t="s">
        <v>87</v>
      </c>
      <c r="AN21" s="897"/>
      <c r="AO21" s="48"/>
      <c r="AP21" s="48"/>
      <c r="AQ21" s="931"/>
      <c r="AR21" s="931"/>
      <c r="AS21" s="931"/>
      <c r="AT21" s="931"/>
      <c r="AU21" s="931"/>
      <c r="AV21" s="931"/>
      <c r="AW21" s="931"/>
    </row>
    <row r="22" spans="1:49" customFormat="1" ht="16">
      <c r="A22" s="45"/>
      <c r="B22" s="50" t="s">
        <v>439</v>
      </c>
      <c r="C22" s="51" t="s">
        <v>12</v>
      </c>
      <c r="D22" s="51"/>
      <c r="E22" s="52" t="s">
        <v>1</v>
      </c>
      <c r="F22" s="53">
        <v>3</v>
      </c>
      <c r="G22" s="90">
        <v>0</v>
      </c>
      <c r="H22" s="932">
        <v>3.9169999999999998</v>
      </c>
      <c r="I22" s="90">
        <v>6.6390000000000002</v>
      </c>
      <c r="J22" s="933">
        <v>0</v>
      </c>
      <c r="K22" s="933">
        <v>0</v>
      </c>
      <c r="L22" s="934">
        <v>160.87299999999999</v>
      </c>
      <c r="M22" s="55">
        <f t="shared" ref="M22:M31" si="8">+SUM(G22:L22)</f>
        <v>171.429</v>
      </c>
      <c r="N22" s="56"/>
      <c r="P22" s="57">
        <f t="shared" ref="P22:P26" si="9" xml:space="preserve"> IF( SUM( R22:Z22 ) = 0, 0, $T$5 )</f>
        <v>0</v>
      </c>
      <c r="Q22" s="58"/>
      <c r="R22" s="89"/>
      <c r="S22" s="16"/>
      <c r="T22" s="59">
        <f t="shared" ref="T22:Y26" si="10" xml:space="preserve"> IF( ISNUMBER( G22 ), 0, 1 )</f>
        <v>0</v>
      </c>
      <c r="U22" s="59">
        <f t="shared" si="10"/>
        <v>0</v>
      </c>
      <c r="V22" s="59">
        <f t="shared" si="10"/>
        <v>0</v>
      </c>
      <c r="W22" s="59">
        <f t="shared" si="10"/>
        <v>0</v>
      </c>
      <c r="X22" s="59">
        <f t="shared" si="10"/>
        <v>0</v>
      </c>
      <c r="Y22" s="59">
        <f t="shared" si="10"/>
        <v>0</v>
      </c>
      <c r="Z22" s="89"/>
      <c r="AA22" s="18"/>
      <c r="AB22" s="89"/>
      <c r="AC22" s="66"/>
      <c r="AD22" s="66"/>
      <c r="AE22" s="66"/>
      <c r="AF22" s="89"/>
      <c r="AL22" s="50" t="s">
        <v>439</v>
      </c>
      <c r="AM22" s="51" t="s">
        <v>12</v>
      </c>
      <c r="AN22" s="51"/>
      <c r="AO22" s="52" t="s">
        <v>1</v>
      </c>
      <c r="AP22" s="53">
        <v>3</v>
      </c>
      <c r="AQ22" s="935" t="s">
        <v>2081</v>
      </c>
      <c r="AR22" s="936" t="s">
        <v>2082</v>
      </c>
      <c r="AS22" s="937" t="s">
        <v>2083</v>
      </c>
      <c r="AT22" s="938" t="s">
        <v>2084</v>
      </c>
      <c r="AU22" s="938" t="s">
        <v>2085</v>
      </c>
      <c r="AV22" s="939" t="s">
        <v>2086</v>
      </c>
      <c r="AW22" s="916" t="s">
        <v>2087</v>
      </c>
    </row>
    <row r="23" spans="1:49" customFormat="1" ht="16">
      <c r="A23" s="45"/>
      <c r="B23" s="60" t="s">
        <v>440</v>
      </c>
      <c r="C23" s="61" t="s">
        <v>13</v>
      </c>
      <c r="D23" s="61"/>
      <c r="E23" s="62" t="s">
        <v>1</v>
      </c>
      <c r="F23" s="63">
        <v>3</v>
      </c>
      <c r="G23" s="940">
        <v>8.9999999999999993E-3</v>
      </c>
      <c r="H23" s="941">
        <v>4.6340000000000003</v>
      </c>
      <c r="I23" s="940">
        <v>1.72</v>
      </c>
      <c r="J23" s="942">
        <v>0</v>
      </c>
      <c r="K23" s="942">
        <v>92.991</v>
      </c>
      <c r="L23" s="943">
        <v>91.337999999999994</v>
      </c>
      <c r="M23" s="64">
        <f t="shared" si="8"/>
        <v>190.69200000000001</v>
      </c>
      <c r="N23" s="65"/>
      <c r="P23" s="57">
        <f t="shared" si="9"/>
        <v>0</v>
      </c>
      <c r="Q23" s="58"/>
      <c r="R23" s="89"/>
      <c r="S23" s="16"/>
      <c r="T23" s="59">
        <f t="shared" si="10"/>
        <v>0</v>
      </c>
      <c r="U23" s="59">
        <f t="shared" si="10"/>
        <v>0</v>
      </c>
      <c r="V23" s="59">
        <f t="shared" si="10"/>
        <v>0</v>
      </c>
      <c r="W23" s="59">
        <f t="shared" si="10"/>
        <v>0</v>
      </c>
      <c r="X23" s="59">
        <f t="shared" si="10"/>
        <v>0</v>
      </c>
      <c r="Y23" s="59">
        <f xml:space="preserve"> IF( ISNUMBER( L23 ), 0, 1 )</f>
        <v>0</v>
      </c>
      <c r="Z23" s="89"/>
      <c r="AA23" s="18"/>
      <c r="AB23" s="89"/>
      <c r="AC23" s="66"/>
      <c r="AD23" s="66"/>
      <c r="AE23" s="66"/>
      <c r="AF23" s="89"/>
      <c r="AL23" s="60" t="s">
        <v>440</v>
      </c>
      <c r="AM23" s="61" t="s">
        <v>13</v>
      </c>
      <c r="AN23" s="61"/>
      <c r="AO23" s="62" t="s">
        <v>1</v>
      </c>
      <c r="AP23" s="63">
        <v>3</v>
      </c>
      <c r="AQ23" s="944" t="s">
        <v>2088</v>
      </c>
      <c r="AR23" s="945" t="s">
        <v>2089</v>
      </c>
      <c r="AS23" s="946" t="s">
        <v>2090</v>
      </c>
      <c r="AT23" s="947" t="s">
        <v>2091</v>
      </c>
      <c r="AU23" s="947" t="s">
        <v>2092</v>
      </c>
      <c r="AV23" s="948" t="s">
        <v>2093</v>
      </c>
      <c r="AW23" s="925" t="s">
        <v>2094</v>
      </c>
    </row>
    <row r="24" spans="1:49" customFormat="1" ht="16">
      <c r="A24" s="45"/>
      <c r="B24" s="60" t="s">
        <v>441</v>
      </c>
      <c r="C24" s="61" t="s">
        <v>14</v>
      </c>
      <c r="D24" s="61"/>
      <c r="E24" s="62" t="s">
        <v>1</v>
      </c>
      <c r="F24" s="63">
        <v>3</v>
      </c>
      <c r="G24" s="940">
        <v>0</v>
      </c>
      <c r="H24" s="941">
        <v>0</v>
      </c>
      <c r="I24" s="940">
        <v>0.182</v>
      </c>
      <c r="J24" s="942">
        <v>0</v>
      </c>
      <c r="K24" s="942">
        <v>0</v>
      </c>
      <c r="L24" s="943">
        <v>84.332999999999998</v>
      </c>
      <c r="M24" s="64">
        <f t="shared" si="8"/>
        <v>84.515000000000001</v>
      </c>
      <c r="N24" s="65"/>
      <c r="P24" s="57">
        <f t="shared" si="9"/>
        <v>0</v>
      </c>
      <c r="Q24" s="58"/>
      <c r="R24" s="17"/>
      <c r="S24" s="16"/>
      <c r="T24" s="59">
        <f t="shared" si="10"/>
        <v>0</v>
      </c>
      <c r="U24" s="59">
        <f t="shared" si="10"/>
        <v>0</v>
      </c>
      <c r="V24" s="59">
        <f t="shared" si="10"/>
        <v>0</v>
      </c>
      <c r="W24" s="59">
        <f t="shared" si="10"/>
        <v>0</v>
      </c>
      <c r="X24" s="59">
        <f t="shared" si="10"/>
        <v>0</v>
      </c>
      <c r="Y24" s="59">
        <f t="shared" si="10"/>
        <v>0</v>
      </c>
      <c r="Z24" s="17"/>
      <c r="AA24" s="18"/>
      <c r="AB24" s="17"/>
      <c r="AC24" s="66"/>
      <c r="AD24" s="66"/>
      <c r="AE24" s="66"/>
      <c r="AF24" s="17"/>
      <c r="AL24" s="60" t="s">
        <v>441</v>
      </c>
      <c r="AM24" s="61" t="s">
        <v>14</v>
      </c>
      <c r="AN24" s="61"/>
      <c r="AO24" s="62" t="s">
        <v>1</v>
      </c>
      <c r="AP24" s="63">
        <v>3</v>
      </c>
      <c r="AQ24" s="944" t="s">
        <v>2095</v>
      </c>
      <c r="AR24" s="945" t="s">
        <v>2096</v>
      </c>
      <c r="AS24" s="946" t="s">
        <v>2097</v>
      </c>
      <c r="AT24" s="947" t="s">
        <v>2098</v>
      </c>
      <c r="AU24" s="947" t="s">
        <v>2099</v>
      </c>
      <c r="AV24" s="948" t="s">
        <v>2100</v>
      </c>
      <c r="AW24" s="925" t="s">
        <v>2101</v>
      </c>
    </row>
    <row r="25" spans="1:49" customFormat="1" ht="16">
      <c r="A25" s="45"/>
      <c r="B25" s="60" t="s">
        <v>442</v>
      </c>
      <c r="C25" s="61" t="s">
        <v>15</v>
      </c>
      <c r="D25" s="61"/>
      <c r="E25" s="62" t="s">
        <v>1</v>
      </c>
      <c r="F25" s="63">
        <v>3</v>
      </c>
      <c r="G25" s="940">
        <v>0</v>
      </c>
      <c r="H25" s="941">
        <v>12.677</v>
      </c>
      <c r="I25" s="940">
        <v>0.126</v>
      </c>
      <c r="J25" s="942">
        <v>0</v>
      </c>
      <c r="K25" s="942">
        <v>11.962</v>
      </c>
      <c r="L25" s="943">
        <v>50.567</v>
      </c>
      <c r="M25" s="64">
        <f t="shared" si="8"/>
        <v>75.331999999999994</v>
      </c>
      <c r="N25" s="65"/>
      <c r="P25" s="57">
        <f t="shared" si="9"/>
        <v>0</v>
      </c>
      <c r="Q25" s="58"/>
      <c r="R25" s="17"/>
      <c r="S25" s="16"/>
      <c r="T25" s="59">
        <f t="shared" si="10"/>
        <v>0</v>
      </c>
      <c r="U25" s="59">
        <f t="shared" si="10"/>
        <v>0</v>
      </c>
      <c r="V25" s="59">
        <f t="shared" si="10"/>
        <v>0</v>
      </c>
      <c r="W25" s="59">
        <f t="shared" si="10"/>
        <v>0</v>
      </c>
      <c r="X25" s="59">
        <f t="shared" si="10"/>
        <v>0</v>
      </c>
      <c r="Y25" s="59">
        <f t="shared" si="10"/>
        <v>0</v>
      </c>
      <c r="Z25" s="17"/>
      <c r="AA25" s="18"/>
      <c r="AB25" s="17"/>
      <c r="AC25" s="66"/>
      <c r="AD25" s="66"/>
      <c r="AE25" s="66"/>
      <c r="AF25" s="17"/>
      <c r="AL25" s="60" t="s">
        <v>442</v>
      </c>
      <c r="AM25" s="61" t="s">
        <v>15</v>
      </c>
      <c r="AN25" s="61"/>
      <c r="AO25" s="62" t="s">
        <v>1</v>
      </c>
      <c r="AP25" s="63">
        <v>3</v>
      </c>
      <c r="AQ25" s="944" t="s">
        <v>2102</v>
      </c>
      <c r="AR25" s="945" t="s">
        <v>2103</v>
      </c>
      <c r="AS25" s="946" t="s">
        <v>2104</v>
      </c>
      <c r="AT25" s="947" t="s">
        <v>2105</v>
      </c>
      <c r="AU25" s="947" t="s">
        <v>2106</v>
      </c>
      <c r="AV25" s="948" t="s">
        <v>2107</v>
      </c>
      <c r="AW25" s="925" t="s">
        <v>2108</v>
      </c>
    </row>
    <row r="26" spans="1:49" customFormat="1" ht="16">
      <c r="A26" s="45"/>
      <c r="B26" s="60" t="s">
        <v>443</v>
      </c>
      <c r="C26" s="61" t="s">
        <v>16</v>
      </c>
      <c r="D26" s="61"/>
      <c r="E26" s="62" t="s">
        <v>1</v>
      </c>
      <c r="F26" s="63">
        <v>3</v>
      </c>
      <c r="G26" s="940">
        <v>0</v>
      </c>
      <c r="H26" s="941">
        <v>0</v>
      </c>
      <c r="I26" s="940">
        <v>0</v>
      </c>
      <c r="J26" s="942">
        <v>0</v>
      </c>
      <c r="K26" s="942">
        <v>0</v>
      </c>
      <c r="L26" s="943">
        <v>0.24399999999999999</v>
      </c>
      <c r="M26" s="64">
        <f t="shared" si="8"/>
        <v>0.24399999999999999</v>
      </c>
      <c r="N26" s="65"/>
      <c r="P26" s="57">
        <f t="shared" si="9"/>
        <v>0</v>
      </c>
      <c r="Q26" s="58"/>
      <c r="R26" s="17"/>
      <c r="S26" s="16"/>
      <c r="T26" s="59">
        <f t="shared" si="10"/>
        <v>0</v>
      </c>
      <c r="U26" s="59">
        <f t="shared" si="10"/>
        <v>0</v>
      </c>
      <c r="V26" s="59">
        <f t="shared" si="10"/>
        <v>0</v>
      </c>
      <c r="W26" s="59">
        <f t="shared" si="10"/>
        <v>0</v>
      </c>
      <c r="X26" s="59">
        <f t="shared" si="10"/>
        <v>0</v>
      </c>
      <c r="Y26" s="59">
        <f t="shared" si="10"/>
        <v>0</v>
      </c>
      <c r="Z26" s="17"/>
      <c r="AA26" s="18"/>
      <c r="AB26" s="91"/>
      <c r="AC26" s="66"/>
      <c r="AD26" s="66"/>
      <c r="AE26" s="66"/>
      <c r="AF26" s="91"/>
      <c r="AL26" s="60" t="s">
        <v>443</v>
      </c>
      <c r="AM26" s="61" t="s">
        <v>16</v>
      </c>
      <c r="AN26" s="61"/>
      <c r="AO26" s="62" t="s">
        <v>1</v>
      </c>
      <c r="AP26" s="63">
        <v>3</v>
      </c>
      <c r="AQ26" s="944" t="s">
        <v>2109</v>
      </c>
      <c r="AR26" s="945" t="s">
        <v>2110</v>
      </c>
      <c r="AS26" s="946" t="s">
        <v>2111</v>
      </c>
      <c r="AT26" s="947" t="s">
        <v>2112</v>
      </c>
      <c r="AU26" s="947" t="s">
        <v>2113</v>
      </c>
      <c r="AV26" s="948" t="s">
        <v>2114</v>
      </c>
      <c r="AW26" s="925" t="s">
        <v>2115</v>
      </c>
    </row>
    <row r="27" spans="1:49" customFormat="1" ht="16">
      <c r="A27" s="45"/>
      <c r="B27" s="60" t="s">
        <v>444</v>
      </c>
      <c r="C27" s="61" t="s">
        <v>445</v>
      </c>
      <c r="D27" s="61"/>
      <c r="E27" s="62" t="s">
        <v>1</v>
      </c>
      <c r="F27" s="63">
        <v>3</v>
      </c>
      <c r="G27" s="92">
        <f t="shared" ref="G27" si="11">SUM(G22:G26)</f>
        <v>8.9999999999999993E-3</v>
      </c>
      <c r="H27" s="93">
        <f>SUM(H22:H26)</f>
        <v>21.228000000000002</v>
      </c>
      <c r="I27" s="92">
        <f>SUM(I22:I26)</f>
        <v>8.6669999999999998</v>
      </c>
      <c r="J27" s="94">
        <f>SUM(J22:J26)</f>
        <v>0</v>
      </c>
      <c r="K27" s="94">
        <f>SUM(K22:K26)</f>
        <v>104.953</v>
      </c>
      <c r="L27" s="95">
        <f>SUM(L22:L26)</f>
        <v>387.35500000000002</v>
      </c>
      <c r="M27" s="92">
        <f t="shared" si="8"/>
        <v>522.21199999999999</v>
      </c>
      <c r="N27" s="65"/>
      <c r="P27" s="929"/>
      <c r="R27" s="17"/>
      <c r="S27" s="16"/>
      <c r="Z27" s="17"/>
      <c r="AA27" s="18"/>
      <c r="AB27" s="89"/>
      <c r="AC27" s="66"/>
      <c r="AD27" s="66"/>
      <c r="AE27" s="66"/>
      <c r="AF27" s="89"/>
      <c r="AL27" s="60" t="s">
        <v>444</v>
      </c>
      <c r="AM27" s="61" t="s">
        <v>445</v>
      </c>
      <c r="AN27" s="61"/>
      <c r="AO27" s="62" t="s">
        <v>1</v>
      </c>
      <c r="AP27" s="63">
        <v>3</v>
      </c>
      <c r="AQ27" s="949" t="s">
        <v>2116</v>
      </c>
      <c r="AR27" s="950" t="s">
        <v>2117</v>
      </c>
      <c r="AS27" s="951" t="s">
        <v>2118</v>
      </c>
      <c r="AT27" s="949" t="s">
        <v>2119</v>
      </c>
      <c r="AU27" s="949" t="s">
        <v>2120</v>
      </c>
      <c r="AV27" s="952" t="s">
        <v>2121</v>
      </c>
      <c r="AW27" s="949" t="s">
        <v>2122</v>
      </c>
    </row>
    <row r="28" spans="1:49" customFormat="1" ht="16">
      <c r="A28" s="45"/>
      <c r="B28" s="60" t="s">
        <v>446</v>
      </c>
      <c r="C28" s="61" t="s">
        <v>11</v>
      </c>
      <c r="D28" s="61"/>
      <c r="E28" s="62" t="s">
        <v>1</v>
      </c>
      <c r="F28" s="63">
        <v>3</v>
      </c>
      <c r="G28" s="76">
        <v>0</v>
      </c>
      <c r="H28" s="917">
        <v>0</v>
      </c>
      <c r="I28" s="940">
        <v>0</v>
      </c>
      <c r="J28" s="942">
        <v>0</v>
      </c>
      <c r="K28" s="942">
        <v>0</v>
      </c>
      <c r="L28" s="943">
        <v>0.43447605</v>
      </c>
      <c r="M28" s="64">
        <f t="shared" si="8"/>
        <v>0.43447605</v>
      </c>
      <c r="N28" s="65"/>
      <c r="P28" s="57">
        <f t="shared" ref="P28" si="12" xml:space="preserve"> IF( SUM( R28:Z28 ) = 0, 0, $T$5 )</f>
        <v>0</v>
      </c>
      <c r="Q28" s="58"/>
      <c r="R28" s="89"/>
      <c r="S28" s="16"/>
      <c r="T28" s="59">
        <f t="shared" ref="T28:Y28" si="13" xml:space="preserve"> IF( ISNUMBER( G28 ), 0, 1 )</f>
        <v>0</v>
      </c>
      <c r="U28" s="59">
        <f t="shared" si="13"/>
        <v>0</v>
      </c>
      <c r="V28" s="59">
        <f t="shared" si="13"/>
        <v>0</v>
      </c>
      <c r="W28" s="59">
        <f t="shared" si="13"/>
        <v>0</v>
      </c>
      <c r="X28" s="59">
        <f t="shared" si="13"/>
        <v>0</v>
      </c>
      <c r="Y28" s="59">
        <f t="shared" si="13"/>
        <v>0</v>
      </c>
      <c r="Z28" s="89"/>
      <c r="AA28" s="18"/>
      <c r="AB28" s="89"/>
      <c r="AC28" s="66"/>
      <c r="AD28" s="66"/>
      <c r="AE28" s="66"/>
      <c r="AF28" s="89"/>
      <c r="AL28" s="60" t="s">
        <v>446</v>
      </c>
      <c r="AM28" s="61" t="s">
        <v>11</v>
      </c>
      <c r="AN28" s="61"/>
      <c r="AO28" s="62" t="s">
        <v>1</v>
      </c>
      <c r="AP28" s="63">
        <v>3</v>
      </c>
      <c r="AQ28" s="920" t="s">
        <v>2123</v>
      </c>
      <c r="AR28" s="921" t="s">
        <v>2124</v>
      </c>
      <c r="AS28" s="946" t="s">
        <v>2125</v>
      </c>
      <c r="AT28" s="947" t="s">
        <v>2126</v>
      </c>
      <c r="AU28" s="947" t="s">
        <v>2127</v>
      </c>
      <c r="AV28" s="948" t="s">
        <v>2128</v>
      </c>
      <c r="AW28" s="925" t="s">
        <v>2129</v>
      </c>
    </row>
    <row r="29" spans="1:49" customFormat="1" ht="16">
      <c r="A29" s="45"/>
      <c r="B29" s="60" t="s">
        <v>447</v>
      </c>
      <c r="C29" s="61" t="s">
        <v>17</v>
      </c>
      <c r="D29" s="61"/>
      <c r="E29" s="62" t="s">
        <v>1</v>
      </c>
      <c r="F29" s="63">
        <v>3</v>
      </c>
      <c r="G29" s="92">
        <f t="shared" ref="G29:L29" si="14">SUM(G27:G28)</f>
        <v>8.9999999999999993E-3</v>
      </c>
      <c r="H29" s="93">
        <f t="shared" si="14"/>
        <v>21.228000000000002</v>
      </c>
      <c r="I29" s="92">
        <f t="shared" si="14"/>
        <v>8.6669999999999998</v>
      </c>
      <c r="J29" s="94">
        <f t="shared" si="14"/>
        <v>0</v>
      </c>
      <c r="K29" s="94">
        <f t="shared" si="14"/>
        <v>104.953</v>
      </c>
      <c r="L29" s="95">
        <f t="shared" si="14"/>
        <v>387.78947605000002</v>
      </c>
      <c r="M29" s="92">
        <f t="shared" si="8"/>
        <v>522.64647605000005</v>
      </c>
      <c r="N29" s="65"/>
      <c r="P29" s="929"/>
      <c r="R29" s="89"/>
      <c r="S29" s="16"/>
      <c r="Z29" s="89"/>
      <c r="AA29" s="18"/>
      <c r="AB29" s="89"/>
      <c r="AC29" s="12"/>
      <c r="AD29" s="12"/>
      <c r="AE29" s="12"/>
      <c r="AF29" s="89"/>
      <c r="AL29" s="60" t="s">
        <v>447</v>
      </c>
      <c r="AM29" s="61" t="s">
        <v>17</v>
      </c>
      <c r="AN29" s="61"/>
      <c r="AO29" s="62" t="s">
        <v>1</v>
      </c>
      <c r="AP29" s="63">
        <v>3</v>
      </c>
      <c r="AQ29" s="949" t="s">
        <v>2130</v>
      </c>
      <c r="AR29" s="950" t="s">
        <v>2131</v>
      </c>
      <c r="AS29" s="951" t="s">
        <v>2132</v>
      </c>
      <c r="AT29" s="949" t="s">
        <v>2133</v>
      </c>
      <c r="AU29" s="949" t="s">
        <v>2134</v>
      </c>
      <c r="AV29" s="952" t="s">
        <v>2135</v>
      </c>
      <c r="AW29" s="949" t="s">
        <v>2136</v>
      </c>
    </row>
    <row r="30" spans="1:49" customFormat="1" ht="16">
      <c r="A30" s="45"/>
      <c r="B30" s="60" t="s">
        <v>448</v>
      </c>
      <c r="C30" s="61" t="s">
        <v>31</v>
      </c>
      <c r="D30" s="61"/>
      <c r="E30" s="62" t="s">
        <v>1</v>
      </c>
      <c r="F30" s="96">
        <v>3</v>
      </c>
      <c r="G30" s="76">
        <v>0</v>
      </c>
      <c r="H30" s="917">
        <v>0</v>
      </c>
      <c r="I30" s="940">
        <v>5.8999999999999997E-2</v>
      </c>
      <c r="J30" s="942">
        <v>0</v>
      </c>
      <c r="K30" s="942">
        <v>0</v>
      </c>
      <c r="L30" s="943">
        <v>43.261000000000003</v>
      </c>
      <c r="M30" s="64">
        <f t="shared" si="8"/>
        <v>43.32</v>
      </c>
      <c r="N30" s="65"/>
      <c r="P30" s="953">
        <f>IF(SUM(R30:Z30)&lt;&gt;0,$T$5,IF(SUM(Z30:AB30)=0,0,$AE$30))</f>
        <v>0</v>
      </c>
      <c r="Q30" s="58"/>
      <c r="R30" s="89"/>
      <c r="S30" s="16"/>
      <c r="T30" s="59">
        <f t="shared" ref="T30:Y30" si="15" xml:space="preserve"> IF( ISNUMBER( G30 ), 0, 1 )</f>
        <v>0</v>
      </c>
      <c r="U30" s="59">
        <f t="shared" si="15"/>
        <v>0</v>
      </c>
      <c r="V30" s="59">
        <f t="shared" si="15"/>
        <v>0</v>
      </c>
      <c r="W30" s="59">
        <f t="shared" si="15"/>
        <v>0</v>
      </c>
      <c r="X30" s="59">
        <f t="shared" si="15"/>
        <v>0</v>
      </c>
      <c r="Y30" s="59">
        <f t="shared" si="15"/>
        <v>0</v>
      </c>
      <c r="Z30" s="89"/>
      <c r="AA30" s="59">
        <f xml:space="preserve"> IF( (AC30 - AD30) = 0, 0, 1 )</f>
        <v>0</v>
      </c>
      <c r="AB30" s="89"/>
      <c r="AC30" s="97">
        <f>+M30</f>
        <v>43.32</v>
      </c>
      <c r="AD30" s="97">
        <f xml:space="preserve"> ROUND( ('[1]2B'!G30+'[1]2B'!H30), 3 )</f>
        <v>43.32</v>
      </c>
      <c r="AE30" s="98" t="s">
        <v>449</v>
      </c>
      <c r="AF30" s="89"/>
      <c r="AL30" s="60" t="s">
        <v>448</v>
      </c>
      <c r="AM30" s="61" t="s">
        <v>31</v>
      </c>
      <c r="AN30" s="61"/>
      <c r="AO30" s="62" t="s">
        <v>1</v>
      </c>
      <c r="AP30" s="96">
        <v>3</v>
      </c>
      <c r="AQ30" s="920" t="s">
        <v>2137</v>
      </c>
      <c r="AR30" s="921" t="s">
        <v>2138</v>
      </c>
      <c r="AS30" s="946" t="s">
        <v>2139</v>
      </c>
      <c r="AT30" s="947" t="s">
        <v>2140</v>
      </c>
      <c r="AU30" s="947" t="s">
        <v>2141</v>
      </c>
      <c r="AV30" s="948" t="s">
        <v>2142</v>
      </c>
      <c r="AW30" s="925" t="s">
        <v>2143</v>
      </c>
    </row>
    <row r="31" spans="1:49" customFormat="1" ht="16.5" thickBot="1">
      <c r="A31" s="45"/>
      <c r="B31" s="77" t="s">
        <v>450</v>
      </c>
      <c r="C31" s="78" t="s">
        <v>18</v>
      </c>
      <c r="D31" s="78"/>
      <c r="E31" s="79" t="s">
        <v>1</v>
      </c>
      <c r="F31" s="99">
        <v>3</v>
      </c>
      <c r="G31" s="100">
        <f t="shared" ref="G31" si="16">G19+G29-G30</f>
        <v>13.499000000000001</v>
      </c>
      <c r="H31" s="101">
        <f>H19+H29-H30</f>
        <v>68.421000000000006</v>
      </c>
      <c r="I31" s="100">
        <f t="shared" ref="I31:L31" si="17">I19+I29-I30</f>
        <v>17.179999999999996</v>
      </c>
      <c r="J31" s="102">
        <f t="shared" si="17"/>
        <v>0</v>
      </c>
      <c r="K31" s="102">
        <f t="shared" si="17"/>
        <v>185.10499999999999</v>
      </c>
      <c r="L31" s="103">
        <f t="shared" si="17"/>
        <v>703.91247605000012</v>
      </c>
      <c r="M31" s="86">
        <f t="shared" si="8"/>
        <v>988.11747605000005</v>
      </c>
      <c r="N31" s="87"/>
      <c r="P31" s="929"/>
      <c r="R31" s="17"/>
      <c r="S31" s="16"/>
      <c r="Z31" s="17"/>
      <c r="AA31" s="18"/>
      <c r="AB31" s="17"/>
      <c r="AC31" s="12"/>
      <c r="AD31" s="12"/>
      <c r="AE31" s="12"/>
      <c r="AF31" s="17"/>
      <c r="AL31" s="77" t="s">
        <v>450</v>
      </c>
      <c r="AM31" s="78" t="s">
        <v>18</v>
      </c>
      <c r="AN31" s="78"/>
      <c r="AO31" s="79" t="s">
        <v>1</v>
      </c>
      <c r="AP31" s="75">
        <v>3</v>
      </c>
      <c r="AQ31" s="954" t="s">
        <v>2144</v>
      </c>
      <c r="AR31" s="955" t="s">
        <v>2145</v>
      </c>
      <c r="AS31" s="955" t="s">
        <v>2146</v>
      </c>
      <c r="AT31" s="955" t="s">
        <v>2147</v>
      </c>
      <c r="AU31" s="955" t="s">
        <v>2148</v>
      </c>
      <c r="AV31" s="955" t="s">
        <v>2149</v>
      </c>
      <c r="AW31" s="925" t="s">
        <v>2150</v>
      </c>
    </row>
    <row r="32" spans="1:49" customFormat="1" ht="16.5" thickBot="1">
      <c r="A32" s="45"/>
      <c r="B32" s="45"/>
      <c r="C32" s="45"/>
      <c r="D32" s="45"/>
      <c r="E32" s="45"/>
      <c r="F32" s="45"/>
      <c r="G32" s="45"/>
      <c r="H32" s="45"/>
      <c r="I32" s="45"/>
      <c r="J32" s="45"/>
      <c r="K32" s="45"/>
      <c r="L32" s="45"/>
      <c r="M32" s="45"/>
      <c r="N32" s="88"/>
      <c r="P32" s="929"/>
      <c r="R32" s="17"/>
      <c r="S32" s="16"/>
      <c r="Z32" s="17"/>
      <c r="AA32" s="18"/>
      <c r="AB32" s="17"/>
      <c r="AC32" s="12"/>
      <c r="AD32" s="12"/>
      <c r="AE32" s="12"/>
      <c r="AF32" s="17"/>
      <c r="AL32" s="49"/>
      <c r="AM32" s="49"/>
      <c r="AN32" s="49"/>
      <c r="AO32" s="49"/>
      <c r="AP32" s="49"/>
      <c r="AQ32" s="931"/>
      <c r="AR32" s="931"/>
      <c r="AS32" s="931"/>
      <c r="AT32" s="931"/>
      <c r="AU32" s="931"/>
      <c r="AV32" s="931"/>
      <c r="AW32" s="931"/>
    </row>
    <row r="33" spans="1:49" customFormat="1" ht="16.5" thickBot="1">
      <c r="A33" s="45"/>
      <c r="B33" s="46" t="s">
        <v>451</v>
      </c>
      <c r="C33" s="47" t="s">
        <v>88</v>
      </c>
      <c r="D33" s="897"/>
      <c r="E33" s="104"/>
      <c r="F33" s="104"/>
      <c r="G33" s="104"/>
      <c r="H33" s="104"/>
      <c r="I33" s="104"/>
      <c r="J33" s="104"/>
      <c r="K33" s="104"/>
      <c r="L33" s="104"/>
      <c r="M33" s="104"/>
      <c r="N33" s="88"/>
      <c r="P33" s="929"/>
      <c r="R33" s="17"/>
      <c r="S33" s="16"/>
      <c r="Z33" s="17"/>
      <c r="AA33" s="105"/>
      <c r="AB33" s="17"/>
      <c r="AC33" s="12"/>
      <c r="AD33" s="12"/>
      <c r="AE33" s="12"/>
      <c r="AF33" s="17"/>
      <c r="AL33" s="46" t="s">
        <v>451</v>
      </c>
      <c r="AM33" s="47" t="s">
        <v>88</v>
      </c>
      <c r="AN33" s="897"/>
      <c r="AO33" s="104"/>
      <c r="AP33" s="104"/>
      <c r="AQ33" s="956"/>
      <c r="AR33" s="956"/>
      <c r="AS33" s="956"/>
      <c r="AT33" s="956"/>
      <c r="AU33" s="956"/>
      <c r="AV33" s="956"/>
      <c r="AW33" s="956"/>
    </row>
    <row r="34" spans="1:49" customFormat="1" ht="16">
      <c r="A34" s="45"/>
      <c r="B34" s="50" t="s">
        <v>452</v>
      </c>
      <c r="C34" s="51" t="s">
        <v>40</v>
      </c>
      <c r="D34" s="51"/>
      <c r="E34" s="52" t="s">
        <v>1</v>
      </c>
      <c r="F34" s="106">
        <v>3</v>
      </c>
      <c r="G34" s="54">
        <v>0</v>
      </c>
      <c r="H34" s="907">
        <v>0</v>
      </c>
      <c r="I34" s="908">
        <v>0</v>
      </c>
      <c r="J34" s="909">
        <v>0</v>
      </c>
      <c r="K34" s="910">
        <v>0</v>
      </c>
      <c r="L34" s="910">
        <v>0</v>
      </c>
      <c r="M34" s="107">
        <f>+SUM(G34:L34)</f>
        <v>0</v>
      </c>
      <c r="N34" s="108"/>
      <c r="P34" s="57">
        <f t="shared" ref="P34:P35" si="18" xml:space="preserve"> IF( SUM( R34:Z34 ) = 0, 0, $T$5 )</f>
        <v>0</v>
      </c>
      <c r="Q34" s="58"/>
      <c r="R34" s="17"/>
      <c r="S34" s="16"/>
      <c r="T34" s="59">
        <f t="shared" ref="T34:Y35" si="19" xml:space="preserve"> IF( ISNUMBER( G34 ), 0, 1 )</f>
        <v>0</v>
      </c>
      <c r="U34" s="59">
        <f t="shared" si="19"/>
        <v>0</v>
      </c>
      <c r="V34" s="59">
        <f t="shared" si="19"/>
        <v>0</v>
      </c>
      <c r="W34" s="59">
        <f t="shared" si="19"/>
        <v>0</v>
      </c>
      <c r="X34" s="59">
        <f t="shared" si="19"/>
        <v>0</v>
      </c>
      <c r="Y34" s="59">
        <f t="shared" si="19"/>
        <v>0</v>
      </c>
      <c r="Z34" s="17"/>
      <c r="AA34" s="18"/>
      <c r="AB34" s="17"/>
      <c r="AC34" s="12"/>
      <c r="AD34" s="12"/>
      <c r="AE34" s="12"/>
      <c r="AF34" s="17"/>
      <c r="AL34" s="50" t="s">
        <v>452</v>
      </c>
      <c r="AM34" s="51" t="s">
        <v>40</v>
      </c>
      <c r="AN34" s="51"/>
      <c r="AO34" s="52" t="s">
        <v>1</v>
      </c>
      <c r="AP34" s="106">
        <v>3</v>
      </c>
      <c r="AQ34" s="911" t="s">
        <v>2151</v>
      </c>
      <c r="AR34" s="912" t="s">
        <v>2152</v>
      </c>
      <c r="AS34" s="913" t="s">
        <v>2153</v>
      </c>
      <c r="AT34" s="914" t="s">
        <v>2154</v>
      </c>
      <c r="AU34" s="915" t="s">
        <v>2155</v>
      </c>
      <c r="AV34" s="915" t="s">
        <v>2156</v>
      </c>
      <c r="AW34" s="957" t="s">
        <v>2157</v>
      </c>
    </row>
    <row r="35" spans="1:49" customFormat="1" ht="16">
      <c r="A35" s="45"/>
      <c r="B35" s="60" t="s">
        <v>453</v>
      </c>
      <c r="C35" s="61" t="s">
        <v>19</v>
      </c>
      <c r="D35" s="61"/>
      <c r="E35" s="62" t="s">
        <v>1</v>
      </c>
      <c r="F35" s="96">
        <v>3</v>
      </c>
      <c r="G35" s="76">
        <v>0</v>
      </c>
      <c r="H35" s="917">
        <v>0</v>
      </c>
      <c r="I35" s="918">
        <v>0</v>
      </c>
      <c r="J35" s="126">
        <v>0</v>
      </c>
      <c r="K35" s="919">
        <v>0</v>
      </c>
      <c r="L35" s="919">
        <v>0</v>
      </c>
      <c r="M35" s="109">
        <f>+SUM(G35:L35)</f>
        <v>0</v>
      </c>
      <c r="N35" s="110"/>
      <c r="P35" s="57">
        <f t="shared" si="18"/>
        <v>0</v>
      </c>
      <c r="Q35" s="58"/>
      <c r="R35" s="89"/>
      <c r="S35" s="16"/>
      <c r="T35" s="59">
        <f t="shared" si="19"/>
        <v>0</v>
      </c>
      <c r="U35" s="59">
        <f t="shared" si="19"/>
        <v>0</v>
      </c>
      <c r="V35" s="59">
        <f t="shared" si="19"/>
        <v>0</v>
      </c>
      <c r="W35" s="59">
        <f t="shared" si="19"/>
        <v>0</v>
      </c>
      <c r="X35" s="59">
        <f t="shared" si="19"/>
        <v>0</v>
      </c>
      <c r="Y35" s="59">
        <f t="shared" si="19"/>
        <v>0</v>
      </c>
      <c r="Z35" s="89"/>
      <c r="AA35" s="18"/>
      <c r="AB35" s="89"/>
      <c r="AC35" s="12"/>
      <c r="AD35" s="12"/>
      <c r="AE35" s="12"/>
      <c r="AF35" s="89"/>
      <c r="AL35" s="60" t="s">
        <v>453</v>
      </c>
      <c r="AM35" s="61" t="s">
        <v>19</v>
      </c>
      <c r="AN35" s="61"/>
      <c r="AO35" s="62" t="s">
        <v>1</v>
      </c>
      <c r="AP35" s="96">
        <v>3</v>
      </c>
      <c r="AQ35" s="920" t="s">
        <v>2158</v>
      </c>
      <c r="AR35" s="921" t="s">
        <v>2159</v>
      </c>
      <c r="AS35" s="922" t="s">
        <v>2160</v>
      </c>
      <c r="AT35" s="923" t="s">
        <v>2161</v>
      </c>
      <c r="AU35" s="924" t="s">
        <v>2162</v>
      </c>
      <c r="AV35" s="924" t="s">
        <v>2163</v>
      </c>
      <c r="AW35" s="958" t="s">
        <v>2164</v>
      </c>
    </row>
    <row r="36" spans="1:49" customFormat="1" ht="16.5" thickBot="1">
      <c r="A36" s="45"/>
      <c r="B36" s="77" t="s">
        <v>454</v>
      </c>
      <c r="C36" s="78" t="s">
        <v>20</v>
      </c>
      <c r="D36" s="78"/>
      <c r="E36" s="79" t="s">
        <v>1</v>
      </c>
      <c r="F36" s="111">
        <v>3</v>
      </c>
      <c r="G36" s="100">
        <f t="shared" ref="G36" si="20">SUM(G31:G35)</f>
        <v>13.499000000000001</v>
      </c>
      <c r="H36" s="101">
        <f>SUM(H31:H35)</f>
        <v>68.421000000000006</v>
      </c>
      <c r="I36" s="112">
        <f>SUM(I31:I35)</f>
        <v>17.179999999999996</v>
      </c>
      <c r="J36" s="102">
        <f>SUM(J31:J35)</f>
        <v>0</v>
      </c>
      <c r="K36" s="113">
        <f>SUM(K31:K35)</f>
        <v>185.10499999999999</v>
      </c>
      <c r="L36" s="113">
        <f>SUM(L31:L35)</f>
        <v>703.91247605000012</v>
      </c>
      <c r="M36" s="114">
        <f>+SUM(G36:L36)</f>
        <v>988.11747605000005</v>
      </c>
      <c r="N36" s="87"/>
      <c r="P36" s="929"/>
      <c r="R36" s="91"/>
      <c r="S36" s="16"/>
      <c r="Z36" s="91"/>
      <c r="AA36" s="18"/>
      <c r="AB36" s="91"/>
      <c r="AC36" s="12"/>
      <c r="AD36" s="12"/>
      <c r="AE36" s="12"/>
      <c r="AF36" s="91"/>
      <c r="AL36" s="77" t="s">
        <v>454</v>
      </c>
      <c r="AM36" s="78" t="s">
        <v>20</v>
      </c>
      <c r="AN36" s="78"/>
      <c r="AO36" s="79" t="s">
        <v>1</v>
      </c>
      <c r="AP36" s="111">
        <v>3</v>
      </c>
      <c r="AQ36" s="954" t="s">
        <v>2165</v>
      </c>
      <c r="AR36" s="955" t="s">
        <v>2166</v>
      </c>
      <c r="AS36" s="959" t="s">
        <v>2167</v>
      </c>
      <c r="AT36" s="960" t="s">
        <v>2168</v>
      </c>
      <c r="AU36" s="961" t="s">
        <v>2169</v>
      </c>
      <c r="AV36" s="961" t="s">
        <v>2170</v>
      </c>
      <c r="AW36" s="962" t="s">
        <v>2171</v>
      </c>
    </row>
    <row r="37" spans="1:49" customFormat="1" ht="16.5" thickBot="1">
      <c r="A37" s="45"/>
      <c r="B37" s="115"/>
      <c r="C37" s="116"/>
      <c r="D37" s="116"/>
      <c r="E37" s="117"/>
      <c r="F37" s="117"/>
      <c r="G37" s="117"/>
      <c r="H37" s="117"/>
      <c r="I37" s="117"/>
      <c r="J37" s="117"/>
      <c r="K37" s="117"/>
      <c r="L37" s="117"/>
      <c r="M37" s="117"/>
      <c r="N37" s="118"/>
      <c r="P37" s="929"/>
      <c r="R37" s="91"/>
      <c r="S37" s="16"/>
      <c r="Z37" s="91"/>
      <c r="AA37" s="18"/>
      <c r="AB37" s="91"/>
      <c r="AC37" s="12"/>
      <c r="AD37" s="12"/>
      <c r="AE37" s="12"/>
      <c r="AF37" s="91"/>
      <c r="AL37" s="115"/>
      <c r="AM37" s="116"/>
      <c r="AN37" s="116"/>
      <c r="AO37" s="117"/>
      <c r="AP37" s="117"/>
      <c r="AQ37" s="963"/>
      <c r="AR37" s="963"/>
      <c r="AS37" s="963"/>
      <c r="AT37" s="963"/>
      <c r="AU37" s="963"/>
      <c r="AV37" s="963"/>
      <c r="AW37" s="963"/>
    </row>
    <row r="38" spans="1:49" customFormat="1" ht="16.5" thickBot="1">
      <c r="A38" s="45"/>
      <c r="B38" s="46" t="s">
        <v>455</v>
      </c>
      <c r="C38" s="119" t="s">
        <v>89</v>
      </c>
      <c r="D38" s="897"/>
      <c r="E38" s="117"/>
      <c r="F38" s="117"/>
      <c r="G38" s="120"/>
      <c r="H38" s="120"/>
      <c r="I38" s="120"/>
      <c r="J38" s="120"/>
      <c r="K38" s="120"/>
      <c r="L38" s="120"/>
      <c r="M38" s="120"/>
      <c r="N38" s="121"/>
      <c r="P38" s="929"/>
      <c r="R38" s="91"/>
      <c r="Z38" s="91"/>
      <c r="AA38" s="18"/>
      <c r="AB38" s="91"/>
      <c r="AC38" s="12"/>
      <c r="AD38" s="12"/>
      <c r="AE38" s="12"/>
      <c r="AF38" s="91"/>
      <c r="AL38" s="46" t="s">
        <v>455</v>
      </c>
      <c r="AM38" s="47" t="s">
        <v>89</v>
      </c>
      <c r="AN38" s="897"/>
      <c r="AO38" s="117"/>
      <c r="AP38" s="117"/>
      <c r="AQ38" s="964"/>
      <c r="AR38" s="964"/>
      <c r="AS38" s="964"/>
      <c r="AT38" s="964"/>
      <c r="AU38" s="964"/>
      <c r="AV38" s="964"/>
      <c r="AW38" s="964"/>
    </row>
    <row r="39" spans="1:49" customFormat="1" ht="16">
      <c r="A39" s="45"/>
      <c r="B39" s="50" t="s">
        <v>456</v>
      </c>
      <c r="C39" s="122" t="s">
        <v>348</v>
      </c>
      <c r="D39" s="123"/>
      <c r="E39" s="52" t="s">
        <v>1</v>
      </c>
      <c r="F39" s="53">
        <v>3</v>
      </c>
      <c r="G39" s="54">
        <v>8.9999999999999993E-3</v>
      </c>
      <c r="H39" s="907">
        <v>3.2000000000000001E-2</v>
      </c>
      <c r="I39" s="908">
        <v>5.0000000000000001E-3</v>
      </c>
      <c r="J39" s="909">
        <v>0</v>
      </c>
      <c r="K39" s="910">
        <v>4.7E-2</v>
      </c>
      <c r="L39" s="910">
        <v>0.192</v>
      </c>
      <c r="M39" s="124">
        <f t="shared" ref="M39:M49" si="21">+SUM(G39:L39)</f>
        <v>0.28500000000000003</v>
      </c>
      <c r="N39" s="108"/>
      <c r="P39" s="953">
        <f t="shared" ref="P39:P48" si="22">(IF(SUM(T39:Z39)=0,IF(S39=1,AE$39,0),$T$5))</f>
        <v>0</v>
      </c>
      <c r="Q39" s="58"/>
      <c r="R39" s="91"/>
      <c r="S39" s="125">
        <f xml:space="preserve"> IF( AND(OR(C39 = "Item 1",C39=""), OR( G39 &lt;&gt; 0, H39 &lt;&gt; 0, I39 &lt;&gt; 0, J39 &lt;&gt; 0, K39 &lt;&gt; 0, L39 &lt;&gt; 0) ), 1, 0 )</f>
        <v>0</v>
      </c>
      <c r="T39" s="125">
        <f xml:space="preserve"> IF(AND($C39="Item 1",$M39=0), 0, IF( ISNUMBER( G39 ), 0, 1 ))</f>
        <v>0</v>
      </c>
      <c r="U39" s="125">
        <f t="shared" ref="U39:Y39" si="23" xml:space="preserve"> IF(AND($C39="Item 1",$M39=0), 0, IF( ISNUMBER( H39 ), 0, 1 ))</f>
        <v>0</v>
      </c>
      <c r="V39" s="125">
        <f t="shared" si="23"/>
        <v>0</v>
      </c>
      <c r="W39" s="125">
        <f t="shared" si="23"/>
        <v>0</v>
      </c>
      <c r="X39" s="125">
        <f t="shared" si="23"/>
        <v>0</v>
      </c>
      <c r="Y39" s="125">
        <f t="shared" si="23"/>
        <v>0</v>
      </c>
      <c r="Z39" s="17"/>
      <c r="AA39" s="18"/>
      <c r="AB39" s="91"/>
      <c r="AC39" s="12"/>
      <c r="AD39" s="12"/>
      <c r="AE39" s="12" t="s">
        <v>457</v>
      </c>
      <c r="AF39" s="91"/>
      <c r="AL39" s="50" t="s">
        <v>456</v>
      </c>
      <c r="AM39" s="965" t="s">
        <v>2172</v>
      </c>
      <c r="AN39" s="966"/>
      <c r="AO39" s="52" t="s">
        <v>1</v>
      </c>
      <c r="AP39" s="53">
        <v>3</v>
      </c>
      <c r="AQ39" s="911" t="s">
        <v>2172</v>
      </c>
      <c r="AR39" s="912" t="s">
        <v>2173</v>
      </c>
      <c r="AS39" s="913" t="s">
        <v>2174</v>
      </c>
      <c r="AT39" s="914" t="s">
        <v>2175</v>
      </c>
      <c r="AU39" s="915" t="s">
        <v>2176</v>
      </c>
      <c r="AV39" s="915" t="s">
        <v>2177</v>
      </c>
      <c r="AW39" s="967" t="s">
        <v>2178</v>
      </c>
    </row>
    <row r="40" spans="1:49" customFormat="1" ht="16">
      <c r="A40" s="45"/>
      <c r="B40" s="60" t="s">
        <v>458</v>
      </c>
      <c r="C40" s="122" t="s">
        <v>459</v>
      </c>
      <c r="D40" s="126"/>
      <c r="E40" s="62" t="s">
        <v>1</v>
      </c>
      <c r="F40" s="63">
        <v>3</v>
      </c>
      <c r="G40" s="76"/>
      <c r="H40" s="917"/>
      <c r="I40" s="918"/>
      <c r="J40" s="126"/>
      <c r="K40" s="919"/>
      <c r="L40" s="919"/>
      <c r="M40" s="127">
        <f t="shared" si="21"/>
        <v>0</v>
      </c>
      <c r="N40" s="110"/>
      <c r="P40" s="953">
        <f t="shared" si="22"/>
        <v>0</v>
      </c>
      <c r="Q40" s="58"/>
      <c r="R40" s="91"/>
      <c r="S40" s="125">
        <f xml:space="preserve"> IF( AND(OR(C40 = "Item 2",C40=""), OR( G40 &lt;&gt; 0, H40 &lt;&gt; 0, I40 &lt;&gt; 0, J40 &lt;&gt; 0, K40 &lt;&gt; 0, L40 &lt;&gt; 0) ), 1, 0 )</f>
        <v>0</v>
      </c>
      <c r="T40" s="125">
        <f xml:space="preserve"> IF(AND($C40="Item 2",$M40=0), 0, IF( ISNUMBER( G40 ), 0, 1 ))</f>
        <v>0</v>
      </c>
      <c r="U40" s="125">
        <f t="shared" ref="U40:Y40" si="24" xml:space="preserve"> IF(AND($C40="Item 2",$M40=0), 0, IF( ISNUMBER( H40 ), 0, 1 ))</f>
        <v>0</v>
      </c>
      <c r="V40" s="125">
        <f t="shared" si="24"/>
        <v>0</v>
      </c>
      <c r="W40" s="125">
        <f t="shared" si="24"/>
        <v>0</v>
      </c>
      <c r="X40" s="125">
        <f t="shared" si="24"/>
        <v>0</v>
      </c>
      <c r="Y40" s="125">
        <f t="shared" si="24"/>
        <v>0</v>
      </c>
      <c r="Z40" s="91"/>
      <c r="AA40" s="18"/>
      <c r="AB40" s="91"/>
      <c r="AC40" s="12"/>
      <c r="AD40" s="12"/>
      <c r="AE40" s="12"/>
      <c r="AF40" s="91"/>
      <c r="AL40" s="60" t="s">
        <v>458</v>
      </c>
      <c r="AM40" s="965" t="s">
        <v>2179</v>
      </c>
      <c r="AN40" s="968"/>
      <c r="AO40" s="62" t="s">
        <v>1</v>
      </c>
      <c r="AP40" s="63">
        <v>3</v>
      </c>
      <c r="AQ40" s="920" t="s">
        <v>2179</v>
      </c>
      <c r="AR40" s="921" t="s">
        <v>2180</v>
      </c>
      <c r="AS40" s="922" t="s">
        <v>2181</v>
      </c>
      <c r="AT40" s="923" t="s">
        <v>2182</v>
      </c>
      <c r="AU40" s="924" t="s">
        <v>2183</v>
      </c>
      <c r="AV40" s="924" t="s">
        <v>2184</v>
      </c>
      <c r="AW40" s="969" t="s">
        <v>2185</v>
      </c>
    </row>
    <row r="41" spans="1:49" customFormat="1" ht="16">
      <c r="A41" s="45"/>
      <c r="B41" s="60" t="s">
        <v>460</v>
      </c>
      <c r="C41" s="122" t="s">
        <v>461</v>
      </c>
      <c r="D41" s="126"/>
      <c r="E41" s="62" t="s">
        <v>1</v>
      </c>
      <c r="F41" s="63">
        <v>3</v>
      </c>
      <c r="G41" s="76"/>
      <c r="H41" s="917"/>
      <c r="I41" s="918"/>
      <c r="J41" s="126"/>
      <c r="K41" s="919"/>
      <c r="L41" s="919"/>
      <c r="M41" s="127">
        <f t="shared" si="21"/>
        <v>0</v>
      </c>
      <c r="N41" s="128"/>
      <c r="P41" s="953">
        <f t="shared" si="22"/>
        <v>0</v>
      </c>
      <c r="Q41" s="58"/>
      <c r="R41" s="91"/>
      <c r="S41" s="125">
        <f xml:space="preserve"> IF( AND(OR(C41 = "Item 3",C41=""), OR( G41 &lt;&gt; 0, H41 &lt;&gt; 0, I41 &lt;&gt; 0, J41 &lt;&gt; 0, K41 &lt;&gt; 0, L41 &lt;&gt; 0) ), 1, 0 )</f>
        <v>0</v>
      </c>
      <c r="T41" s="125">
        <f xml:space="preserve"> IF(AND($C41="Item 3",$M41=0), 0, IF( ISNUMBER( G41 ), 0, 1 ))</f>
        <v>0</v>
      </c>
      <c r="U41" s="125">
        <f t="shared" ref="U41:Y41" si="25" xml:space="preserve"> IF(AND($C41="Item 3",$M41=0), 0, IF( ISNUMBER( H41 ), 0, 1 ))</f>
        <v>0</v>
      </c>
      <c r="V41" s="125">
        <f t="shared" si="25"/>
        <v>0</v>
      </c>
      <c r="W41" s="125">
        <f t="shared" si="25"/>
        <v>0</v>
      </c>
      <c r="X41" s="125">
        <f t="shared" si="25"/>
        <v>0</v>
      </c>
      <c r="Y41" s="125">
        <f t="shared" si="25"/>
        <v>0</v>
      </c>
      <c r="Z41" s="91"/>
      <c r="AA41" s="18"/>
      <c r="AB41" s="91"/>
      <c r="AC41" s="97"/>
      <c r="AD41" s="97"/>
      <c r="AE41" s="98"/>
      <c r="AF41" s="91"/>
      <c r="AL41" s="60" t="s">
        <v>460</v>
      </c>
      <c r="AM41" s="965" t="s">
        <v>2186</v>
      </c>
      <c r="AN41" s="968"/>
      <c r="AO41" s="62" t="s">
        <v>1</v>
      </c>
      <c r="AP41" s="63">
        <v>3</v>
      </c>
      <c r="AQ41" s="920" t="s">
        <v>2186</v>
      </c>
      <c r="AR41" s="921" t="s">
        <v>2187</v>
      </c>
      <c r="AS41" s="922" t="s">
        <v>2188</v>
      </c>
      <c r="AT41" s="923" t="s">
        <v>2189</v>
      </c>
      <c r="AU41" s="924" t="s">
        <v>2190</v>
      </c>
      <c r="AV41" s="924" t="s">
        <v>2191</v>
      </c>
      <c r="AW41" s="969" t="s">
        <v>2192</v>
      </c>
    </row>
    <row r="42" spans="1:49" customFormat="1" ht="16">
      <c r="A42" s="45"/>
      <c r="B42" s="129" t="s">
        <v>462</v>
      </c>
      <c r="C42" s="122" t="s">
        <v>463</v>
      </c>
      <c r="D42" s="126"/>
      <c r="E42" s="62" t="s">
        <v>1</v>
      </c>
      <c r="F42" s="63">
        <v>3</v>
      </c>
      <c r="G42" s="76"/>
      <c r="H42" s="917"/>
      <c r="I42" s="918"/>
      <c r="J42" s="126"/>
      <c r="K42" s="919"/>
      <c r="L42" s="919"/>
      <c r="M42" s="127">
        <f t="shared" si="21"/>
        <v>0</v>
      </c>
      <c r="N42" s="128"/>
      <c r="P42" s="953">
        <f t="shared" si="22"/>
        <v>0</v>
      </c>
      <c r="Q42" s="58"/>
      <c r="R42" s="91"/>
      <c r="S42" s="125">
        <f xml:space="preserve"> IF( AND(OR(C42 = "Item 4",C42=""), OR( G42 &lt;&gt; 0, H42 &lt;&gt; 0, I42 &lt;&gt; 0, J42 &lt;&gt; 0, K42 &lt;&gt; 0, L42 &lt;&gt; 0) ), 1, 0 )</f>
        <v>0</v>
      </c>
      <c r="T42" s="125">
        <f xml:space="preserve"> IF(AND($C42="Item 4",$M42=0), 0, IF( ISNUMBER( G42 ), 0, 1 ))</f>
        <v>0</v>
      </c>
      <c r="U42" s="125">
        <f t="shared" ref="U42:Y42" si="26" xml:space="preserve"> IF(AND($C42="Item 4",$M42=0), 0, IF( ISNUMBER( H42 ), 0, 1 ))</f>
        <v>0</v>
      </c>
      <c r="V42" s="125">
        <f t="shared" si="26"/>
        <v>0</v>
      </c>
      <c r="W42" s="125">
        <f t="shared" si="26"/>
        <v>0</v>
      </c>
      <c r="X42" s="125">
        <f t="shared" si="26"/>
        <v>0</v>
      </c>
      <c r="Y42" s="125">
        <f t="shared" si="26"/>
        <v>0</v>
      </c>
      <c r="Z42" s="91"/>
      <c r="AA42" s="18"/>
      <c r="AB42" s="91"/>
      <c r="AC42" s="12"/>
      <c r="AD42" s="12"/>
      <c r="AE42" s="12"/>
      <c r="AF42" s="91"/>
      <c r="AL42" s="129" t="s">
        <v>462</v>
      </c>
      <c r="AM42" s="965" t="s">
        <v>2193</v>
      </c>
      <c r="AN42" s="968"/>
      <c r="AO42" s="62" t="s">
        <v>1</v>
      </c>
      <c r="AP42" s="63">
        <v>3</v>
      </c>
      <c r="AQ42" s="920" t="s">
        <v>2193</v>
      </c>
      <c r="AR42" s="921" t="s">
        <v>2194</v>
      </c>
      <c r="AS42" s="922" t="s">
        <v>2195</v>
      </c>
      <c r="AT42" s="923" t="s">
        <v>2196</v>
      </c>
      <c r="AU42" s="924" t="s">
        <v>2197</v>
      </c>
      <c r="AV42" s="924" t="s">
        <v>2198</v>
      </c>
      <c r="AW42" s="969" t="s">
        <v>2199</v>
      </c>
    </row>
    <row r="43" spans="1:49" customFormat="1" ht="16">
      <c r="A43" s="45"/>
      <c r="B43" s="60" t="s">
        <v>464</v>
      </c>
      <c r="C43" s="122" t="s">
        <v>465</v>
      </c>
      <c r="D43" s="126"/>
      <c r="E43" s="62" t="s">
        <v>1</v>
      </c>
      <c r="F43" s="63">
        <v>3</v>
      </c>
      <c r="G43" s="76"/>
      <c r="H43" s="917"/>
      <c r="I43" s="918"/>
      <c r="J43" s="126"/>
      <c r="K43" s="919"/>
      <c r="L43" s="919"/>
      <c r="M43" s="127">
        <f t="shared" si="21"/>
        <v>0</v>
      </c>
      <c r="N43" s="128"/>
      <c r="P43" s="953">
        <f t="shared" si="22"/>
        <v>0</v>
      </c>
      <c r="Q43" s="58"/>
      <c r="R43" s="91"/>
      <c r="S43" s="125">
        <f xml:space="preserve"> IF( AND(OR(C43 = "Item 5",C43=""), OR( G43 &lt;&gt; 0, H43 &lt;&gt; 0, I43 &lt;&gt; 0, J43 &lt;&gt; 0, K43 &lt;&gt; 0, L43 &lt;&gt; 0) ), 1, 0 )</f>
        <v>0</v>
      </c>
      <c r="T43" s="125">
        <f xml:space="preserve"> IF(AND($C43="Item 5",$M43=0), 0, IF( ISNUMBER( G43 ), 0, 1 ))</f>
        <v>0</v>
      </c>
      <c r="U43" s="125">
        <f t="shared" ref="U43:Y43" si="27" xml:space="preserve"> IF(AND($C43="Item 5",$M43=0), 0, IF( ISNUMBER( H43 ), 0, 1 ))</f>
        <v>0</v>
      </c>
      <c r="V43" s="125">
        <f t="shared" si="27"/>
        <v>0</v>
      </c>
      <c r="W43" s="125">
        <f t="shared" si="27"/>
        <v>0</v>
      </c>
      <c r="X43" s="125">
        <f t="shared" si="27"/>
        <v>0</v>
      </c>
      <c r="Y43" s="125">
        <f t="shared" si="27"/>
        <v>0</v>
      </c>
      <c r="Z43" s="91"/>
      <c r="AA43" s="18"/>
      <c r="AB43" s="91"/>
      <c r="AC43" s="12"/>
      <c r="AD43" s="12"/>
      <c r="AE43" s="12"/>
      <c r="AF43" s="91"/>
      <c r="AL43" s="60" t="s">
        <v>464</v>
      </c>
      <c r="AM43" s="965" t="s">
        <v>2200</v>
      </c>
      <c r="AN43" s="968"/>
      <c r="AO43" s="62" t="s">
        <v>1</v>
      </c>
      <c r="AP43" s="63">
        <v>3</v>
      </c>
      <c r="AQ43" s="920" t="s">
        <v>2200</v>
      </c>
      <c r="AR43" s="921" t="s">
        <v>2201</v>
      </c>
      <c r="AS43" s="922" t="s">
        <v>2202</v>
      </c>
      <c r="AT43" s="923" t="s">
        <v>2203</v>
      </c>
      <c r="AU43" s="924" t="s">
        <v>2204</v>
      </c>
      <c r="AV43" s="924" t="s">
        <v>2205</v>
      </c>
      <c r="AW43" s="969" t="s">
        <v>2206</v>
      </c>
    </row>
    <row r="44" spans="1:49" customFormat="1" ht="16">
      <c r="A44" s="45"/>
      <c r="B44" s="130" t="s">
        <v>466</v>
      </c>
      <c r="C44" s="122" t="s">
        <v>467</v>
      </c>
      <c r="D44" s="131"/>
      <c r="E44" s="62" t="s">
        <v>1</v>
      </c>
      <c r="F44" s="63">
        <v>3</v>
      </c>
      <c r="G44" s="200"/>
      <c r="H44" s="970"/>
      <c r="I44" s="201"/>
      <c r="J44" s="131"/>
      <c r="K44" s="202"/>
      <c r="L44" s="202"/>
      <c r="M44" s="127">
        <f t="shared" ref="M44:M48" si="28">+SUM(G44:L44)</f>
        <v>0</v>
      </c>
      <c r="N44" s="128"/>
      <c r="P44" s="953">
        <f t="shared" si="22"/>
        <v>0</v>
      </c>
      <c r="Q44" s="58"/>
      <c r="R44" s="91"/>
      <c r="S44" s="125">
        <f xml:space="preserve"> IF( AND(OR(C44 = "Item 6",C44=""), OR( G44 &lt;&gt; 0, H44 &lt;&gt; 0, I44 &lt;&gt; 0, J44 &lt;&gt; 0, K44 &lt;&gt; 0, L44 &lt;&gt; 0) ), 1, 0 )</f>
        <v>0</v>
      </c>
      <c r="T44" s="125">
        <f xml:space="preserve"> IF(AND($C44="Item 6",$M44=0), 0, IF( ISNUMBER( G44 ), 0, 1 ))</f>
        <v>0</v>
      </c>
      <c r="U44" s="125">
        <f t="shared" ref="U44:Y44" si="29" xml:space="preserve"> IF(AND($C44="Item 6",$M44=0), 0, IF( ISNUMBER( H44 ), 0, 1 ))</f>
        <v>0</v>
      </c>
      <c r="V44" s="125">
        <f t="shared" si="29"/>
        <v>0</v>
      </c>
      <c r="W44" s="125">
        <f t="shared" si="29"/>
        <v>0</v>
      </c>
      <c r="X44" s="125">
        <f t="shared" si="29"/>
        <v>0</v>
      </c>
      <c r="Y44" s="125">
        <f t="shared" si="29"/>
        <v>0</v>
      </c>
      <c r="Z44" s="91"/>
      <c r="AA44" s="18"/>
      <c r="AB44" s="91"/>
      <c r="AC44" s="12"/>
      <c r="AD44" s="12"/>
      <c r="AE44" s="12"/>
      <c r="AF44" s="91"/>
      <c r="AL44" s="130" t="s">
        <v>466</v>
      </c>
      <c r="AM44" s="965" t="s">
        <v>2207</v>
      </c>
      <c r="AN44" s="971"/>
      <c r="AO44" s="62" t="s">
        <v>1</v>
      </c>
      <c r="AP44" s="63">
        <v>3</v>
      </c>
      <c r="AQ44" s="972" t="s">
        <v>2207</v>
      </c>
      <c r="AR44" s="973" t="s">
        <v>2208</v>
      </c>
      <c r="AS44" s="974" t="s">
        <v>2209</v>
      </c>
      <c r="AT44" s="975" t="s">
        <v>2210</v>
      </c>
      <c r="AU44" s="976" t="s">
        <v>2211</v>
      </c>
      <c r="AV44" s="976" t="s">
        <v>2212</v>
      </c>
      <c r="AW44" s="969" t="s">
        <v>2213</v>
      </c>
    </row>
    <row r="45" spans="1:49" customFormat="1" ht="16">
      <c r="A45" s="45"/>
      <c r="B45" s="130" t="s">
        <v>468</v>
      </c>
      <c r="C45" s="122" t="s">
        <v>469</v>
      </c>
      <c r="D45" s="131"/>
      <c r="E45" s="62" t="s">
        <v>1</v>
      </c>
      <c r="F45" s="63">
        <v>3</v>
      </c>
      <c r="G45" s="200"/>
      <c r="H45" s="970"/>
      <c r="I45" s="201"/>
      <c r="J45" s="131"/>
      <c r="K45" s="202"/>
      <c r="L45" s="202"/>
      <c r="M45" s="127">
        <f t="shared" si="28"/>
        <v>0</v>
      </c>
      <c r="N45" s="128"/>
      <c r="P45" s="953">
        <f t="shared" si="22"/>
        <v>0</v>
      </c>
      <c r="Q45" s="58"/>
      <c r="R45" s="91"/>
      <c r="S45" s="125">
        <f xml:space="preserve"> IF( AND(OR(C45 = "Item 7",C45=""), OR( G45 &lt;&gt; 0, H45 &lt;&gt; 0, I45 &lt;&gt; 0, J45 &lt;&gt; 0, K45 &lt;&gt; 0, L45 &lt;&gt; 0) ), 1, 0 )</f>
        <v>0</v>
      </c>
      <c r="T45" s="125">
        <f xml:space="preserve"> IF(AND($C45="Item 7",$M45=0), 0, IF( ISNUMBER( G45 ), 0, 1 ))</f>
        <v>0</v>
      </c>
      <c r="U45" s="125">
        <f t="shared" ref="U45:Y45" si="30" xml:space="preserve"> IF(AND($C45="Item 7",$M45=0), 0, IF( ISNUMBER( H45 ), 0, 1 ))</f>
        <v>0</v>
      </c>
      <c r="V45" s="125">
        <f t="shared" si="30"/>
        <v>0</v>
      </c>
      <c r="W45" s="125">
        <f t="shared" si="30"/>
        <v>0</v>
      </c>
      <c r="X45" s="125">
        <f t="shared" si="30"/>
        <v>0</v>
      </c>
      <c r="Y45" s="125">
        <f t="shared" si="30"/>
        <v>0</v>
      </c>
      <c r="Z45" s="91"/>
      <c r="AA45" s="18"/>
      <c r="AB45" s="91"/>
      <c r="AC45" s="12"/>
      <c r="AD45" s="12"/>
      <c r="AE45" s="12"/>
      <c r="AF45" s="91"/>
      <c r="AL45" s="130" t="s">
        <v>468</v>
      </c>
      <c r="AM45" s="965" t="s">
        <v>2214</v>
      </c>
      <c r="AN45" s="971"/>
      <c r="AO45" s="62" t="s">
        <v>1</v>
      </c>
      <c r="AP45" s="63">
        <v>3</v>
      </c>
      <c r="AQ45" s="972" t="s">
        <v>2214</v>
      </c>
      <c r="AR45" s="973" t="s">
        <v>2215</v>
      </c>
      <c r="AS45" s="974" t="s">
        <v>2216</v>
      </c>
      <c r="AT45" s="975" t="s">
        <v>2217</v>
      </c>
      <c r="AU45" s="976" t="s">
        <v>2218</v>
      </c>
      <c r="AV45" s="976" t="s">
        <v>2219</v>
      </c>
      <c r="AW45" s="969" t="s">
        <v>2220</v>
      </c>
    </row>
    <row r="46" spans="1:49" customFormat="1" ht="16">
      <c r="A46" s="45"/>
      <c r="B46" s="130" t="s">
        <v>470</v>
      </c>
      <c r="C46" s="122" t="s">
        <v>471</v>
      </c>
      <c r="D46" s="131"/>
      <c r="E46" s="62" t="s">
        <v>1</v>
      </c>
      <c r="F46" s="63">
        <v>3</v>
      </c>
      <c r="G46" s="200"/>
      <c r="H46" s="970"/>
      <c r="I46" s="201"/>
      <c r="J46" s="131"/>
      <c r="K46" s="202"/>
      <c r="L46" s="202"/>
      <c r="M46" s="127">
        <f t="shared" si="28"/>
        <v>0</v>
      </c>
      <c r="N46" s="128"/>
      <c r="P46" s="953">
        <f t="shared" si="22"/>
        <v>0</v>
      </c>
      <c r="Q46" s="58"/>
      <c r="R46" s="91"/>
      <c r="S46" s="125">
        <f xml:space="preserve"> IF( AND(OR(C46 = "Item 8",C46=""), OR( G46 &lt;&gt; 0, H46 &lt;&gt; 0, I46 &lt;&gt; 0, J46 &lt;&gt; 0, K46 &lt;&gt; 0, L46 &lt;&gt; 0) ), 1, 0 )</f>
        <v>0</v>
      </c>
      <c r="T46" s="125">
        <f xml:space="preserve"> IF(AND($C46="Item 8",$M46=0), 0, IF( ISNUMBER( G46 ), 0, 1 ))</f>
        <v>0</v>
      </c>
      <c r="U46" s="125">
        <f t="shared" ref="U46:Y46" si="31" xml:space="preserve"> IF(AND($C46="Item 8",$M46=0), 0, IF( ISNUMBER( H46 ), 0, 1 ))</f>
        <v>0</v>
      </c>
      <c r="V46" s="125">
        <f t="shared" si="31"/>
        <v>0</v>
      </c>
      <c r="W46" s="125">
        <f t="shared" si="31"/>
        <v>0</v>
      </c>
      <c r="X46" s="125">
        <f t="shared" si="31"/>
        <v>0</v>
      </c>
      <c r="Y46" s="125">
        <f t="shared" si="31"/>
        <v>0</v>
      </c>
      <c r="Z46" s="91"/>
      <c r="AA46" s="18"/>
      <c r="AB46" s="91"/>
      <c r="AC46" s="12"/>
      <c r="AD46" s="12"/>
      <c r="AE46" s="12"/>
      <c r="AF46" s="91"/>
      <c r="AL46" s="130" t="s">
        <v>470</v>
      </c>
      <c r="AM46" s="965" t="s">
        <v>2221</v>
      </c>
      <c r="AN46" s="971"/>
      <c r="AO46" s="62" t="s">
        <v>1</v>
      </c>
      <c r="AP46" s="63">
        <v>3</v>
      </c>
      <c r="AQ46" s="972" t="s">
        <v>2221</v>
      </c>
      <c r="AR46" s="973" t="s">
        <v>2222</v>
      </c>
      <c r="AS46" s="974" t="s">
        <v>2223</v>
      </c>
      <c r="AT46" s="975" t="s">
        <v>2224</v>
      </c>
      <c r="AU46" s="976" t="s">
        <v>2225</v>
      </c>
      <c r="AV46" s="976" t="s">
        <v>2226</v>
      </c>
      <c r="AW46" s="969" t="s">
        <v>2227</v>
      </c>
    </row>
    <row r="47" spans="1:49" customFormat="1" ht="16">
      <c r="A47" s="45"/>
      <c r="B47" s="130" t="s">
        <v>472</v>
      </c>
      <c r="C47" s="122" t="s">
        <v>473</v>
      </c>
      <c r="D47" s="131"/>
      <c r="E47" s="62" t="s">
        <v>1</v>
      </c>
      <c r="F47" s="63">
        <v>3</v>
      </c>
      <c r="G47" s="200"/>
      <c r="H47" s="970"/>
      <c r="I47" s="201"/>
      <c r="J47" s="131"/>
      <c r="K47" s="202"/>
      <c r="L47" s="202"/>
      <c r="M47" s="127">
        <f t="shared" si="28"/>
        <v>0</v>
      </c>
      <c r="N47" s="128"/>
      <c r="P47" s="953">
        <f t="shared" si="22"/>
        <v>0</v>
      </c>
      <c r="Q47" s="58"/>
      <c r="R47" s="91"/>
      <c r="S47" s="125">
        <f xml:space="preserve"> IF( AND(OR(C47 = "Item 9",C47=""), OR( G47 &lt;&gt; 0, H47 &lt;&gt; 0, I47 &lt;&gt; 0, J47 &lt;&gt; 0, K47 &lt;&gt; 0, L47 &lt;&gt; 0) ), 1, 0 )</f>
        <v>0</v>
      </c>
      <c r="T47" s="125">
        <f xml:space="preserve"> IF(AND($C47="Item 9",$M47=0), 0, IF( ISNUMBER( G47 ), 0, 1 ))</f>
        <v>0</v>
      </c>
      <c r="U47" s="125">
        <f t="shared" ref="U47:Y47" si="32" xml:space="preserve"> IF(AND($C47="Item 9",$M47=0), 0, IF( ISNUMBER( H47 ), 0, 1 ))</f>
        <v>0</v>
      </c>
      <c r="V47" s="125">
        <f t="shared" si="32"/>
        <v>0</v>
      </c>
      <c r="W47" s="125">
        <f t="shared" si="32"/>
        <v>0</v>
      </c>
      <c r="X47" s="125">
        <f t="shared" si="32"/>
        <v>0</v>
      </c>
      <c r="Y47" s="125">
        <f t="shared" si="32"/>
        <v>0</v>
      </c>
      <c r="Z47" s="91"/>
      <c r="AA47" s="18"/>
      <c r="AB47" s="91"/>
      <c r="AC47" s="12"/>
      <c r="AD47" s="12"/>
      <c r="AE47" s="12"/>
      <c r="AF47" s="91"/>
      <c r="AL47" s="130" t="s">
        <v>472</v>
      </c>
      <c r="AM47" s="965" t="s">
        <v>2228</v>
      </c>
      <c r="AN47" s="971"/>
      <c r="AO47" s="62" t="s">
        <v>1</v>
      </c>
      <c r="AP47" s="63">
        <v>3</v>
      </c>
      <c r="AQ47" s="972" t="s">
        <v>2228</v>
      </c>
      <c r="AR47" s="973" t="s">
        <v>2229</v>
      </c>
      <c r="AS47" s="974" t="s">
        <v>2230</v>
      </c>
      <c r="AT47" s="975" t="s">
        <v>2231</v>
      </c>
      <c r="AU47" s="976" t="s">
        <v>2232</v>
      </c>
      <c r="AV47" s="976" t="s">
        <v>2233</v>
      </c>
      <c r="AW47" s="969" t="s">
        <v>2234</v>
      </c>
    </row>
    <row r="48" spans="1:49" customFormat="1" ht="16">
      <c r="A48" s="45"/>
      <c r="B48" s="130" t="s">
        <v>474</v>
      </c>
      <c r="C48" s="122" t="s">
        <v>475</v>
      </c>
      <c r="D48" s="131"/>
      <c r="E48" s="62" t="s">
        <v>1</v>
      </c>
      <c r="F48" s="63">
        <v>3</v>
      </c>
      <c r="G48" s="200"/>
      <c r="H48" s="970"/>
      <c r="I48" s="201"/>
      <c r="J48" s="131"/>
      <c r="K48" s="202"/>
      <c r="L48" s="202"/>
      <c r="M48" s="127">
        <f t="shared" si="28"/>
        <v>0</v>
      </c>
      <c r="N48" s="128"/>
      <c r="P48" s="953">
        <f t="shared" si="22"/>
        <v>0</v>
      </c>
      <c r="Q48" s="58"/>
      <c r="R48" s="17"/>
      <c r="S48" s="125">
        <f xml:space="preserve"> IF( AND(OR(C48 = "Item 10",C48=""), OR( G48 &lt;&gt; 0, H48 &lt;&gt; 0, I48 &lt;&gt; 0, J48 &lt;&gt; 0, K48 &lt;&gt; 0, L48 &lt;&gt; 0) ), 1, 0 )</f>
        <v>0</v>
      </c>
      <c r="T48" s="125">
        <f xml:space="preserve"> IF(AND($C48="Item 10",$M48=0), 0, IF( ISNUMBER( G48 ), 0, 1 ))</f>
        <v>0</v>
      </c>
      <c r="U48" s="125">
        <f t="shared" ref="U48:Y48" si="33" xml:space="preserve"> IF(AND($C48="Item 10",$M48=0), 0, IF( ISNUMBER( H48 ), 0, 1 ))</f>
        <v>0</v>
      </c>
      <c r="V48" s="125">
        <f t="shared" si="33"/>
        <v>0</v>
      </c>
      <c r="W48" s="125">
        <f t="shared" si="33"/>
        <v>0</v>
      </c>
      <c r="X48" s="125">
        <f t="shared" si="33"/>
        <v>0</v>
      </c>
      <c r="Y48" s="125">
        <f t="shared" si="33"/>
        <v>0</v>
      </c>
      <c r="Z48" s="17"/>
      <c r="AA48" s="18"/>
      <c r="AB48" s="17"/>
      <c r="AC48" s="12"/>
      <c r="AD48" s="12"/>
      <c r="AE48" s="12"/>
      <c r="AF48" s="17"/>
      <c r="AL48" s="130" t="s">
        <v>474</v>
      </c>
      <c r="AM48" s="965" t="s">
        <v>2235</v>
      </c>
      <c r="AN48" s="971"/>
      <c r="AO48" s="62" t="s">
        <v>1</v>
      </c>
      <c r="AP48" s="63">
        <v>3</v>
      </c>
      <c r="AQ48" s="972" t="s">
        <v>2235</v>
      </c>
      <c r="AR48" s="973" t="s">
        <v>2236</v>
      </c>
      <c r="AS48" s="974" t="s">
        <v>2237</v>
      </c>
      <c r="AT48" s="975" t="s">
        <v>2238</v>
      </c>
      <c r="AU48" s="976" t="s">
        <v>2239</v>
      </c>
      <c r="AV48" s="976" t="s">
        <v>2240</v>
      </c>
      <c r="AW48" s="969" t="s">
        <v>2241</v>
      </c>
    </row>
    <row r="49" spans="1:49" customFormat="1" ht="16.5" thickBot="1">
      <c r="A49" s="45"/>
      <c r="B49" s="77" t="s">
        <v>476</v>
      </c>
      <c r="C49" s="78" t="s">
        <v>90</v>
      </c>
      <c r="D49" s="78"/>
      <c r="E49" s="79" t="s">
        <v>1</v>
      </c>
      <c r="F49" s="80">
        <v>3</v>
      </c>
      <c r="G49" s="132">
        <f t="shared" ref="G49:L49" si="34">+SUM(G39:G48)</f>
        <v>8.9999999999999993E-3</v>
      </c>
      <c r="H49" s="133">
        <f t="shared" si="34"/>
        <v>3.2000000000000001E-2</v>
      </c>
      <c r="I49" s="134">
        <f t="shared" si="34"/>
        <v>5.0000000000000001E-3</v>
      </c>
      <c r="J49" s="135">
        <f t="shared" si="34"/>
        <v>0</v>
      </c>
      <c r="K49" s="136">
        <f t="shared" si="34"/>
        <v>4.7E-2</v>
      </c>
      <c r="L49" s="136">
        <f t="shared" si="34"/>
        <v>0.192</v>
      </c>
      <c r="M49" s="137">
        <f t="shared" si="21"/>
        <v>0.28500000000000003</v>
      </c>
      <c r="N49" s="138"/>
      <c r="R49" s="17"/>
      <c r="Z49" s="17"/>
      <c r="AA49" s="18"/>
      <c r="AB49" s="91"/>
      <c r="AC49" s="12"/>
      <c r="AD49" s="12"/>
      <c r="AE49" s="12"/>
      <c r="AF49" s="17"/>
      <c r="AL49" s="77" t="s">
        <v>476</v>
      </c>
      <c r="AM49" s="78" t="s">
        <v>90</v>
      </c>
      <c r="AN49" s="977"/>
      <c r="AO49" s="79" t="s">
        <v>1</v>
      </c>
      <c r="AP49" s="80">
        <v>3</v>
      </c>
      <c r="AQ49" s="978" t="s">
        <v>2242</v>
      </c>
      <c r="AR49" s="979" t="s">
        <v>2243</v>
      </c>
      <c r="AS49" s="980" t="s">
        <v>2244</v>
      </c>
      <c r="AT49" s="981" t="s">
        <v>2245</v>
      </c>
      <c r="AU49" s="982" t="s">
        <v>2246</v>
      </c>
      <c r="AV49" s="982" t="s">
        <v>2247</v>
      </c>
      <c r="AW49" s="983" t="s">
        <v>2248</v>
      </c>
    </row>
    <row r="50" spans="1:49" customFormat="1" ht="16.5" thickBot="1">
      <c r="A50" s="45"/>
      <c r="B50" s="115"/>
      <c r="C50" s="116"/>
      <c r="D50" s="116"/>
      <c r="E50" s="117"/>
      <c r="F50" s="117"/>
      <c r="G50" s="120"/>
      <c r="H50" s="120"/>
      <c r="I50" s="120"/>
      <c r="J50" s="120"/>
      <c r="K50" s="120"/>
      <c r="L50" s="120"/>
      <c r="M50" s="120"/>
      <c r="N50" s="139"/>
      <c r="P50" s="984"/>
      <c r="R50" s="17"/>
      <c r="Z50" s="17"/>
      <c r="AA50" s="18"/>
      <c r="AB50" s="91"/>
      <c r="AC50" s="12"/>
      <c r="AD50" s="12"/>
      <c r="AE50" s="12"/>
      <c r="AF50" s="17"/>
      <c r="AL50" s="115"/>
      <c r="AM50" s="116"/>
      <c r="AN50" s="116"/>
      <c r="AO50" s="117"/>
      <c r="AP50" s="117"/>
      <c r="AQ50" s="964"/>
      <c r="AR50" s="964"/>
      <c r="AS50" s="964"/>
      <c r="AT50" s="964"/>
      <c r="AU50" s="964"/>
      <c r="AV50" s="964"/>
      <c r="AW50" s="964"/>
    </row>
    <row r="51" spans="1:49" customFormat="1" ht="16.5" thickBot="1">
      <c r="A51" s="45"/>
      <c r="B51" s="46" t="s">
        <v>477</v>
      </c>
      <c r="C51" s="119" t="s">
        <v>478</v>
      </c>
      <c r="D51" s="897"/>
      <c r="E51" s="117"/>
      <c r="F51" s="117"/>
      <c r="G51" s="120"/>
      <c r="H51" s="120"/>
      <c r="I51" s="120"/>
      <c r="J51" s="120"/>
      <c r="K51" s="120"/>
      <c r="L51" s="120"/>
      <c r="M51" s="120"/>
      <c r="N51" s="139"/>
      <c r="R51" s="17"/>
      <c r="S51" s="41"/>
      <c r="Z51" s="17"/>
      <c r="AA51" s="18"/>
      <c r="AB51" s="91"/>
      <c r="AC51" s="12"/>
      <c r="AD51" s="12"/>
      <c r="AE51" s="12"/>
      <c r="AF51" s="17"/>
      <c r="AL51" s="46" t="s">
        <v>477</v>
      </c>
      <c r="AM51" s="985" t="s">
        <v>478</v>
      </c>
      <c r="AN51" s="897"/>
      <c r="AO51" s="117"/>
      <c r="AP51" s="117"/>
      <c r="AQ51" s="964"/>
      <c r="AR51" s="964"/>
      <c r="AS51" s="964"/>
      <c r="AT51" s="964"/>
      <c r="AU51" s="964"/>
      <c r="AV51" s="964"/>
      <c r="AW51" s="964"/>
    </row>
    <row r="52" spans="1:49" customFormat="1" ht="27" customHeight="1" thickBot="1">
      <c r="A52" s="45"/>
      <c r="B52" s="140" t="s">
        <v>479</v>
      </c>
      <c r="C52" s="141" t="s">
        <v>91</v>
      </c>
      <c r="D52" s="142"/>
      <c r="E52" s="143" t="s">
        <v>1</v>
      </c>
      <c r="F52" s="144">
        <v>3</v>
      </c>
      <c r="G52" s="145">
        <f t="shared" ref="G52:L52" si="35">+G49+G36</f>
        <v>13.508000000000001</v>
      </c>
      <c r="H52" s="146">
        <f t="shared" si="35"/>
        <v>68.453000000000003</v>
      </c>
      <c r="I52" s="147">
        <f t="shared" si="35"/>
        <v>17.184999999999995</v>
      </c>
      <c r="J52" s="148">
        <f t="shared" si="35"/>
        <v>0</v>
      </c>
      <c r="K52" s="148">
        <f t="shared" si="35"/>
        <v>185.15199999999999</v>
      </c>
      <c r="L52" s="149">
        <f t="shared" si="35"/>
        <v>704.10447605000013</v>
      </c>
      <c r="M52" s="150">
        <f>+SUM(G52:L52)</f>
        <v>988.40247605000013</v>
      </c>
      <c r="N52" s="139"/>
      <c r="P52" s="986" t="str">
        <f xml:space="preserve"> IF( SUM( Z52:AB52 ) = 0, 0, AE52 )</f>
        <v>Table 4J does not equal table 4D, please provide reasoning and reconciliation in your commentary</v>
      </c>
      <c r="R52" s="17"/>
      <c r="S52" s="41"/>
      <c r="Z52" s="17"/>
      <c r="AA52" s="59">
        <f xml:space="preserve"> IF( (AC52 - AD52) = 0, 0, 1 )</f>
        <v>1</v>
      </c>
      <c r="AB52" s="91"/>
      <c r="AC52" s="97">
        <f xml:space="preserve"> ROUND( M52, 3 )</f>
        <v>988.40200000000004</v>
      </c>
      <c r="AD52" s="97">
        <f xml:space="preserve"> ROUND( ('[1]4D'!M39), 3 )</f>
        <v>988.40099999999995</v>
      </c>
      <c r="AE52" s="98" t="s">
        <v>480</v>
      </c>
      <c r="AF52" s="17"/>
      <c r="AL52" s="140" t="s">
        <v>479</v>
      </c>
      <c r="AM52" s="141" t="s">
        <v>91</v>
      </c>
      <c r="AN52" s="987"/>
      <c r="AO52" s="143" t="s">
        <v>1</v>
      </c>
      <c r="AP52" s="144">
        <v>3</v>
      </c>
      <c r="AQ52" s="988" t="s">
        <v>2249</v>
      </c>
      <c r="AR52" s="989" t="s">
        <v>2250</v>
      </c>
      <c r="AS52" s="990" t="s">
        <v>2251</v>
      </c>
      <c r="AT52" s="991" t="s">
        <v>2252</v>
      </c>
      <c r="AU52" s="991" t="s">
        <v>2253</v>
      </c>
      <c r="AV52" s="992" t="s">
        <v>2254</v>
      </c>
      <c r="AW52" s="993" t="s">
        <v>2255</v>
      </c>
    </row>
    <row r="53" spans="1:49"/>
    <row r="54" spans="1:49">
      <c r="B54" s="1422" t="s">
        <v>481</v>
      </c>
      <c r="C54" s="1422"/>
      <c r="D54" s="896"/>
      <c r="E54" s="151"/>
      <c r="F54" s="151"/>
      <c r="G54" s="151"/>
      <c r="H54" s="151"/>
      <c r="I54" s="151"/>
      <c r="J54" s="151"/>
      <c r="K54" s="151"/>
      <c r="L54" s="151"/>
      <c r="M54" s="151"/>
      <c r="N54" s="151"/>
    </row>
    <row r="55" spans="1:49">
      <c r="B55" s="152"/>
      <c r="C55" s="153"/>
      <c r="D55" s="153"/>
      <c r="E55" s="151"/>
      <c r="F55" s="151"/>
      <c r="G55" s="151"/>
      <c r="H55" s="151"/>
      <c r="I55" s="151"/>
      <c r="J55" s="151"/>
      <c r="K55" s="151"/>
      <c r="L55" s="151"/>
      <c r="M55" s="151"/>
      <c r="N55" s="151"/>
    </row>
    <row r="56" spans="1:49">
      <c r="B56" s="154"/>
      <c r="C56" s="155" t="s">
        <v>482</v>
      </c>
      <c r="D56" s="155"/>
      <c r="E56" s="151"/>
      <c r="F56" s="151"/>
      <c r="G56" s="151"/>
      <c r="H56" s="151"/>
      <c r="I56" s="151"/>
      <c r="J56" s="151"/>
      <c r="K56" s="151"/>
      <c r="L56" s="151"/>
      <c r="M56" s="151"/>
      <c r="N56" s="151"/>
    </row>
    <row r="57" spans="1:49">
      <c r="B57" s="152"/>
      <c r="C57" s="153"/>
      <c r="D57" s="153"/>
      <c r="E57" s="151"/>
      <c r="F57" s="151"/>
      <c r="G57" s="151"/>
      <c r="H57" s="151" t="s">
        <v>483</v>
      </c>
      <c r="I57" s="151"/>
      <c r="J57" s="151"/>
      <c r="K57" s="151"/>
      <c r="L57" s="151"/>
      <c r="M57" s="151"/>
      <c r="N57" s="151"/>
    </row>
    <row r="58" spans="1:49">
      <c r="B58" s="156"/>
      <c r="C58" s="155" t="s">
        <v>484</v>
      </c>
      <c r="D58" s="155"/>
      <c r="E58" s="151"/>
      <c r="F58" s="151"/>
      <c r="G58" s="151"/>
      <c r="H58" s="151"/>
      <c r="I58" s="151"/>
      <c r="J58" s="151"/>
      <c r="K58" s="151"/>
      <c r="L58" s="151"/>
      <c r="M58" s="151"/>
      <c r="N58" s="151"/>
    </row>
    <row r="59" spans="1:49" s="19" customFormat="1">
      <c r="A59" s="12"/>
      <c r="B59" s="157"/>
      <c r="C59" s="158"/>
      <c r="D59" s="158"/>
      <c r="E59" s="157"/>
      <c r="F59" s="157"/>
      <c r="G59" s="157"/>
      <c r="H59" s="157"/>
      <c r="I59" s="157"/>
      <c r="J59" s="157"/>
      <c r="K59" s="157"/>
      <c r="L59" s="157"/>
      <c r="M59" s="157"/>
      <c r="N59" s="157"/>
      <c r="O59" s="12"/>
      <c r="P59" s="41"/>
      <c r="R59" s="17"/>
      <c r="Z59" s="17"/>
      <c r="AA59" s="18"/>
      <c r="AB59" s="17"/>
      <c r="AC59" s="12"/>
      <c r="AD59" s="12"/>
      <c r="AE59" s="12"/>
      <c r="AF59" s="17"/>
    </row>
    <row r="60" spans="1:49" s="19" customFormat="1" ht="14.5" thickBot="1">
      <c r="A60" s="12"/>
      <c r="B60" s="157"/>
      <c r="C60" s="158"/>
      <c r="D60" s="158"/>
      <c r="E60" s="157"/>
      <c r="F60" s="157"/>
      <c r="G60" s="157"/>
      <c r="H60" s="157"/>
      <c r="I60" s="157"/>
      <c r="J60" s="157"/>
      <c r="K60" s="157"/>
      <c r="L60" s="157"/>
      <c r="M60" s="157"/>
      <c r="N60" s="157"/>
      <c r="O60" s="12"/>
      <c r="P60" s="41"/>
      <c r="R60" s="17"/>
      <c r="Z60" s="17"/>
      <c r="AA60" s="18"/>
      <c r="AB60" s="17"/>
      <c r="AC60" s="12"/>
      <c r="AD60" s="12"/>
      <c r="AE60" s="12"/>
      <c r="AF60" s="17"/>
    </row>
    <row r="61" spans="1:49" s="19" customFormat="1" ht="14.75" customHeight="1" thickBot="1">
      <c r="A61" s="12"/>
      <c r="B61" s="902" t="s">
        <v>485</v>
      </c>
      <c r="C61" s="159"/>
      <c r="D61" s="159"/>
      <c r="E61" s="159"/>
      <c r="F61" s="159"/>
      <c r="G61" s="159"/>
      <c r="H61" s="159"/>
      <c r="I61" s="159"/>
      <c r="J61" s="159"/>
      <c r="K61" s="159"/>
      <c r="L61" s="159"/>
      <c r="M61" s="159"/>
      <c r="N61" s="159"/>
      <c r="O61" s="160"/>
      <c r="P61" s="41"/>
      <c r="R61" s="17"/>
      <c r="Z61" s="17"/>
      <c r="AA61" s="18"/>
      <c r="AB61" s="17"/>
      <c r="AC61" s="12"/>
      <c r="AD61" s="12"/>
      <c r="AE61" s="12"/>
      <c r="AF61" s="17"/>
    </row>
    <row r="62" spans="1:49" s="19" customFormat="1" ht="14.5" thickBot="1">
      <c r="A62" s="12"/>
      <c r="B62" s="157"/>
      <c r="C62" s="158"/>
      <c r="D62" s="158"/>
      <c r="E62" s="157"/>
      <c r="F62" s="157"/>
      <c r="G62" s="157"/>
      <c r="H62" s="157"/>
      <c r="I62" s="157"/>
      <c r="J62" s="157"/>
      <c r="K62" s="157"/>
      <c r="L62" s="157"/>
      <c r="M62" s="157"/>
      <c r="N62" s="157"/>
      <c r="O62" s="12"/>
      <c r="P62" s="41"/>
      <c r="R62" s="17"/>
      <c r="Z62" s="17"/>
      <c r="AA62" s="18"/>
      <c r="AB62" s="17"/>
      <c r="AC62" s="12"/>
      <c r="AD62" s="12"/>
      <c r="AE62" s="12"/>
      <c r="AF62" s="17"/>
    </row>
    <row r="63" spans="1:49" s="19" customFormat="1" ht="15.5" hidden="1" thickBot="1">
      <c r="A63" s="161"/>
      <c r="B63" s="162" t="str">
        <f ca="1" xml:space="preserve"> RIGHT(CELL("filename", $A$1), LEN(CELL("filename", $A$1)) - SEARCH("]", CELL("filename", $A$1)))&amp;" - Line definitions"</f>
        <v>4J - Line definitions</v>
      </c>
      <c r="C63" s="163"/>
      <c r="D63" s="163"/>
      <c r="E63" s="159"/>
      <c r="F63" s="159"/>
      <c r="G63" s="159"/>
      <c r="H63" s="159"/>
      <c r="I63" s="159"/>
      <c r="J63" s="159"/>
      <c r="K63" s="159"/>
      <c r="L63" s="159"/>
      <c r="M63" s="159"/>
      <c r="N63" s="159"/>
      <c r="O63" s="160"/>
      <c r="P63" s="164"/>
      <c r="R63" s="17"/>
      <c r="Z63" s="17"/>
      <c r="AA63" s="18"/>
      <c r="AB63" s="17"/>
      <c r="AC63" s="12"/>
      <c r="AD63" s="12"/>
      <c r="AE63" s="12"/>
      <c r="AF63" s="17"/>
    </row>
    <row r="64" spans="1:49" s="19" customFormat="1" ht="15.5" hidden="1" thickBot="1">
      <c r="A64" s="161"/>
      <c r="B64" s="165"/>
      <c r="C64" s="166"/>
      <c r="D64" s="166"/>
      <c r="E64" s="164"/>
      <c r="F64" s="164"/>
      <c r="G64" s="164"/>
      <c r="H64" s="164"/>
      <c r="I64" s="164"/>
      <c r="J64" s="164"/>
      <c r="K64" s="164"/>
      <c r="L64" s="164"/>
      <c r="M64" s="164"/>
      <c r="N64" s="164"/>
      <c r="O64" s="164"/>
      <c r="P64" s="164"/>
      <c r="R64" s="17"/>
      <c r="Z64" s="17"/>
      <c r="AA64" s="18"/>
      <c r="AB64" s="17"/>
      <c r="AC64" s="12"/>
      <c r="AD64" s="12"/>
      <c r="AE64" s="12"/>
      <c r="AF64" s="17"/>
    </row>
    <row r="65" spans="1:32" s="19" customFormat="1" ht="14.5" hidden="1" thickBot="1">
      <c r="A65" s="161"/>
      <c r="B65" s="167" t="s">
        <v>486</v>
      </c>
      <c r="C65" s="1423" t="s">
        <v>487</v>
      </c>
      <c r="D65" s="1424"/>
      <c r="E65" s="1424"/>
      <c r="F65" s="1424"/>
      <c r="G65" s="1424"/>
      <c r="H65" s="1424"/>
      <c r="I65" s="1424"/>
      <c r="J65" s="1424"/>
      <c r="K65" s="1424"/>
      <c r="L65" s="1424"/>
      <c r="M65" s="1424"/>
      <c r="N65" s="1424"/>
      <c r="O65" s="1425"/>
      <c r="P65" s="994"/>
      <c r="R65" s="17"/>
      <c r="Z65" s="17"/>
      <c r="AA65" s="18"/>
      <c r="AB65" s="17"/>
      <c r="AC65" s="12"/>
      <c r="AD65" s="12"/>
      <c r="AE65" s="12"/>
      <c r="AF65" s="17"/>
    </row>
    <row r="66" spans="1:32" s="19" customFormat="1" ht="14.25" hidden="1" customHeight="1">
      <c r="A66" s="161"/>
      <c r="B66" s="168">
        <v>1</v>
      </c>
      <c r="C66" s="1426" t="s">
        <v>488</v>
      </c>
      <c r="D66" s="1427"/>
      <c r="E66" s="1427"/>
      <c r="F66" s="1427"/>
      <c r="G66" s="1427"/>
      <c r="H66" s="1427"/>
      <c r="I66" s="1427"/>
      <c r="J66" s="1427"/>
      <c r="K66" s="1427"/>
      <c r="L66" s="1427"/>
      <c r="M66" s="1427"/>
      <c r="N66" s="1427"/>
      <c r="O66" s="1428"/>
      <c r="P66" s="169"/>
      <c r="R66" s="17"/>
      <c r="Z66" s="17"/>
      <c r="AA66" s="18"/>
      <c r="AB66" s="17"/>
      <c r="AC66" s="12"/>
      <c r="AD66" s="12"/>
      <c r="AE66" s="12"/>
      <c r="AF66" s="17"/>
    </row>
    <row r="67" spans="1:32" s="19" customFormat="1" ht="45" hidden="1" customHeight="1">
      <c r="A67" s="161"/>
      <c r="B67" s="170">
        <f t="shared" ref="B67:B89" si="36" xml:space="preserve"> B66 + 1</f>
        <v>2</v>
      </c>
      <c r="C67" s="1413" t="s">
        <v>489</v>
      </c>
      <c r="D67" s="1414"/>
      <c r="E67" s="1414"/>
      <c r="F67" s="1414"/>
      <c r="G67" s="1414"/>
      <c r="H67" s="1414"/>
      <c r="I67" s="1414"/>
      <c r="J67" s="1414"/>
      <c r="K67" s="1414"/>
      <c r="L67" s="1414"/>
      <c r="M67" s="1414"/>
      <c r="N67" s="1414"/>
      <c r="O67" s="1415"/>
      <c r="P67" s="169"/>
      <c r="R67" s="17"/>
      <c r="Z67" s="17"/>
      <c r="AA67" s="18"/>
      <c r="AB67" s="17"/>
      <c r="AC67" s="12"/>
      <c r="AD67" s="12"/>
      <c r="AE67" s="12"/>
      <c r="AF67" s="17"/>
    </row>
    <row r="68" spans="1:32" s="19" customFormat="1" ht="14.25" hidden="1" customHeight="1">
      <c r="A68" s="161"/>
      <c r="B68" s="170">
        <f t="shared" si="36"/>
        <v>3</v>
      </c>
      <c r="C68" s="1413" t="s">
        <v>490</v>
      </c>
      <c r="D68" s="1414"/>
      <c r="E68" s="1414"/>
      <c r="F68" s="1414"/>
      <c r="G68" s="1414"/>
      <c r="H68" s="1414"/>
      <c r="I68" s="1414"/>
      <c r="J68" s="1414"/>
      <c r="K68" s="1414"/>
      <c r="L68" s="1414"/>
      <c r="M68" s="1414"/>
      <c r="N68" s="1414"/>
      <c r="O68" s="1415"/>
      <c r="P68" s="169"/>
      <c r="R68" s="17"/>
      <c r="Z68" s="17"/>
      <c r="AA68" s="18"/>
      <c r="AB68" s="17"/>
      <c r="AC68" s="12"/>
      <c r="AD68" s="12"/>
      <c r="AE68" s="12"/>
      <c r="AF68" s="17"/>
    </row>
    <row r="69" spans="1:32" s="19" customFormat="1" ht="13.5" hidden="1" customHeight="1">
      <c r="A69" s="161"/>
      <c r="B69" s="170">
        <f t="shared" si="36"/>
        <v>4</v>
      </c>
      <c r="C69" s="1413" t="s">
        <v>491</v>
      </c>
      <c r="D69" s="1414"/>
      <c r="E69" s="1414"/>
      <c r="F69" s="1414"/>
      <c r="G69" s="1414"/>
      <c r="H69" s="1414"/>
      <c r="I69" s="1414"/>
      <c r="J69" s="1414"/>
      <c r="K69" s="1414"/>
      <c r="L69" s="1414"/>
      <c r="M69" s="1414"/>
      <c r="N69" s="1414"/>
      <c r="O69" s="1415"/>
      <c r="P69" s="169"/>
      <c r="R69" s="17"/>
      <c r="Z69" s="17"/>
      <c r="AA69" s="18"/>
      <c r="AB69" s="17"/>
      <c r="AC69" s="12"/>
      <c r="AD69" s="12"/>
      <c r="AE69" s="12"/>
      <c r="AF69" s="17"/>
    </row>
    <row r="70" spans="1:32" s="19" customFormat="1" ht="14.25" hidden="1" customHeight="1">
      <c r="A70" s="161"/>
      <c r="B70" s="170">
        <f t="shared" si="36"/>
        <v>5</v>
      </c>
      <c r="C70" s="1419" t="s">
        <v>492</v>
      </c>
      <c r="D70" s="1420"/>
      <c r="E70" s="1420"/>
      <c r="F70" s="1420"/>
      <c r="G70" s="1420"/>
      <c r="H70" s="1420"/>
      <c r="I70" s="1420"/>
      <c r="J70" s="1420"/>
      <c r="K70" s="1420"/>
      <c r="L70" s="1420"/>
      <c r="M70" s="1420"/>
      <c r="N70" s="1420"/>
      <c r="O70" s="1421"/>
      <c r="P70" s="169"/>
      <c r="R70" s="17"/>
      <c r="Z70" s="17"/>
      <c r="AA70" s="18"/>
      <c r="AB70" s="17"/>
      <c r="AC70" s="12"/>
      <c r="AD70" s="12"/>
      <c r="AE70" s="12"/>
      <c r="AF70" s="17"/>
    </row>
    <row r="71" spans="1:32" s="19" customFormat="1" ht="14.25" hidden="1" customHeight="1">
      <c r="A71" s="161"/>
      <c r="B71" s="170">
        <f t="shared" si="36"/>
        <v>6</v>
      </c>
      <c r="C71" s="1419" t="s">
        <v>493</v>
      </c>
      <c r="D71" s="1420"/>
      <c r="E71" s="1420"/>
      <c r="F71" s="1420"/>
      <c r="G71" s="1420"/>
      <c r="H71" s="1420"/>
      <c r="I71" s="1420"/>
      <c r="J71" s="1420"/>
      <c r="K71" s="1420"/>
      <c r="L71" s="1420"/>
      <c r="M71" s="1420"/>
      <c r="N71" s="1420"/>
      <c r="O71" s="1421"/>
      <c r="P71" s="169"/>
      <c r="R71" s="17"/>
      <c r="Z71" s="17"/>
      <c r="AA71" s="18"/>
      <c r="AB71" s="17"/>
      <c r="AC71" s="12"/>
      <c r="AD71" s="12"/>
      <c r="AE71" s="12"/>
      <c r="AF71" s="17"/>
    </row>
    <row r="72" spans="1:32" s="19" customFormat="1" ht="14.25" hidden="1" customHeight="1">
      <c r="A72" s="161"/>
      <c r="B72" s="170">
        <f t="shared" si="36"/>
        <v>7</v>
      </c>
      <c r="C72" s="1419" t="s">
        <v>494</v>
      </c>
      <c r="D72" s="1420"/>
      <c r="E72" s="1420"/>
      <c r="F72" s="1420"/>
      <c r="G72" s="1420"/>
      <c r="H72" s="1420"/>
      <c r="I72" s="1420"/>
      <c r="J72" s="1420"/>
      <c r="K72" s="1420"/>
      <c r="L72" s="1420"/>
      <c r="M72" s="1420"/>
      <c r="N72" s="1420"/>
      <c r="O72" s="1421"/>
      <c r="P72" s="169"/>
      <c r="R72" s="17"/>
      <c r="Z72" s="17"/>
      <c r="AA72" s="18"/>
      <c r="AB72" s="17"/>
      <c r="AC72" s="12"/>
      <c r="AD72" s="12"/>
      <c r="AE72" s="12"/>
      <c r="AF72" s="17"/>
    </row>
    <row r="73" spans="1:32" s="19" customFormat="1" ht="13.5" hidden="1" customHeight="1">
      <c r="A73" s="161"/>
      <c r="B73" s="170">
        <f t="shared" si="36"/>
        <v>8</v>
      </c>
      <c r="C73" s="1413" t="s">
        <v>495</v>
      </c>
      <c r="D73" s="1414"/>
      <c r="E73" s="1414"/>
      <c r="F73" s="1414"/>
      <c r="G73" s="1414"/>
      <c r="H73" s="1414"/>
      <c r="I73" s="1414"/>
      <c r="J73" s="1414"/>
      <c r="K73" s="1414"/>
      <c r="L73" s="1414"/>
      <c r="M73" s="1414"/>
      <c r="N73" s="1414"/>
      <c r="O73" s="1415"/>
      <c r="P73" s="169"/>
      <c r="R73" s="17"/>
      <c r="Z73" s="17"/>
      <c r="AA73" s="18"/>
      <c r="AB73" s="17"/>
      <c r="AC73" s="12"/>
      <c r="AD73" s="12"/>
      <c r="AE73" s="12"/>
      <c r="AF73" s="17"/>
    </row>
    <row r="74" spans="1:32" s="19" customFormat="1" ht="14.25" hidden="1" customHeight="1">
      <c r="A74" s="161"/>
      <c r="B74" s="170">
        <f t="shared" si="36"/>
        <v>9</v>
      </c>
      <c r="C74" s="1413" t="s">
        <v>496</v>
      </c>
      <c r="D74" s="1414"/>
      <c r="E74" s="1414"/>
      <c r="F74" s="1414"/>
      <c r="G74" s="1414"/>
      <c r="H74" s="1414"/>
      <c r="I74" s="1414"/>
      <c r="J74" s="1414"/>
      <c r="K74" s="1414"/>
      <c r="L74" s="1414"/>
      <c r="M74" s="1414"/>
      <c r="N74" s="1414"/>
      <c r="O74" s="1415"/>
      <c r="P74" s="169"/>
      <c r="R74" s="17"/>
      <c r="Z74" s="17"/>
      <c r="AA74" s="18"/>
      <c r="AB74" s="17"/>
      <c r="AC74" s="12"/>
      <c r="AD74" s="12"/>
      <c r="AE74" s="12"/>
      <c r="AF74" s="17"/>
    </row>
    <row r="75" spans="1:32" s="19" customFormat="1" ht="13.5" hidden="1" customHeight="1">
      <c r="A75" s="161"/>
      <c r="B75" s="170">
        <f t="shared" si="36"/>
        <v>10</v>
      </c>
      <c r="C75" s="1413" t="s">
        <v>497</v>
      </c>
      <c r="D75" s="1414"/>
      <c r="E75" s="1414"/>
      <c r="F75" s="1414"/>
      <c r="G75" s="1414"/>
      <c r="H75" s="1414"/>
      <c r="I75" s="1414"/>
      <c r="J75" s="1414"/>
      <c r="K75" s="1414"/>
      <c r="L75" s="1414"/>
      <c r="M75" s="1414"/>
      <c r="N75" s="1414"/>
      <c r="O75" s="1415"/>
      <c r="P75" s="169"/>
      <c r="R75" s="17"/>
      <c r="Z75" s="17"/>
      <c r="AA75" s="18"/>
      <c r="AB75" s="17"/>
      <c r="AC75" s="12"/>
      <c r="AD75" s="12"/>
      <c r="AE75" s="12"/>
      <c r="AF75" s="17"/>
    </row>
    <row r="76" spans="1:32" s="19" customFormat="1" ht="13.5" hidden="1" customHeight="1">
      <c r="A76" s="161"/>
      <c r="B76" s="170">
        <f t="shared" si="36"/>
        <v>11</v>
      </c>
      <c r="C76" s="1413" t="s">
        <v>498</v>
      </c>
      <c r="D76" s="1414"/>
      <c r="E76" s="1414"/>
      <c r="F76" s="1414"/>
      <c r="G76" s="1414"/>
      <c r="H76" s="1414"/>
      <c r="I76" s="1414"/>
      <c r="J76" s="1414"/>
      <c r="K76" s="1414"/>
      <c r="L76" s="1414"/>
      <c r="M76" s="1414"/>
      <c r="N76" s="1414"/>
      <c r="O76" s="1415"/>
      <c r="P76" s="169"/>
      <c r="R76" s="17"/>
      <c r="Z76" s="17"/>
      <c r="AA76" s="18"/>
      <c r="AB76" s="17"/>
      <c r="AC76" s="12"/>
      <c r="AD76" s="12"/>
      <c r="AE76" s="12"/>
      <c r="AF76" s="17"/>
    </row>
    <row r="77" spans="1:32" s="19" customFormat="1" ht="13.5" hidden="1" customHeight="1">
      <c r="A77" s="161"/>
      <c r="B77" s="170">
        <f t="shared" si="36"/>
        <v>12</v>
      </c>
      <c r="C77" s="1413" t="s">
        <v>499</v>
      </c>
      <c r="D77" s="1414"/>
      <c r="E77" s="1414"/>
      <c r="F77" s="1414"/>
      <c r="G77" s="1414"/>
      <c r="H77" s="1414"/>
      <c r="I77" s="1414"/>
      <c r="J77" s="1414"/>
      <c r="K77" s="1414"/>
      <c r="L77" s="1414"/>
      <c r="M77" s="1414"/>
      <c r="N77" s="1414"/>
      <c r="O77" s="1415"/>
      <c r="P77" s="169"/>
      <c r="R77" s="17"/>
      <c r="Z77" s="17"/>
      <c r="AA77" s="18"/>
      <c r="AB77" s="17"/>
      <c r="AC77" s="12"/>
      <c r="AD77" s="12"/>
      <c r="AE77" s="12"/>
      <c r="AF77" s="17"/>
    </row>
    <row r="78" spans="1:32" s="19" customFormat="1" ht="13.5" hidden="1" customHeight="1">
      <c r="A78" s="161"/>
      <c r="B78" s="170">
        <f t="shared" si="36"/>
        <v>13</v>
      </c>
      <c r="C78" s="1413" t="s">
        <v>500</v>
      </c>
      <c r="D78" s="1414"/>
      <c r="E78" s="1414"/>
      <c r="F78" s="1414"/>
      <c r="G78" s="1414"/>
      <c r="H78" s="1414"/>
      <c r="I78" s="1414"/>
      <c r="J78" s="1414"/>
      <c r="K78" s="1414"/>
      <c r="L78" s="1414"/>
      <c r="M78" s="1414"/>
      <c r="N78" s="1414"/>
      <c r="O78" s="1415"/>
      <c r="P78" s="169"/>
      <c r="R78" s="17"/>
      <c r="Z78" s="17"/>
      <c r="AA78" s="18"/>
      <c r="AB78" s="17"/>
      <c r="AC78" s="12"/>
      <c r="AD78" s="12"/>
      <c r="AE78" s="12"/>
      <c r="AF78" s="17"/>
    </row>
    <row r="79" spans="1:32" s="19" customFormat="1" ht="14.25" hidden="1" customHeight="1">
      <c r="A79" s="161"/>
      <c r="B79" s="170">
        <f t="shared" si="36"/>
        <v>14</v>
      </c>
      <c r="C79" s="1413" t="s">
        <v>501</v>
      </c>
      <c r="D79" s="1414"/>
      <c r="E79" s="1414"/>
      <c r="F79" s="1414"/>
      <c r="G79" s="1414"/>
      <c r="H79" s="1414"/>
      <c r="I79" s="1414"/>
      <c r="J79" s="1414"/>
      <c r="K79" s="1414"/>
      <c r="L79" s="1414"/>
      <c r="M79" s="1414"/>
      <c r="N79" s="1414"/>
      <c r="O79" s="1415"/>
      <c r="P79" s="169"/>
      <c r="R79" s="17"/>
      <c r="Z79" s="17"/>
      <c r="AA79" s="18"/>
      <c r="AB79" s="17"/>
      <c r="AC79" s="12"/>
      <c r="AD79" s="12"/>
      <c r="AE79" s="12"/>
      <c r="AF79" s="17"/>
    </row>
    <row r="80" spans="1:32" s="19" customFormat="1" ht="14.25" hidden="1" customHeight="1">
      <c r="A80" s="161"/>
      <c r="B80" s="170">
        <f t="shared" si="36"/>
        <v>15</v>
      </c>
      <c r="C80" s="1413" t="s">
        <v>502</v>
      </c>
      <c r="D80" s="1414"/>
      <c r="E80" s="1414"/>
      <c r="F80" s="1414"/>
      <c r="G80" s="1414"/>
      <c r="H80" s="1414"/>
      <c r="I80" s="1414"/>
      <c r="J80" s="1414"/>
      <c r="K80" s="1414"/>
      <c r="L80" s="1414"/>
      <c r="M80" s="1414"/>
      <c r="N80" s="1414"/>
      <c r="O80" s="1415"/>
      <c r="P80" s="169"/>
      <c r="R80" s="17"/>
      <c r="Z80" s="17"/>
      <c r="AA80" s="18"/>
      <c r="AB80" s="17"/>
      <c r="AC80" s="12"/>
      <c r="AD80" s="12"/>
      <c r="AE80" s="12"/>
      <c r="AF80" s="17"/>
    </row>
    <row r="81" spans="1:32" s="19" customFormat="1" ht="50.25" hidden="1" customHeight="1">
      <c r="A81" s="161"/>
      <c r="B81" s="170">
        <f t="shared" si="36"/>
        <v>16</v>
      </c>
      <c r="C81" s="1413" t="s">
        <v>503</v>
      </c>
      <c r="D81" s="1414"/>
      <c r="E81" s="1414"/>
      <c r="F81" s="1414"/>
      <c r="G81" s="1414"/>
      <c r="H81" s="1414"/>
      <c r="I81" s="1414"/>
      <c r="J81" s="1414"/>
      <c r="K81" s="1414"/>
      <c r="L81" s="1414"/>
      <c r="M81" s="1414"/>
      <c r="N81" s="1414"/>
      <c r="O81" s="1415"/>
      <c r="P81" s="169"/>
      <c r="R81" s="17"/>
      <c r="Z81" s="17"/>
      <c r="AA81" s="18"/>
      <c r="AB81" s="17"/>
      <c r="AC81" s="12"/>
      <c r="AD81" s="12"/>
      <c r="AE81" s="12"/>
      <c r="AF81" s="17"/>
    </row>
    <row r="82" spans="1:32" s="19" customFormat="1" ht="14.25" hidden="1" customHeight="1">
      <c r="A82" s="161"/>
      <c r="B82" s="170">
        <f t="shared" si="36"/>
        <v>17</v>
      </c>
      <c r="C82" s="1413" t="s">
        <v>504</v>
      </c>
      <c r="D82" s="1414"/>
      <c r="E82" s="1414"/>
      <c r="F82" s="1414"/>
      <c r="G82" s="1414"/>
      <c r="H82" s="1414"/>
      <c r="I82" s="1414"/>
      <c r="J82" s="1414"/>
      <c r="K82" s="1414"/>
      <c r="L82" s="1414"/>
      <c r="M82" s="1414"/>
      <c r="N82" s="1414"/>
      <c r="O82" s="1415"/>
      <c r="P82" s="169"/>
      <c r="R82" s="17"/>
      <c r="Z82" s="17"/>
      <c r="AA82" s="18"/>
      <c r="AB82" s="17"/>
      <c r="AC82" s="12"/>
      <c r="AD82" s="12"/>
      <c r="AE82" s="12"/>
      <c r="AF82" s="17"/>
    </row>
    <row r="83" spans="1:32" s="19" customFormat="1" ht="13.5" hidden="1" customHeight="1">
      <c r="A83" s="161"/>
      <c r="B83" s="170">
        <f t="shared" si="36"/>
        <v>18</v>
      </c>
      <c r="C83" s="1413" t="s">
        <v>505</v>
      </c>
      <c r="D83" s="1414"/>
      <c r="E83" s="1414"/>
      <c r="F83" s="1414"/>
      <c r="G83" s="1414"/>
      <c r="H83" s="1414"/>
      <c r="I83" s="1414"/>
      <c r="J83" s="1414"/>
      <c r="K83" s="1414"/>
      <c r="L83" s="1414"/>
      <c r="M83" s="1414"/>
      <c r="N83" s="1414"/>
      <c r="O83" s="1415"/>
      <c r="P83" s="169"/>
      <c r="R83" s="17"/>
      <c r="Z83" s="17"/>
      <c r="AA83" s="18"/>
      <c r="AB83" s="17"/>
      <c r="AC83" s="12"/>
      <c r="AD83" s="12"/>
      <c r="AE83" s="12"/>
      <c r="AF83" s="17"/>
    </row>
    <row r="84" spans="1:32" s="19" customFormat="1" ht="14.5" hidden="1" thickBot="1">
      <c r="A84" s="161"/>
      <c r="B84" s="170">
        <f t="shared" si="36"/>
        <v>19</v>
      </c>
      <c r="C84" s="1413" t="s">
        <v>506</v>
      </c>
      <c r="D84" s="1414"/>
      <c r="E84" s="1414"/>
      <c r="F84" s="1414"/>
      <c r="G84" s="1414"/>
      <c r="H84" s="1414"/>
      <c r="I84" s="1414"/>
      <c r="J84" s="1414"/>
      <c r="K84" s="1414"/>
      <c r="L84" s="1414"/>
      <c r="M84" s="1414"/>
      <c r="N84" s="1414"/>
      <c r="O84" s="1415"/>
      <c r="P84" s="169"/>
      <c r="R84" s="17"/>
      <c r="Z84" s="17"/>
      <c r="AA84" s="18"/>
      <c r="AB84" s="17"/>
      <c r="AC84" s="12"/>
      <c r="AD84" s="12"/>
      <c r="AE84" s="12"/>
      <c r="AF84" s="17"/>
    </row>
    <row r="85" spans="1:32" s="19" customFormat="1" ht="14.25" hidden="1" customHeight="1">
      <c r="A85" s="161"/>
      <c r="B85" s="170">
        <f t="shared" si="36"/>
        <v>20</v>
      </c>
      <c r="C85" s="1413" t="s">
        <v>507</v>
      </c>
      <c r="D85" s="1414"/>
      <c r="E85" s="1414"/>
      <c r="F85" s="1414"/>
      <c r="G85" s="1414"/>
      <c r="H85" s="1414"/>
      <c r="I85" s="1414"/>
      <c r="J85" s="1414"/>
      <c r="K85" s="1414"/>
      <c r="L85" s="1414"/>
      <c r="M85" s="1414"/>
      <c r="N85" s="1414"/>
      <c r="O85" s="1415"/>
      <c r="P85" s="169"/>
      <c r="R85" s="17"/>
      <c r="Z85" s="17"/>
      <c r="AA85" s="18"/>
      <c r="AB85" s="17"/>
      <c r="AC85" s="12"/>
      <c r="AD85" s="12"/>
      <c r="AE85" s="12"/>
      <c r="AF85" s="17"/>
    </row>
    <row r="86" spans="1:32" s="19" customFormat="1" ht="14.5" hidden="1" thickBot="1">
      <c r="A86" s="161"/>
      <c r="B86" s="170">
        <f t="shared" si="36"/>
        <v>21</v>
      </c>
      <c r="C86" s="1413" t="s">
        <v>508</v>
      </c>
      <c r="D86" s="1414"/>
      <c r="E86" s="1414"/>
      <c r="F86" s="1414"/>
      <c r="G86" s="1414"/>
      <c r="H86" s="1414"/>
      <c r="I86" s="1414"/>
      <c r="J86" s="1414"/>
      <c r="K86" s="1414"/>
      <c r="L86" s="1414"/>
      <c r="M86" s="1414"/>
      <c r="N86" s="1414"/>
      <c r="O86" s="1415"/>
      <c r="P86" s="169"/>
      <c r="R86" s="17"/>
      <c r="Z86" s="17"/>
      <c r="AA86" s="18"/>
      <c r="AB86" s="17"/>
      <c r="AC86" s="12"/>
      <c r="AD86" s="12"/>
      <c r="AE86" s="12"/>
      <c r="AF86" s="17"/>
    </row>
    <row r="87" spans="1:32" s="19" customFormat="1" ht="14.25" hidden="1" customHeight="1">
      <c r="A87" s="161"/>
      <c r="B87" s="170">
        <f t="shared" si="36"/>
        <v>22</v>
      </c>
      <c r="C87" s="1413" t="s">
        <v>509</v>
      </c>
      <c r="D87" s="1414"/>
      <c r="E87" s="1414"/>
      <c r="F87" s="1414"/>
      <c r="G87" s="1414"/>
      <c r="H87" s="1414"/>
      <c r="I87" s="1414"/>
      <c r="J87" s="1414"/>
      <c r="K87" s="1414"/>
      <c r="L87" s="1414"/>
      <c r="M87" s="1414"/>
      <c r="N87" s="1414"/>
      <c r="O87" s="1415"/>
      <c r="P87" s="169"/>
      <c r="R87" s="17"/>
      <c r="Z87" s="17"/>
      <c r="AA87" s="18"/>
      <c r="AB87" s="17"/>
      <c r="AC87" s="12"/>
      <c r="AD87" s="12"/>
      <c r="AE87" s="12"/>
      <c r="AF87" s="17"/>
    </row>
    <row r="88" spans="1:32" s="19" customFormat="1" ht="14.5" hidden="1" thickBot="1">
      <c r="A88" s="161"/>
      <c r="B88" s="170">
        <f t="shared" si="36"/>
        <v>23</v>
      </c>
      <c r="C88" s="1413" t="s">
        <v>510</v>
      </c>
      <c r="D88" s="1414"/>
      <c r="E88" s="1414"/>
      <c r="F88" s="1414"/>
      <c r="G88" s="1414"/>
      <c r="H88" s="1414"/>
      <c r="I88" s="1414"/>
      <c r="J88" s="1414"/>
      <c r="K88" s="1414"/>
      <c r="L88" s="1414"/>
      <c r="M88" s="1414"/>
      <c r="N88" s="1414"/>
      <c r="O88" s="1415"/>
      <c r="P88" s="169"/>
      <c r="R88" s="17"/>
      <c r="Z88" s="17"/>
      <c r="AA88" s="18"/>
      <c r="AB88" s="17"/>
      <c r="AC88" s="12"/>
      <c r="AD88" s="12"/>
      <c r="AE88" s="12"/>
      <c r="AF88" s="17"/>
    </row>
    <row r="89" spans="1:32" s="19" customFormat="1" ht="14.5" hidden="1" thickBot="1">
      <c r="A89" s="161"/>
      <c r="B89" s="170">
        <f t="shared" si="36"/>
        <v>24</v>
      </c>
      <c r="C89" s="1413" t="s">
        <v>511</v>
      </c>
      <c r="D89" s="1414"/>
      <c r="E89" s="1414"/>
      <c r="F89" s="1414"/>
      <c r="G89" s="1414"/>
      <c r="H89" s="1414"/>
      <c r="I89" s="1414"/>
      <c r="J89" s="1414"/>
      <c r="K89" s="1414"/>
      <c r="L89" s="1414"/>
      <c r="M89" s="1414"/>
      <c r="N89" s="1414"/>
      <c r="O89" s="1415"/>
      <c r="P89" s="169"/>
      <c r="R89" s="17"/>
      <c r="Z89" s="17"/>
      <c r="AA89" s="18"/>
      <c r="AB89" s="17"/>
      <c r="AC89" s="12"/>
      <c r="AD89" s="12"/>
      <c r="AE89" s="12"/>
      <c r="AF89" s="17"/>
    </row>
    <row r="90" spans="1:32" s="19" customFormat="1" ht="25.5" hidden="1" customHeight="1">
      <c r="A90" s="161"/>
      <c r="B90" s="171" t="s">
        <v>512</v>
      </c>
      <c r="C90" s="1413" t="s">
        <v>513</v>
      </c>
      <c r="D90" s="1414"/>
      <c r="E90" s="1414"/>
      <c r="F90" s="1414"/>
      <c r="G90" s="1414"/>
      <c r="H90" s="1414"/>
      <c r="I90" s="1414"/>
      <c r="J90" s="1414"/>
      <c r="K90" s="1414"/>
      <c r="L90" s="1414"/>
      <c r="M90" s="1414"/>
      <c r="N90" s="1414"/>
      <c r="O90" s="1415"/>
      <c r="P90" s="169"/>
      <c r="R90" s="17"/>
      <c r="Z90" s="17"/>
      <c r="AA90" s="18"/>
      <c r="AB90" s="17"/>
      <c r="AC90" s="12"/>
      <c r="AD90" s="12"/>
      <c r="AE90" s="12"/>
      <c r="AF90" s="17"/>
    </row>
    <row r="91" spans="1:32" s="19" customFormat="1" ht="13.5" hidden="1" customHeight="1">
      <c r="A91" s="161"/>
      <c r="B91" s="171">
        <v>35</v>
      </c>
      <c r="C91" s="1413" t="s">
        <v>514</v>
      </c>
      <c r="D91" s="1414"/>
      <c r="E91" s="1414"/>
      <c r="F91" s="1414"/>
      <c r="G91" s="1414"/>
      <c r="H91" s="1414"/>
      <c r="I91" s="1414"/>
      <c r="J91" s="1414"/>
      <c r="K91" s="1414"/>
      <c r="L91" s="1414"/>
      <c r="M91" s="1414"/>
      <c r="N91" s="1414"/>
      <c r="O91" s="1415"/>
      <c r="P91" s="169"/>
      <c r="R91" s="17"/>
      <c r="Z91" s="17"/>
      <c r="AA91" s="18"/>
      <c r="AB91" s="17"/>
      <c r="AC91" s="12"/>
      <c r="AD91" s="12"/>
      <c r="AE91" s="12"/>
      <c r="AF91" s="17"/>
    </row>
    <row r="92" spans="1:32" s="19" customFormat="1" ht="14.5" hidden="1" thickBot="1">
      <c r="A92" s="161"/>
      <c r="B92" s="171">
        <v>36</v>
      </c>
      <c r="C92" s="1413" t="s">
        <v>515</v>
      </c>
      <c r="D92" s="1414"/>
      <c r="E92" s="1414"/>
      <c r="F92" s="1414"/>
      <c r="G92" s="1414"/>
      <c r="H92" s="1414"/>
      <c r="I92" s="1414"/>
      <c r="J92" s="1414"/>
      <c r="K92" s="1414"/>
      <c r="L92" s="1414"/>
      <c r="M92" s="1414"/>
      <c r="N92" s="1414"/>
      <c r="O92" s="1415"/>
      <c r="P92" s="169"/>
      <c r="R92" s="17"/>
      <c r="Z92" s="17"/>
      <c r="AA92" s="18"/>
      <c r="AB92" s="17"/>
      <c r="AC92" s="12"/>
      <c r="AD92" s="12"/>
      <c r="AE92" s="12"/>
      <c r="AF92" s="17"/>
    </row>
    <row r="93" spans="1:32" s="19" customFormat="1" ht="16.5" hidden="1" thickBot="1">
      <c r="A93" s="161"/>
      <c r="B93" s="172"/>
      <c r="C93" s="169"/>
      <c r="D93" s="169"/>
      <c r="E93" s="173"/>
      <c r="F93" s="169"/>
      <c r="G93" s="169"/>
      <c r="H93" s="169"/>
      <c r="I93" s="169"/>
      <c r="J93" s="169"/>
      <c r="K93" s="169"/>
      <c r="L93" s="169"/>
      <c r="M93" s="169"/>
      <c r="N93" s="169"/>
      <c r="O93" s="169"/>
      <c r="P93" s="169"/>
      <c r="R93" s="17"/>
      <c r="Z93" s="17"/>
      <c r="AA93" s="18"/>
      <c r="AB93" s="17"/>
      <c r="AC93" s="12"/>
      <c r="AD93" s="12"/>
      <c r="AE93" s="12"/>
      <c r="AF93" s="17"/>
    </row>
    <row r="94" spans="1:32" s="19" customFormat="1" ht="15" customHeight="1" thickBot="1">
      <c r="A94" s="41"/>
      <c r="B94" s="1416" t="s">
        <v>516</v>
      </c>
      <c r="C94" s="1417"/>
      <c r="D94" s="1417"/>
      <c r="E94" s="1417"/>
      <c r="F94" s="1417"/>
      <c r="G94" s="1417"/>
      <c r="H94" s="1417"/>
      <c r="I94" s="1417"/>
      <c r="J94" s="1417"/>
      <c r="K94" s="1417"/>
      <c r="L94" s="1417"/>
      <c r="M94" s="1417"/>
      <c r="N94" s="1417"/>
      <c r="O94" s="1418"/>
      <c r="P94" s="169"/>
      <c r="R94" s="17"/>
      <c r="Z94" s="17"/>
      <c r="AA94" s="18"/>
      <c r="AB94" s="17"/>
      <c r="AC94" s="12"/>
      <c r="AD94" s="12"/>
      <c r="AE94" s="12"/>
      <c r="AF94" s="17"/>
    </row>
    <row r="95" spans="1:32" s="19" customFormat="1" ht="30" customHeight="1" thickBot="1">
      <c r="A95" s="41"/>
      <c r="B95" s="1410" t="s">
        <v>517</v>
      </c>
      <c r="C95" s="1411"/>
      <c r="D95" s="1411"/>
      <c r="E95" s="1411"/>
      <c r="F95" s="1411"/>
      <c r="G95" s="1411"/>
      <c r="H95" s="1411"/>
      <c r="I95" s="1411"/>
      <c r="J95" s="1411"/>
      <c r="K95" s="1411"/>
      <c r="L95" s="1411"/>
      <c r="M95" s="1411"/>
      <c r="N95" s="1411"/>
      <c r="O95" s="1412"/>
      <c r="P95" s="169"/>
      <c r="R95" s="17"/>
      <c r="Z95" s="17"/>
      <c r="AA95" s="18"/>
      <c r="AB95" s="17"/>
      <c r="AC95" s="12"/>
      <c r="AD95" s="12"/>
      <c r="AE95" s="12"/>
      <c r="AF95" s="17"/>
    </row>
    <row r="96" spans="1:32" s="19" customFormat="1" hidden="1">
      <c r="A96" s="12"/>
      <c r="B96" s="12"/>
      <c r="C96" s="12"/>
      <c r="D96" s="12"/>
      <c r="E96" s="12"/>
      <c r="F96" s="12"/>
      <c r="G96" s="12"/>
      <c r="H96" s="12"/>
      <c r="I96" s="12"/>
      <c r="J96" s="12"/>
      <c r="K96" s="12"/>
      <c r="L96" s="12"/>
      <c r="M96" s="12"/>
      <c r="N96" s="12"/>
      <c r="O96" s="12"/>
      <c r="P96" s="12"/>
      <c r="R96" s="17"/>
      <c r="Z96" s="17"/>
      <c r="AA96" s="18"/>
      <c r="AB96" s="17"/>
      <c r="AC96" s="12"/>
      <c r="AD96" s="12"/>
      <c r="AE96" s="12"/>
      <c r="AF96" s="17"/>
    </row>
  </sheetData>
  <sheetProtection algorithmName="SHA-512" hashValue="JowX+wJaa6J9WqWOkTcX98Q2SVGoUn1Je0H93Hz8mmaFW1PqnlJ9XF5KRQXcYfYqm8rRDnOjyXT7nNexBc5wTA==" saltValue="YgeZ+DcUVSlALMjHdgbJeA==" spinCount="100000" sheet="1" objects="1" scenarios="1"/>
  <mergeCells count="43">
    <mergeCell ref="AW3:AW4"/>
    <mergeCell ref="B3:C4"/>
    <mergeCell ref="E3:E4"/>
    <mergeCell ref="F3:F4"/>
    <mergeCell ref="G3:H3"/>
    <mergeCell ref="I3:L3"/>
    <mergeCell ref="M3:M4"/>
    <mergeCell ref="N3:N4"/>
    <mergeCell ref="P3:P4"/>
    <mergeCell ref="AL3:AM3"/>
    <mergeCell ref="AQ3:AR3"/>
    <mergeCell ref="AS3:AV3"/>
    <mergeCell ref="C75:O75"/>
    <mergeCell ref="B54:C54"/>
    <mergeCell ref="C65:O65"/>
    <mergeCell ref="C66:O66"/>
    <mergeCell ref="C67:O67"/>
    <mergeCell ref="C68:O68"/>
    <mergeCell ref="C69:O69"/>
    <mergeCell ref="C70:O70"/>
    <mergeCell ref="C71:O71"/>
    <mergeCell ref="C72:O72"/>
    <mergeCell ref="C73:O73"/>
    <mergeCell ref="C74:O74"/>
    <mergeCell ref="C87:O87"/>
    <mergeCell ref="C76:O76"/>
    <mergeCell ref="C77:O77"/>
    <mergeCell ref="C78:O78"/>
    <mergeCell ref="C79:O79"/>
    <mergeCell ref="C80:O80"/>
    <mergeCell ref="C81:O81"/>
    <mergeCell ref="C82:O82"/>
    <mergeCell ref="C83:O83"/>
    <mergeCell ref="C84:O84"/>
    <mergeCell ref="C85:O85"/>
    <mergeCell ref="C86:O86"/>
    <mergeCell ref="B95:O95"/>
    <mergeCell ref="C88:O88"/>
    <mergeCell ref="C89:O89"/>
    <mergeCell ref="C90:O90"/>
    <mergeCell ref="C91:O91"/>
    <mergeCell ref="C92:O92"/>
    <mergeCell ref="B94:O94"/>
  </mergeCells>
  <conditionalFormatting sqref="P40:P48">
    <cfRule type="cellIs" dxfId="191" priority="20" operator="equal">
      <formula>0</formula>
    </cfRule>
  </conditionalFormatting>
  <conditionalFormatting sqref="P52">
    <cfRule type="cellIs" dxfId="190" priority="19" operator="equal">
      <formula>0</formula>
    </cfRule>
  </conditionalFormatting>
  <conditionalFormatting sqref="P34:P35">
    <cfRule type="cellIs" dxfId="189" priority="17" operator="equal">
      <formula>0</formula>
    </cfRule>
  </conditionalFormatting>
  <conditionalFormatting sqref="P30">
    <cfRule type="cellIs" dxfId="188" priority="15" operator="equal">
      <formula>0</formula>
    </cfRule>
  </conditionalFormatting>
  <conditionalFormatting sqref="P28">
    <cfRule type="cellIs" dxfId="187" priority="13" operator="equal">
      <formula>0</formula>
    </cfRule>
  </conditionalFormatting>
  <conditionalFormatting sqref="P22:P26">
    <cfRule type="cellIs" dxfId="186" priority="11" operator="equal">
      <formula>0</formula>
    </cfRule>
  </conditionalFormatting>
  <conditionalFormatting sqref="P18">
    <cfRule type="cellIs" dxfId="185" priority="9" operator="equal">
      <formula>0</formula>
    </cfRule>
  </conditionalFormatting>
  <conditionalFormatting sqref="P12:P15">
    <cfRule type="cellIs" dxfId="184" priority="7" operator="equal">
      <formula>0</formula>
    </cfRule>
  </conditionalFormatting>
  <conditionalFormatting sqref="P7:P10">
    <cfRule type="cellIs" dxfId="183" priority="5" operator="equal">
      <formula>0</formula>
    </cfRule>
  </conditionalFormatting>
  <conditionalFormatting sqref="P39:P48">
    <cfRule type="cellIs" dxfId="182" priority="2" operator="equal">
      <formula>0</formula>
    </cfRule>
  </conditionalFormatting>
  <conditionalFormatting sqref="P39:P48">
    <cfRule type="cellIs" dxfId="181" priority="1" operator="equal">
      <formula>$AE$39</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4" operator="containsText" id="{4A9CDF6A-C320-4F98-A8F5-071881BD5B49}">
            <xm:f>NOT(ISERROR(SEARCH($AE$30,P30)))</xm:f>
            <xm:f>$AE$30</xm:f>
            <x14:dxf>
              <fill>
                <patternFill>
                  <bgColor rgb="FFFF0000"/>
                </patternFill>
              </fill>
            </x14:dxf>
          </x14:cfRule>
          <xm:sqref>P30</xm:sqref>
        </x14:conditionalFormatting>
        <x14:conditionalFormatting xmlns:xm="http://schemas.microsoft.com/office/excel/2006/main">
          <x14:cfRule type="containsText" priority="21" operator="containsText" id="{F02CCDC1-6994-46A4-8FFF-2CBB429AAA2C}">
            <xm:f>NOT(ISERROR(SEARCH($T$5,P40)))</xm:f>
            <xm:f>$T$5</xm:f>
            <x14:dxf>
              <fill>
                <patternFill>
                  <bgColor rgb="FFFF0000"/>
                </patternFill>
              </fill>
            </x14:dxf>
          </x14:cfRule>
          <xm:sqref>P40:P48</xm:sqref>
        </x14:conditionalFormatting>
        <x14:conditionalFormatting xmlns:xm="http://schemas.microsoft.com/office/excel/2006/main">
          <x14:cfRule type="containsText" priority="18" operator="containsText" id="{3A3A8E0A-A9F6-422A-9F9B-CE3FCB1AEA84}">
            <xm:f>NOT(ISERROR(SEARCH($T$5,P34)))</xm:f>
            <xm:f>$T$5</xm:f>
            <x14:dxf>
              <fill>
                <patternFill>
                  <bgColor rgb="FFFF0000"/>
                </patternFill>
              </fill>
            </x14:dxf>
          </x14:cfRule>
          <xm:sqref>P34:P35</xm:sqref>
        </x14:conditionalFormatting>
        <x14:conditionalFormatting xmlns:xm="http://schemas.microsoft.com/office/excel/2006/main">
          <x14:cfRule type="containsText" priority="16" operator="containsText" id="{5BD10470-61F0-4C85-9348-5C6B5E129A7D}">
            <xm:f>NOT(ISERROR(SEARCH($T$5,P30)))</xm:f>
            <xm:f>$T$5</xm:f>
            <x14:dxf>
              <fill>
                <patternFill>
                  <bgColor rgb="FFFF0000"/>
                </patternFill>
              </fill>
            </x14:dxf>
          </x14:cfRule>
          <xm:sqref>P30</xm:sqref>
        </x14:conditionalFormatting>
        <x14:conditionalFormatting xmlns:xm="http://schemas.microsoft.com/office/excel/2006/main">
          <x14:cfRule type="containsText" priority="14" operator="containsText" id="{32FD3045-F2BD-4EE5-9811-62AF45AC303C}">
            <xm:f>NOT(ISERROR(SEARCH($T$5,P28)))</xm:f>
            <xm:f>$T$5</xm:f>
            <x14:dxf>
              <fill>
                <patternFill>
                  <bgColor rgb="FFFF0000"/>
                </patternFill>
              </fill>
            </x14:dxf>
          </x14:cfRule>
          <xm:sqref>P28</xm:sqref>
        </x14:conditionalFormatting>
        <x14:conditionalFormatting xmlns:xm="http://schemas.microsoft.com/office/excel/2006/main">
          <x14:cfRule type="containsText" priority="12" operator="containsText" id="{37D2CECA-D981-40AF-9AFA-836E13575FFC}">
            <xm:f>NOT(ISERROR(SEARCH($T$5,P22)))</xm:f>
            <xm:f>$T$5</xm:f>
            <x14:dxf>
              <fill>
                <patternFill>
                  <bgColor rgb="FFFF0000"/>
                </patternFill>
              </fill>
            </x14:dxf>
          </x14:cfRule>
          <xm:sqref>P22:P26</xm:sqref>
        </x14:conditionalFormatting>
        <x14:conditionalFormatting xmlns:xm="http://schemas.microsoft.com/office/excel/2006/main">
          <x14:cfRule type="containsText" priority="10" operator="containsText" id="{2100589B-7D4E-4797-ADAC-AD85974D7870}">
            <xm:f>NOT(ISERROR(SEARCH($T$5,P18)))</xm:f>
            <xm:f>$T$5</xm:f>
            <x14:dxf>
              <fill>
                <patternFill>
                  <bgColor rgb="FFFF0000"/>
                </patternFill>
              </fill>
            </x14:dxf>
          </x14:cfRule>
          <xm:sqref>P18</xm:sqref>
        </x14:conditionalFormatting>
        <x14:conditionalFormatting xmlns:xm="http://schemas.microsoft.com/office/excel/2006/main">
          <x14:cfRule type="containsText" priority="8" operator="containsText" id="{0D72E75E-878A-4235-990F-CAA137522EAD}">
            <xm:f>NOT(ISERROR(SEARCH($T$5,P12)))</xm:f>
            <xm:f>$T$5</xm:f>
            <x14:dxf>
              <fill>
                <patternFill>
                  <bgColor rgb="FFFF0000"/>
                </patternFill>
              </fill>
            </x14:dxf>
          </x14:cfRule>
          <xm:sqref>P12:P15</xm:sqref>
        </x14:conditionalFormatting>
        <x14:conditionalFormatting xmlns:xm="http://schemas.microsoft.com/office/excel/2006/main">
          <x14:cfRule type="containsText" priority="6" operator="containsText" id="{4B1AAD0D-6704-4542-82FF-46C124AD279D}">
            <xm:f>NOT(ISERROR(SEARCH($T$5,P7)))</xm:f>
            <xm:f>$T$5</xm:f>
            <x14:dxf>
              <fill>
                <patternFill>
                  <bgColor rgb="FFFF0000"/>
                </patternFill>
              </fill>
            </x14:dxf>
          </x14:cfRule>
          <xm:sqref>P7:P10</xm:sqref>
        </x14:conditionalFormatting>
        <x14:conditionalFormatting xmlns:xm="http://schemas.microsoft.com/office/excel/2006/main">
          <x14:cfRule type="containsText" priority="3" operator="containsText" id="{5CA4B35C-54CA-4108-9D9B-A562A3245D65}">
            <xm:f>NOT(ISERROR(SEARCH($T$5,P39)))</xm:f>
            <xm:f>$T$5</xm:f>
            <x14:dxf>
              <fill>
                <patternFill>
                  <bgColor rgb="FFFF0000"/>
                </patternFill>
              </fill>
            </x14:dxf>
          </x14:cfRule>
          <xm:sqref>P39:P48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97"/>
  <sheetViews>
    <sheetView zoomScale="80" zoomScaleNormal="80" workbookViewId="0"/>
  </sheetViews>
  <sheetFormatPr defaultColWidth="0" defaultRowHeight="13.75" customHeight="1" zeroHeight="1"/>
  <cols>
    <col min="1" max="1" width="0.58203125" customWidth="1"/>
    <col min="2" max="2" width="8.58203125" customWidth="1"/>
    <col min="3" max="3" width="45.08203125" bestFit="1" customWidth="1"/>
    <col min="4" max="4" width="0.58203125" hidden="1" customWidth="1"/>
    <col min="5" max="6" width="8.58203125" customWidth="1"/>
    <col min="7" max="15" width="13.08203125" customWidth="1"/>
    <col min="16" max="16" width="33.08203125" customWidth="1"/>
    <col min="17" max="17" width="1.58203125" customWidth="1"/>
    <col min="18" max="18" width="31" customWidth="1"/>
    <col min="19" max="19" width="2.58203125" customWidth="1"/>
    <col min="20" max="20" width="1.58203125" style="178" hidden="1" customWidth="1"/>
    <col min="21" max="29" width="3.5" hidden="1" customWidth="1"/>
    <col min="30" max="30" width="1.58203125" style="178" hidden="1" customWidth="1"/>
    <col min="31" max="31" width="0" hidden="1" customWidth="1"/>
    <col min="32" max="32" width="1.58203125" style="178" hidden="1" customWidth="1"/>
    <col min="33" max="33" width="10.08203125" hidden="1" customWidth="1"/>
    <col min="34" max="34" width="10.58203125" hidden="1" customWidth="1"/>
    <col min="35" max="35" width="67.58203125" hidden="1" customWidth="1"/>
    <col min="36" max="36" width="1.58203125" style="178" hidden="1" customWidth="1"/>
    <col min="37" max="38" width="8.58203125" customWidth="1"/>
    <col min="39" max="39" width="47.58203125" bestFit="1" customWidth="1"/>
    <col min="40" max="40" width="0.58203125" customWidth="1"/>
    <col min="41" max="42" width="8.58203125" customWidth="1"/>
    <col min="43" max="43" width="11.08203125" bestFit="1" customWidth="1"/>
    <col min="44" max="44" width="13.08203125" bestFit="1" customWidth="1"/>
    <col min="45" max="45" width="11.58203125" bestFit="1" customWidth="1"/>
    <col min="46" max="51" width="12.58203125" bestFit="1" customWidth="1"/>
    <col min="52" max="52" width="8.58203125" customWidth="1"/>
    <col min="53" max="16384" width="8.58203125" hidden="1"/>
  </cols>
  <sheetData>
    <row r="1" spans="1:51" ht="20">
      <c r="A1" s="174"/>
      <c r="B1" s="175" t="s">
        <v>518</v>
      </c>
      <c r="C1" s="175"/>
      <c r="D1" s="175"/>
      <c r="E1" s="175"/>
      <c r="F1" s="175"/>
      <c r="G1" s="175"/>
      <c r="H1" s="175"/>
      <c r="I1" s="175"/>
      <c r="J1" s="176"/>
      <c r="K1" s="176"/>
      <c r="L1" s="176"/>
      <c r="M1" s="176"/>
      <c r="N1" s="176"/>
      <c r="O1" s="176"/>
      <c r="P1" s="176" t="str">
        <f>[2]Validation!B3</f>
        <v>Thames Water</v>
      </c>
      <c r="Q1" s="175"/>
      <c r="R1" s="15" t="s">
        <v>412</v>
      </c>
      <c r="S1" s="16"/>
      <c r="T1" s="17"/>
      <c r="U1" s="16"/>
      <c r="V1" s="16"/>
      <c r="W1" s="16"/>
      <c r="X1" s="16"/>
      <c r="Y1" s="16"/>
      <c r="Z1" s="16"/>
      <c r="AA1" s="16"/>
      <c r="AB1" s="16"/>
      <c r="AC1" s="16"/>
      <c r="AD1" s="177"/>
      <c r="AL1" s="175" t="s">
        <v>518</v>
      </c>
      <c r="AM1" s="175"/>
      <c r="AN1" s="175"/>
      <c r="AO1" s="175"/>
      <c r="AP1" s="175"/>
      <c r="AQ1" s="175"/>
      <c r="AR1" s="175"/>
      <c r="AS1" s="175"/>
      <c r="AT1" s="176"/>
      <c r="AU1" s="176"/>
      <c r="AV1" s="176"/>
      <c r="AW1" s="176"/>
      <c r="AX1" s="176"/>
      <c r="AY1" s="176"/>
    </row>
    <row r="2" spans="1:51" ht="16.5" thickBot="1">
      <c r="A2" s="45"/>
      <c r="B2" s="21" t="s">
        <v>413</v>
      </c>
      <c r="C2" s="179"/>
      <c r="D2" s="179"/>
      <c r="E2" s="179"/>
      <c r="F2" s="179"/>
      <c r="G2" s="179"/>
      <c r="H2" s="179"/>
      <c r="I2" s="179"/>
      <c r="J2" s="45"/>
      <c r="K2" s="45"/>
      <c r="L2" s="45"/>
      <c r="M2" s="45"/>
      <c r="N2" s="45"/>
      <c r="O2" s="45"/>
      <c r="P2" s="45"/>
      <c r="Q2" s="45"/>
      <c r="R2" s="16"/>
      <c r="S2" s="16"/>
      <c r="T2" s="17"/>
      <c r="U2" s="16"/>
      <c r="V2" s="16"/>
      <c r="W2" s="16"/>
      <c r="X2" s="16"/>
      <c r="Y2" s="16"/>
      <c r="Z2" s="16"/>
      <c r="AA2" s="16"/>
      <c r="AB2" s="16"/>
      <c r="AC2" s="16"/>
      <c r="AD2" s="177"/>
      <c r="AL2" s="21" t="str">
        <f>+B2</f>
        <v>For the 12 months ended 31 March 2019</v>
      </c>
      <c r="AM2" s="179"/>
      <c r="AN2" s="179"/>
      <c r="AO2" s="179"/>
      <c r="AP2" s="179"/>
      <c r="AQ2" s="179"/>
      <c r="AR2" s="179"/>
      <c r="AS2" s="179"/>
      <c r="AT2" s="49"/>
      <c r="AU2" s="49"/>
      <c r="AV2" s="49"/>
      <c r="AW2" s="49"/>
      <c r="AX2" s="49"/>
      <c r="AY2" s="49"/>
    </row>
    <row r="3" spans="1:51" ht="16.5" customHeight="1">
      <c r="A3" s="180"/>
      <c r="B3" s="1450" t="s">
        <v>414</v>
      </c>
      <c r="C3" s="1451"/>
      <c r="D3" s="181" t="s">
        <v>415</v>
      </c>
      <c r="E3" s="1454" t="s">
        <v>41</v>
      </c>
      <c r="F3" s="1456" t="s">
        <v>416</v>
      </c>
      <c r="G3" s="1458" t="s">
        <v>519</v>
      </c>
      <c r="H3" s="1448"/>
      <c r="I3" s="1449"/>
      <c r="J3" s="1447" t="s">
        <v>520</v>
      </c>
      <c r="K3" s="1449"/>
      <c r="L3" s="1447" t="s">
        <v>2</v>
      </c>
      <c r="M3" s="1448"/>
      <c r="N3" s="1449"/>
      <c r="O3" s="1461" t="s">
        <v>0</v>
      </c>
      <c r="P3" s="1463" t="s">
        <v>417</v>
      </c>
      <c r="Q3" s="180"/>
      <c r="R3" s="1429" t="s">
        <v>418</v>
      </c>
      <c r="S3" s="16"/>
      <c r="T3" s="17"/>
      <c r="U3" s="16"/>
      <c r="V3" s="16"/>
      <c r="W3" s="16"/>
      <c r="X3" s="16"/>
      <c r="Y3" s="44"/>
      <c r="Z3" s="44"/>
      <c r="AA3" s="44"/>
      <c r="AB3" s="44"/>
      <c r="AC3" s="44"/>
      <c r="AD3" s="17"/>
      <c r="AL3" s="1450" t="s">
        <v>486</v>
      </c>
      <c r="AM3" s="1465" t="s">
        <v>521</v>
      </c>
      <c r="AN3" s="1465" t="s">
        <v>415</v>
      </c>
      <c r="AO3" s="1454" t="s">
        <v>41</v>
      </c>
      <c r="AP3" s="1456" t="s">
        <v>416</v>
      </c>
      <c r="AQ3" s="1469" t="s">
        <v>519</v>
      </c>
      <c r="AR3" s="1470"/>
      <c r="AS3" s="1471"/>
      <c r="AT3" s="1472" t="s">
        <v>520</v>
      </c>
      <c r="AU3" s="1473"/>
      <c r="AV3" s="1474" t="s">
        <v>2</v>
      </c>
      <c r="AW3" s="1475"/>
      <c r="AX3" s="1476"/>
      <c r="AY3" s="1459" t="s">
        <v>0</v>
      </c>
    </row>
    <row r="4" spans="1:51" ht="184.5" thickBot="1">
      <c r="A4" s="180"/>
      <c r="B4" s="1452"/>
      <c r="C4" s="1453"/>
      <c r="D4" s="182"/>
      <c r="E4" s="1455"/>
      <c r="F4" s="1457"/>
      <c r="G4" s="183" t="s">
        <v>32</v>
      </c>
      <c r="H4" s="184" t="s">
        <v>33</v>
      </c>
      <c r="I4" s="185" t="s">
        <v>34</v>
      </c>
      <c r="J4" s="186" t="s">
        <v>35</v>
      </c>
      <c r="K4" s="185" t="s">
        <v>387</v>
      </c>
      <c r="L4" s="186" t="s">
        <v>36</v>
      </c>
      <c r="M4" s="184" t="s">
        <v>37</v>
      </c>
      <c r="N4" s="185" t="s">
        <v>38</v>
      </c>
      <c r="O4" s="1462"/>
      <c r="P4" s="1464"/>
      <c r="Q4" s="180"/>
      <c r="R4" s="1430"/>
      <c r="S4" s="16"/>
      <c r="T4" s="17"/>
      <c r="U4" s="26" t="s">
        <v>419</v>
      </c>
      <c r="V4" s="26"/>
      <c r="W4" s="26"/>
      <c r="X4" s="26"/>
      <c r="Y4" s="26"/>
      <c r="Z4" s="26"/>
      <c r="AA4" s="26"/>
      <c r="AB4" s="26"/>
      <c r="AC4" s="26"/>
      <c r="AD4" s="17"/>
      <c r="AE4" s="29" t="s">
        <v>420</v>
      </c>
      <c r="AF4" s="17"/>
      <c r="AG4" s="26" t="s">
        <v>421</v>
      </c>
      <c r="AH4" s="29"/>
      <c r="AI4" s="29"/>
      <c r="AJ4" s="17"/>
      <c r="AL4" s="1452"/>
      <c r="AM4" s="1466"/>
      <c r="AN4" s="1466"/>
      <c r="AO4" s="1467"/>
      <c r="AP4" s="1468"/>
      <c r="AQ4" s="995" t="s">
        <v>32</v>
      </c>
      <c r="AR4" s="995" t="s">
        <v>33</v>
      </c>
      <c r="AS4" s="995" t="s">
        <v>34</v>
      </c>
      <c r="AT4" s="995" t="s">
        <v>35</v>
      </c>
      <c r="AU4" s="995" t="s">
        <v>387</v>
      </c>
      <c r="AV4" s="995" t="s">
        <v>36</v>
      </c>
      <c r="AW4" s="995" t="s">
        <v>37</v>
      </c>
      <c r="AX4" s="995" t="s">
        <v>38</v>
      </c>
      <c r="AY4" s="1460"/>
    </row>
    <row r="5" spans="1:51" ht="16.5" thickBot="1">
      <c r="A5" s="45"/>
      <c r="B5" s="187"/>
      <c r="C5" s="187"/>
      <c r="D5" s="187"/>
      <c r="E5" s="187"/>
      <c r="F5" s="187"/>
      <c r="G5" s="187"/>
      <c r="H5" s="187"/>
      <c r="I5" s="187"/>
      <c r="J5" s="188"/>
      <c r="K5" s="188"/>
      <c r="L5" s="188"/>
      <c r="M5" s="188"/>
      <c r="N5" s="188"/>
      <c r="O5" s="188"/>
      <c r="P5" s="188"/>
      <c r="S5" s="16"/>
      <c r="T5" s="17"/>
      <c r="U5" s="16"/>
      <c r="V5" s="44" t="s">
        <v>422</v>
      </c>
      <c r="W5" s="44"/>
      <c r="X5" s="44"/>
      <c r="Y5" s="44"/>
      <c r="Z5" s="44"/>
      <c r="AA5" s="44"/>
      <c r="AB5" s="44"/>
      <c r="AC5" s="44"/>
      <c r="AD5" s="17"/>
      <c r="AL5" s="187"/>
      <c r="AM5" s="187"/>
      <c r="AN5" s="187"/>
      <c r="AO5" s="187"/>
      <c r="AP5" s="187"/>
      <c r="AQ5" s="187"/>
      <c r="AR5" s="187"/>
      <c r="AS5" s="187"/>
      <c r="AT5" s="996"/>
      <c r="AU5" s="996"/>
      <c r="AV5" s="996"/>
      <c r="AW5" s="996"/>
      <c r="AX5" s="996"/>
      <c r="AY5" s="996"/>
    </row>
    <row r="6" spans="1:51" ht="16.5" thickBot="1">
      <c r="A6" s="45"/>
      <c r="B6" s="46" t="s">
        <v>423</v>
      </c>
      <c r="C6" s="47" t="s">
        <v>85</v>
      </c>
      <c r="D6" s="48"/>
      <c r="E6" s="48"/>
      <c r="F6" s="48"/>
      <c r="G6" s="48"/>
      <c r="H6" s="48"/>
      <c r="I6" s="48"/>
      <c r="J6" s="45"/>
      <c r="K6" s="45"/>
      <c r="L6" s="45"/>
      <c r="M6" s="45"/>
      <c r="N6" s="45"/>
      <c r="O6" s="45"/>
      <c r="P6" s="45"/>
      <c r="S6" s="16"/>
      <c r="T6" s="17"/>
      <c r="U6" s="16"/>
      <c r="V6" s="44"/>
      <c r="W6" s="44"/>
      <c r="X6" s="44"/>
      <c r="Y6" s="44"/>
      <c r="Z6" s="44"/>
      <c r="AA6" s="44"/>
      <c r="AB6" s="44"/>
      <c r="AC6" s="44"/>
      <c r="AD6" s="17"/>
      <c r="AL6" s="46" t="s">
        <v>423</v>
      </c>
      <c r="AM6" s="47" t="s">
        <v>85</v>
      </c>
      <c r="AN6" s="48"/>
      <c r="AO6" s="48"/>
      <c r="AP6" s="48"/>
      <c r="AQ6" s="48"/>
      <c r="AR6" s="48"/>
      <c r="AS6" s="48"/>
      <c r="AT6" s="49"/>
      <c r="AU6" s="49"/>
      <c r="AV6" s="49"/>
      <c r="AW6" s="49"/>
      <c r="AX6" s="49"/>
      <c r="AY6" s="49"/>
    </row>
    <row r="7" spans="1:51" ht="16">
      <c r="A7" s="45"/>
      <c r="B7" s="189" t="s">
        <v>522</v>
      </c>
      <c r="C7" s="51" t="s">
        <v>5</v>
      </c>
      <c r="D7" s="51"/>
      <c r="E7" s="52" t="s">
        <v>1</v>
      </c>
      <c r="F7" s="53">
        <v>3</v>
      </c>
      <c r="G7" s="54">
        <v>7.0910000000000002</v>
      </c>
      <c r="H7" s="908">
        <v>2.2570000000000001</v>
      </c>
      <c r="I7" s="909">
        <v>1.298</v>
      </c>
      <c r="J7" s="54">
        <v>67.328000000000003</v>
      </c>
      <c r="K7" s="909">
        <v>0</v>
      </c>
      <c r="L7" s="909">
        <v>-4.0000000000000001E-3</v>
      </c>
      <c r="M7" s="909">
        <v>-18.861999999999998</v>
      </c>
      <c r="N7" s="910">
        <v>0</v>
      </c>
      <c r="O7" s="55">
        <f>+SUM(G7:N7)</f>
        <v>59.108000000000004</v>
      </c>
      <c r="P7" s="56"/>
      <c r="R7" s="57">
        <f t="shared" ref="R7:R10" si="0" xml:space="preserve"> IF( SUM( T7:AD7 ) = 0, 0, $V$5 )</f>
        <v>0</v>
      </c>
      <c r="S7" s="58"/>
      <c r="T7" s="17"/>
      <c r="V7" s="59">
        <f>IF([2]Validation!$H$3=1,0,IF(ISNUMBER(G7),0,1))</f>
        <v>0</v>
      </c>
      <c r="W7" s="59">
        <f>IF([2]Validation!$H$3=1,0,IF(ISNUMBER(H7),0,1))</f>
        <v>0</v>
      </c>
      <c r="X7" s="59">
        <f>IF([2]Validation!$H$3=1,0,IF(ISNUMBER(I7),0,1))</f>
        <v>0</v>
      </c>
      <c r="Y7" s="59">
        <f>IF([2]Validation!$H$3=1,0,IF(ISNUMBER(J7),0,1))</f>
        <v>0</v>
      </c>
      <c r="Z7" s="59">
        <f>IF([2]Validation!$H$3=1,0,IF(ISNUMBER(K7),0,1))</f>
        <v>0</v>
      </c>
      <c r="AA7" s="59">
        <f>IF([2]Validation!$H$3=1,0,IF(ISNUMBER(L7),0,1))</f>
        <v>0</v>
      </c>
      <c r="AB7" s="59">
        <f>IF([2]Validation!$H$3=1,0,IF(ISNUMBER(M7),0,1))</f>
        <v>0</v>
      </c>
      <c r="AC7" s="59">
        <f>IF([2]Validation!$H$3=1,0,IF(ISNUMBER(N7),0,1))</f>
        <v>0</v>
      </c>
      <c r="AD7" s="17"/>
      <c r="AL7" s="189" t="s">
        <v>522</v>
      </c>
      <c r="AM7" s="51" t="s">
        <v>5</v>
      </c>
      <c r="AN7" s="51"/>
      <c r="AO7" s="52" t="s">
        <v>1</v>
      </c>
      <c r="AP7" s="53">
        <v>3</v>
      </c>
      <c r="AQ7" s="911" t="s">
        <v>2256</v>
      </c>
      <c r="AR7" s="913" t="s">
        <v>2257</v>
      </c>
      <c r="AS7" s="914" t="s">
        <v>2258</v>
      </c>
      <c r="AT7" s="911" t="s">
        <v>2259</v>
      </c>
      <c r="AU7" s="914" t="s">
        <v>2260</v>
      </c>
      <c r="AV7" s="914" t="s">
        <v>2261</v>
      </c>
      <c r="AW7" s="914" t="s">
        <v>2262</v>
      </c>
      <c r="AX7" s="915" t="s">
        <v>2263</v>
      </c>
      <c r="AY7" s="916" t="s">
        <v>2264</v>
      </c>
    </row>
    <row r="8" spans="1:51" ht="16">
      <c r="A8" s="45"/>
      <c r="B8" s="60" t="s">
        <v>523</v>
      </c>
      <c r="C8" s="61" t="s">
        <v>6</v>
      </c>
      <c r="D8" s="61"/>
      <c r="E8" s="62" t="s">
        <v>1</v>
      </c>
      <c r="F8" s="63">
        <v>3</v>
      </c>
      <c r="G8" s="76">
        <v>-0.04</v>
      </c>
      <c r="H8" s="918">
        <v>-1.2999999999999999E-2</v>
      </c>
      <c r="I8" s="126">
        <v>-7.0000000000000001E-3</v>
      </c>
      <c r="J8" s="76">
        <v>-0.28199999999999997</v>
      </c>
      <c r="K8" s="126">
        <v>0</v>
      </c>
      <c r="L8" s="126">
        <v>0</v>
      </c>
      <c r="M8" s="126">
        <v>-12.101000000000001</v>
      </c>
      <c r="N8" s="919">
        <v>-0.96899999999999997</v>
      </c>
      <c r="O8" s="64">
        <f t="shared" ref="O8:O10" si="1">+SUM(G8:N8)</f>
        <v>-13.412000000000001</v>
      </c>
      <c r="P8" s="65"/>
      <c r="R8" s="57">
        <f t="shared" si="0"/>
        <v>0</v>
      </c>
      <c r="S8" s="58"/>
      <c r="T8" s="17"/>
      <c r="V8" s="59">
        <f>IF([2]Validation!$H$3=1,0,IF(ISNUMBER(G8),0,1))</f>
        <v>0</v>
      </c>
      <c r="W8" s="59">
        <f>IF([2]Validation!$H$3=1,0,IF(ISNUMBER(H8),0,1))</f>
        <v>0</v>
      </c>
      <c r="X8" s="59">
        <f>IF([2]Validation!$H$3=1,0,IF(ISNUMBER(I8),0,1))</f>
        <v>0</v>
      </c>
      <c r="Y8" s="59">
        <f>IF([2]Validation!$H$3=1,0,IF(ISNUMBER(J8),0,1))</f>
        <v>0</v>
      </c>
      <c r="Z8" s="59">
        <f>IF([2]Validation!$H$3=1,0,IF(ISNUMBER(K8),0,1))</f>
        <v>0</v>
      </c>
      <c r="AA8" s="59">
        <f>IF([2]Validation!$H$3=1,0,IF(ISNUMBER(L8),0,1))</f>
        <v>0</v>
      </c>
      <c r="AB8" s="59">
        <f>IF([2]Validation!$H$3=1,0,IF(ISNUMBER(M8),0,1))</f>
        <v>0</v>
      </c>
      <c r="AC8" s="59">
        <f>IF([2]Validation!$H$3=1,0,IF(ISNUMBER(N8),0,1))</f>
        <v>0</v>
      </c>
      <c r="AD8" s="17"/>
      <c r="AL8" s="60" t="s">
        <v>523</v>
      </c>
      <c r="AM8" s="61" t="s">
        <v>6</v>
      </c>
      <c r="AN8" s="61"/>
      <c r="AO8" s="62" t="s">
        <v>1</v>
      </c>
      <c r="AP8" s="63">
        <v>3</v>
      </c>
      <c r="AQ8" s="920" t="s">
        <v>2265</v>
      </c>
      <c r="AR8" s="922" t="s">
        <v>2266</v>
      </c>
      <c r="AS8" s="923" t="s">
        <v>2267</v>
      </c>
      <c r="AT8" s="920" t="s">
        <v>2268</v>
      </c>
      <c r="AU8" s="923" t="s">
        <v>2269</v>
      </c>
      <c r="AV8" s="923" t="s">
        <v>2270</v>
      </c>
      <c r="AW8" s="923" t="s">
        <v>2271</v>
      </c>
      <c r="AX8" s="924" t="s">
        <v>2272</v>
      </c>
      <c r="AY8" s="925" t="s">
        <v>2273</v>
      </c>
    </row>
    <row r="9" spans="1:51" ht="16">
      <c r="A9" s="45"/>
      <c r="B9" s="60" t="s">
        <v>524</v>
      </c>
      <c r="C9" s="61" t="s">
        <v>525</v>
      </c>
      <c r="D9" s="61"/>
      <c r="E9" s="62" t="s">
        <v>1</v>
      </c>
      <c r="F9" s="63">
        <v>3</v>
      </c>
      <c r="G9" s="76">
        <v>1.258</v>
      </c>
      <c r="H9" s="918">
        <v>0.39400000000000002</v>
      </c>
      <c r="I9" s="126">
        <v>0.223</v>
      </c>
      <c r="J9" s="76">
        <v>4.8220000000000001</v>
      </c>
      <c r="K9" s="126">
        <v>1.0999999999999999E-2</v>
      </c>
      <c r="L9" s="126">
        <v>4.0000000000000001E-3</v>
      </c>
      <c r="M9" s="126">
        <v>5.6000000000000001E-2</v>
      </c>
      <c r="N9" s="919">
        <v>6.0000000000000001E-3</v>
      </c>
      <c r="O9" s="64">
        <f t="shared" si="1"/>
        <v>6.774</v>
      </c>
      <c r="P9" s="65"/>
      <c r="R9" s="57">
        <f t="shared" si="0"/>
        <v>0</v>
      </c>
      <c r="S9" s="58"/>
      <c r="T9" s="17"/>
      <c r="V9" s="59">
        <f>IF([2]Validation!$H$3=1,0,IF(ISNUMBER(G9),0,1))</f>
        <v>0</v>
      </c>
      <c r="W9" s="59">
        <f>IF([2]Validation!$H$3=1,0,IF(ISNUMBER(H9),0,1))</f>
        <v>0</v>
      </c>
      <c r="X9" s="59">
        <f>IF([2]Validation!$H$3=1,0,IF(ISNUMBER(I9),0,1))</f>
        <v>0</v>
      </c>
      <c r="Y9" s="59">
        <f>IF([2]Validation!$H$3=1,0,IF(ISNUMBER(J9),0,1))</f>
        <v>0</v>
      </c>
      <c r="Z9" s="59">
        <f>IF([2]Validation!$H$3=1,0,IF(ISNUMBER(K9),0,1))</f>
        <v>0</v>
      </c>
      <c r="AA9" s="59">
        <f>IF([2]Validation!$H$3=1,0,IF(ISNUMBER(L9),0,1))</f>
        <v>0</v>
      </c>
      <c r="AB9" s="59">
        <f>IF([2]Validation!$H$3=1,0,IF(ISNUMBER(M9),0,1))</f>
        <v>0</v>
      </c>
      <c r="AC9" s="59">
        <f>IF([2]Validation!$H$3=1,0,IF(ISNUMBER(N9),0,1))</f>
        <v>0</v>
      </c>
      <c r="AD9" s="17"/>
      <c r="AL9" s="60" t="s">
        <v>524</v>
      </c>
      <c r="AM9" s="61" t="s">
        <v>525</v>
      </c>
      <c r="AN9" s="61"/>
      <c r="AO9" s="62" t="s">
        <v>1</v>
      </c>
      <c r="AP9" s="63">
        <v>3</v>
      </c>
      <c r="AQ9" s="920" t="s">
        <v>2274</v>
      </c>
      <c r="AR9" s="922" t="s">
        <v>2275</v>
      </c>
      <c r="AS9" s="923" t="s">
        <v>2276</v>
      </c>
      <c r="AT9" s="920" t="s">
        <v>2277</v>
      </c>
      <c r="AU9" s="923" t="s">
        <v>2278</v>
      </c>
      <c r="AV9" s="923" t="s">
        <v>2279</v>
      </c>
      <c r="AW9" s="923" t="s">
        <v>2280</v>
      </c>
      <c r="AX9" s="924" t="s">
        <v>2281</v>
      </c>
      <c r="AY9" s="925" t="s">
        <v>2282</v>
      </c>
    </row>
    <row r="10" spans="1:51" ht="16">
      <c r="A10" s="45"/>
      <c r="B10" s="60" t="s">
        <v>526</v>
      </c>
      <c r="C10" s="61" t="s">
        <v>527</v>
      </c>
      <c r="D10" s="61"/>
      <c r="E10" s="62" t="s">
        <v>1</v>
      </c>
      <c r="F10" s="63">
        <v>3</v>
      </c>
      <c r="G10" s="76">
        <v>0</v>
      </c>
      <c r="H10" s="918">
        <v>0</v>
      </c>
      <c r="I10" s="126">
        <v>0</v>
      </c>
      <c r="J10" s="76">
        <v>3.0049999999999999</v>
      </c>
      <c r="K10" s="126">
        <v>0</v>
      </c>
      <c r="L10" s="126">
        <v>0.01</v>
      </c>
      <c r="M10" s="126">
        <v>9.7000000000000003E-2</v>
      </c>
      <c r="N10" s="919">
        <v>1E-3</v>
      </c>
      <c r="O10" s="64">
        <f t="shared" si="1"/>
        <v>3.1129999999999995</v>
      </c>
      <c r="P10" s="65"/>
      <c r="R10" s="57">
        <f t="shared" si="0"/>
        <v>0</v>
      </c>
      <c r="S10" s="58"/>
      <c r="T10" s="17"/>
      <c r="V10" s="59">
        <f>IF([2]Validation!$H$3=1,0,IF(ISNUMBER(G10),0,1))</f>
        <v>0</v>
      </c>
      <c r="W10" s="59">
        <f>IF([2]Validation!$H$3=1,0,IF(ISNUMBER(H10),0,1))</f>
        <v>0</v>
      </c>
      <c r="X10" s="59">
        <f>IF([2]Validation!$H$3=1,0,IF(ISNUMBER(I10),0,1))</f>
        <v>0</v>
      </c>
      <c r="Y10" s="59">
        <f>IF([2]Validation!$H$3=1,0,IF(ISNUMBER(J10),0,1))</f>
        <v>0</v>
      </c>
      <c r="Z10" s="59">
        <f>IF([2]Validation!$H$3=1,0,IF(ISNUMBER(K10),0,1))</f>
        <v>0</v>
      </c>
      <c r="AA10" s="59">
        <f>IF([2]Validation!$H$3=1,0,IF(ISNUMBER(L10),0,1))</f>
        <v>0</v>
      </c>
      <c r="AB10" s="59">
        <f>IF([2]Validation!$H$3=1,0,IF(ISNUMBER(M10),0,1))</f>
        <v>0</v>
      </c>
      <c r="AC10" s="59">
        <f>IF([2]Validation!$H$3=1,0,IF(ISNUMBER(N10),0,1))</f>
        <v>0</v>
      </c>
      <c r="AD10" s="17"/>
      <c r="AL10" s="60" t="s">
        <v>526</v>
      </c>
      <c r="AM10" s="61" t="s">
        <v>527</v>
      </c>
      <c r="AN10" s="61"/>
      <c r="AO10" s="62" t="s">
        <v>1</v>
      </c>
      <c r="AP10" s="63">
        <v>3</v>
      </c>
      <c r="AQ10" s="920" t="s">
        <v>2283</v>
      </c>
      <c r="AR10" s="922" t="s">
        <v>2284</v>
      </c>
      <c r="AS10" s="923" t="s">
        <v>2285</v>
      </c>
      <c r="AT10" s="920" t="s">
        <v>2286</v>
      </c>
      <c r="AU10" s="923" t="s">
        <v>2287</v>
      </c>
      <c r="AV10" s="923" t="s">
        <v>2288</v>
      </c>
      <c r="AW10" s="923" t="s">
        <v>2289</v>
      </c>
      <c r="AX10" s="924" t="s">
        <v>2290</v>
      </c>
      <c r="AY10" s="925" t="s">
        <v>2291</v>
      </c>
    </row>
    <row r="11" spans="1:51" ht="16">
      <c r="A11" s="49"/>
      <c r="B11" s="190"/>
      <c r="C11" s="67" t="s">
        <v>7</v>
      </c>
      <c r="D11" s="68"/>
      <c r="E11" s="69"/>
      <c r="F11" s="70"/>
      <c r="G11" s="71"/>
      <c r="H11" s="71"/>
      <c r="I11" s="71"/>
      <c r="J11" s="71"/>
      <c r="K11" s="71"/>
      <c r="L11" s="71"/>
      <c r="M11" s="71"/>
      <c r="N11" s="71"/>
      <c r="O11" s="71"/>
      <c r="P11" s="191"/>
      <c r="Q11" s="12"/>
      <c r="R11" s="929"/>
      <c r="AL11" s="190"/>
      <c r="AM11" s="67" t="s">
        <v>7</v>
      </c>
      <c r="AN11" s="68"/>
      <c r="AO11" s="69"/>
      <c r="AP11" s="70"/>
      <c r="AQ11" s="927"/>
      <c r="AR11" s="927"/>
      <c r="AS11" s="927"/>
      <c r="AT11" s="927"/>
      <c r="AU11" s="927"/>
      <c r="AV11" s="927"/>
      <c r="AW11" s="927"/>
      <c r="AX11" s="927"/>
      <c r="AY11" s="927"/>
    </row>
    <row r="12" spans="1:51" ht="16">
      <c r="A12" s="45"/>
      <c r="B12" s="60" t="s">
        <v>528</v>
      </c>
      <c r="C12" s="74" t="s">
        <v>8</v>
      </c>
      <c r="D12" s="74"/>
      <c r="E12" s="62" t="s">
        <v>1</v>
      </c>
      <c r="F12" s="75">
        <v>3</v>
      </c>
      <c r="G12" s="76">
        <v>47.055999999999997</v>
      </c>
      <c r="H12" s="918">
        <v>14.95</v>
      </c>
      <c r="I12" s="126">
        <v>8.6189999999999998</v>
      </c>
      <c r="J12" s="76">
        <v>0</v>
      </c>
      <c r="K12" s="126">
        <v>0</v>
      </c>
      <c r="L12" s="126">
        <v>0</v>
      </c>
      <c r="M12" s="126">
        <v>0</v>
      </c>
      <c r="N12" s="919">
        <v>0</v>
      </c>
      <c r="O12" s="64">
        <f t="shared" ref="O12:O16" si="2">+SUM(G12:N12)</f>
        <v>70.625</v>
      </c>
      <c r="P12" s="65"/>
      <c r="R12" s="57">
        <f t="shared" ref="R12:R15" si="3" xml:space="preserve"> IF( SUM( T12:AD12 ) = 0, 0, $V$5 )</f>
        <v>0</v>
      </c>
      <c r="S12" s="58"/>
      <c r="T12" s="17"/>
      <c r="V12" s="59">
        <f>IF([2]Validation!$H$3=1,0,IF(ISNUMBER(G12),0,1))</f>
        <v>0</v>
      </c>
      <c r="W12" s="59">
        <f>IF([2]Validation!$H$3=1,0,IF(ISNUMBER(H12),0,1))</f>
        <v>0</v>
      </c>
      <c r="X12" s="59">
        <f>IF([2]Validation!$H$3=1,0,IF(ISNUMBER(I12),0,1))</f>
        <v>0</v>
      </c>
      <c r="Y12" s="59">
        <f>IF([2]Validation!$H$3=1,0,IF(ISNUMBER(J12),0,1))</f>
        <v>0</v>
      </c>
      <c r="Z12" s="59">
        <f>IF([2]Validation!$H$3=1,0,IF(ISNUMBER(K12),0,1))</f>
        <v>0</v>
      </c>
      <c r="AA12" s="59">
        <f>IF([2]Validation!$H$3=1,0,IF(ISNUMBER(L12),0,1))</f>
        <v>0</v>
      </c>
      <c r="AB12" s="59">
        <f>IF([2]Validation!$H$3=1,0,IF(ISNUMBER(M12),0,1))</f>
        <v>0</v>
      </c>
      <c r="AC12" s="59">
        <f>IF([2]Validation!$H$3=1,0,IF(ISNUMBER(N12),0,1))</f>
        <v>0</v>
      </c>
      <c r="AD12" s="17"/>
      <c r="AL12" s="60" t="s">
        <v>528</v>
      </c>
      <c r="AM12" s="74" t="s">
        <v>8</v>
      </c>
      <c r="AN12" s="74"/>
      <c r="AO12" s="62" t="s">
        <v>1</v>
      </c>
      <c r="AP12" s="75">
        <v>3</v>
      </c>
      <c r="AQ12" s="920" t="s">
        <v>2292</v>
      </c>
      <c r="AR12" s="922" t="s">
        <v>2293</v>
      </c>
      <c r="AS12" s="923" t="s">
        <v>2294</v>
      </c>
      <c r="AT12" s="920" t="s">
        <v>2295</v>
      </c>
      <c r="AU12" s="923" t="s">
        <v>2296</v>
      </c>
      <c r="AV12" s="923" t="s">
        <v>2297</v>
      </c>
      <c r="AW12" s="923" t="s">
        <v>2298</v>
      </c>
      <c r="AX12" s="924" t="s">
        <v>2299</v>
      </c>
      <c r="AY12" s="925" t="s">
        <v>2300</v>
      </c>
    </row>
    <row r="13" spans="1:51" ht="16">
      <c r="A13" s="45"/>
      <c r="B13" s="60" t="s">
        <v>529</v>
      </c>
      <c r="C13" s="61" t="s">
        <v>86</v>
      </c>
      <c r="D13" s="61"/>
      <c r="E13" s="62" t="s">
        <v>1</v>
      </c>
      <c r="F13" s="75">
        <v>3</v>
      </c>
      <c r="G13" s="76">
        <v>0</v>
      </c>
      <c r="H13" s="918">
        <v>0</v>
      </c>
      <c r="I13" s="126">
        <v>0</v>
      </c>
      <c r="J13" s="76">
        <v>0</v>
      </c>
      <c r="K13" s="126">
        <v>0</v>
      </c>
      <c r="L13" s="126">
        <v>0</v>
      </c>
      <c r="M13" s="126">
        <v>0</v>
      </c>
      <c r="N13" s="919">
        <v>0</v>
      </c>
      <c r="O13" s="64">
        <f t="shared" si="2"/>
        <v>0</v>
      </c>
      <c r="P13" s="65"/>
      <c r="R13" s="57">
        <f t="shared" si="3"/>
        <v>0</v>
      </c>
      <c r="S13" s="58"/>
      <c r="T13" s="17"/>
      <c r="V13" s="59">
        <f>IF([2]Validation!$H$3=1,0,IF(ISNUMBER(G13),0,1))</f>
        <v>0</v>
      </c>
      <c r="W13" s="59">
        <f>IF([2]Validation!$H$3=1,0,IF(ISNUMBER(H13),0,1))</f>
        <v>0</v>
      </c>
      <c r="X13" s="59">
        <f>IF([2]Validation!$H$3=1,0,IF(ISNUMBER(I13),0,1))</f>
        <v>0</v>
      </c>
      <c r="Y13" s="59">
        <f>IF([2]Validation!$H$3=1,0,IF(ISNUMBER(J13),0,1))</f>
        <v>0</v>
      </c>
      <c r="Z13" s="59">
        <f>IF([2]Validation!$H$3=1,0,IF(ISNUMBER(K13),0,1))</f>
        <v>0</v>
      </c>
      <c r="AA13" s="59">
        <f>IF([2]Validation!$H$3=1,0,IF(ISNUMBER(L13),0,1))</f>
        <v>0</v>
      </c>
      <c r="AB13" s="59">
        <f>IF([2]Validation!$H$3=1,0,IF(ISNUMBER(M13),0,1))</f>
        <v>0</v>
      </c>
      <c r="AC13" s="59">
        <f>IF([2]Validation!$H$3=1,0,IF(ISNUMBER(N13),0,1))</f>
        <v>0</v>
      </c>
      <c r="AD13" s="17"/>
      <c r="AL13" s="60" t="s">
        <v>529</v>
      </c>
      <c r="AM13" s="61" t="s">
        <v>86</v>
      </c>
      <c r="AN13" s="61"/>
      <c r="AO13" s="62" t="s">
        <v>1</v>
      </c>
      <c r="AP13" s="75">
        <v>3</v>
      </c>
      <c r="AQ13" s="920" t="s">
        <v>2301</v>
      </c>
      <c r="AR13" s="922" t="s">
        <v>2302</v>
      </c>
      <c r="AS13" s="923" t="s">
        <v>2303</v>
      </c>
      <c r="AT13" s="920" t="s">
        <v>2304</v>
      </c>
      <c r="AU13" s="923" t="s">
        <v>2305</v>
      </c>
      <c r="AV13" s="923" t="s">
        <v>2306</v>
      </c>
      <c r="AW13" s="923" t="s">
        <v>2307</v>
      </c>
      <c r="AX13" s="924" t="s">
        <v>2308</v>
      </c>
      <c r="AY13" s="925" t="s">
        <v>2309</v>
      </c>
    </row>
    <row r="14" spans="1:51" ht="16">
      <c r="A14" s="45"/>
      <c r="B14" s="60" t="s">
        <v>530</v>
      </c>
      <c r="C14" s="61" t="s">
        <v>9</v>
      </c>
      <c r="D14" s="61"/>
      <c r="E14" s="62" t="s">
        <v>1</v>
      </c>
      <c r="F14" s="75">
        <v>3</v>
      </c>
      <c r="G14" s="76">
        <v>55.734000000000002</v>
      </c>
      <c r="H14" s="918">
        <v>15.368</v>
      </c>
      <c r="I14" s="126">
        <v>7.5129999999999999</v>
      </c>
      <c r="J14" s="76">
        <v>105.90600000000001</v>
      </c>
      <c r="K14" s="126">
        <v>0.42299999999999999</v>
      </c>
      <c r="L14" s="126">
        <v>7.0830000000000002</v>
      </c>
      <c r="M14" s="126">
        <v>48.793999999999997</v>
      </c>
      <c r="N14" s="919">
        <v>20.145</v>
      </c>
      <c r="O14" s="64">
        <f t="shared" si="2"/>
        <v>260.96600000000001</v>
      </c>
      <c r="P14" s="65"/>
      <c r="R14" s="57">
        <f t="shared" si="3"/>
        <v>0</v>
      </c>
      <c r="S14" s="58"/>
      <c r="T14" s="17"/>
      <c r="V14" s="59">
        <f>IF([2]Validation!$H$3=1,0,IF(ISNUMBER(G14),0,1))</f>
        <v>0</v>
      </c>
      <c r="W14" s="59">
        <f>IF([2]Validation!$H$3=1,0,IF(ISNUMBER(H14),0,1))</f>
        <v>0</v>
      </c>
      <c r="X14" s="59">
        <f>IF([2]Validation!$H$3=1,0,IF(ISNUMBER(I14),0,1))</f>
        <v>0</v>
      </c>
      <c r="Y14" s="59">
        <f>IF([2]Validation!$H$3=1,0,IF(ISNUMBER(J14),0,1))</f>
        <v>0</v>
      </c>
      <c r="Z14" s="59">
        <f>IF([2]Validation!$H$3=1,0,IF(ISNUMBER(K14),0,1))</f>
        <v>0</v>
      </c>
      <c r="AA14" s="59">
        <f>IF([2]Validation!$H$3=1,0,IF(ISNUMBER(L14),0,1))</f>
        <v>0</v>
      </c>
      <c r="AB14" s="59">
        <f>IF([2]Validation!$H$3=1,0,IF(ISNUMBER(M14),0,1))</f>
        <v>0</v>
      </c>
      <c r="AC14" s="59">
        <f>IF([2]Validation!$H$3=1,0,IF(ISNUMBER(N14),0,1))</f>
        <v>0</v>
      </c>
      <c r="AD14" s="17"/>
      <c r="AL14" s="60" t="s">
        <v>530</v>
      </c>
      <c r="AM14" s="61" t="s">
        <v>9</v>
      </c>
      <c r="AN14" s="61"/>
      <c r="AO14" s="62" t="s">
        <v>1</v>
      </c>
      <c r="AP14" s="75">
        <v>3</v>
      </c>
      <c r="AQ14" s="920" t="s">
        <v>2310</v>
      </c>
      <c r="AR14" s="922" t="s">
        <v>2311</v>
      </c>
      <c r="AS14" s="923" t="s">
        <v>2312</v>
      </c>
      <c r="AT14" s="920" t="s">
        <v>2313</v>
      </c>
      <c r="AU14" s="923" t="s">
        <v>2314</v>
      </c>
      <c r="AV14" s="923" t="s">
        <v>2315</v>
      </c>
      <c r="AW14" s="923" t="s">
        <v>2316</v>
      </c>
      <c r="AX14" s="924" t="s">
        <v>2317</v>
      </c>
      <c r="AY14" s="925" t="s">
        <v>2318</v>
      </c>
    </row>
    <row r="15" spans="1:51" ht="16">
      <c r="A15" s="45"/>
      <c r="B15" s="60" t="s">
        <v>531</v>
      </c>
      <c r="C15" s="61" t="s">
        <v>10</v>
      </c>
      <c r="D15" s="61"/>
      <c r="E15" s="62" t="s">
        <v>1</v>
      </c>
      <c r="F15" s="75">
        <v>3</v>
      </c>
      <c r="G15" s="76">
        <v>8.0000000000000002E-3</v>
      </c>
      <c r="H15" s="918">
        <v>2E-3</v>
      </c>
      <c r="I15" s="126">
        <v>1E-3</v>
      </c>
      <c r="J15" s="76">
        <v>27.713999999999999</v>
      </c>
      <c r="K15" s="126">
        <v>0</v>
      </c>
      <c r="L15" s="126">
        <v>0</v>
      </c>
      <c r="M15" s="126">
        <v>8.8109999999999999</v>
      </c>
      <c r="N15" s="919">
        <v>0.879</v>
      </c>
      <c r="O15" s="64">
        <f t="shared" si="2"/>
        <v>37.414999999999999</v>
      </c>
      <c r="P15" s="65"/>
      <c r="R15" s="57">
        <f t="shared" si="3"/>
        <v>0</v>
      </c>
      <c r="S15" s="58"/>
      <c r="T15" s="17"/>
      <c r="V15" s="59">
        <f>IF([2]Validation!$H$3=1,0,IF(ISNUMBER(G15),0,1))</f>
        <v>0</v>
      </c>
      <c r="W15" s="59">
        <f>IF([2]Validation!$H$3=1,0,IF(ISNUMBER(H15),0,1))</f>
        <v>0</v>
      </c>
      <c r="X15" s="59">
        <f>IF([2]Validation!$H$3=1,0,IF(ISNUMBER(I15),0,1))</f>
        <v>0</v>
      </c>
      <c r="Y15" s="59">
        <f>IF([2]Validation!$H$3=1,0,IF(ISNUMBER(J15),0,1))</f>
        <v>0</v>
      </c>
      <c r="Z15" s="59">
        <f>IF([2]Validation!$H$3=1,0,IF(ISNUMBER(K15),0,1))</f>
        <v>0</v>
      </c>
      <c r="AA15" s="59">
        <f>IF([2]Validation!$H$3=1,0,IF(ISNUMBER(L15),0,1))</f>
        <v>0</v>
      </c>
      <c r="AB15" s="59">
        <f>IF([2]Validation!$H$3=1,0,IF(ISNUMBER(M15),0,1))</f>
        <v>0</v>
      </c>
      <c r="AC15" s="59">
        <f>IF([2]Validation!$H$3=1,0,IF(ISNUMBER(N15),0,1))</f>
        <v>0</v>
      </c>
      <c r="AD15" s="17"/>
      <c r="AL15" s="60" t="s">
        <v>531</v>
      </c>
      <c r="AM15" s="61" t="s">
        <v>10</v>
      </c>
      <c r="AN15" s="61"/>
      <c r="AO15" s="62" t="s">
        <v>1</v>
      </c>
      <c r="AP15" s="75">
        <v>3</v>
      </c>
      <c r="AQ15" s="920" t="s">
        <v>2319</v>
      </c>
      <c r="AR15" s="922" t="s">
        <v>2320</v>
      </c>
      <c r="AS15" s="923" t="s">
        <v>2321</v>
      </c>
      <c r="AT15" s="920" t="s">
        <v>2322</v>
      </c>
      <c r="AU15" s="923" t="s">
        <v>2323</v>
      </c>
      <c r="AV15" s="923" t="s">
        <v>2324</v>
      </c>
      <c r="AW15" s="923" t="s">
        <v>2325</v>
      </c>
      <c r="AX15" s="924" t="s">
        <v>2326</v>
      </c>
      <c r="AY15" s="925" t="s">
        <v>2327</v>
      </c>
    </row>
    <row r="16" spans="1:51" ht="16.5" thickBot="1">
      <c r="A16" s="45"/>
      <c r="B16" s="77" t="s">
        <v>532</v>
      </c>
      <c r="C16" s="78" t="s">
        <v>434</v>
      </c>
      <c r="D16" s="78"/>
      <c r="E16" s="79" t="s">
        <v>1</v>
      </c>
      <c r="F16" s="80">
        <v>3</v>
      </c>
      <c r="G16" s="81">
        <f t="shared" ref="G16" si="4">+SUM(G7:G15)</f>
        <v>111.10699999999999</v>
      </c>
      <c r="H16" s="83">
        <f t="shared" ref="H16:N16" si="5">+SUM(H7:H15)</f>
        <v>32.958000000000006</v>
      </c>
      <c r="I16" s="84">
        <f t="shared" si="5"/>
        <v>17.647000000000002</v>
      </c>
      <c r="J16" s="81">
        <f t="shared" si="5"/>
        <v>208.49299999999999</v>
      </c>
      <c r="K16" s="84">
        <f t="shared" si="5"/>
        <v>0.434</v>
      </c>
      <c r="L16" s="84">
        <f t="shared" si="5"/>
        <v>7.093</v>
      </c>
      <c r="M16" s="84">
        <f t="shared" si="5"/>
        <v>26.794999999999998</v>
      </c>
      <c r="N16" s="85">
        <f t="shared" si="5"/>
        <v>20.062000000000001</v>
      </c>
      <c r="O16" s="86">
        <f t="shared" si="2"/>
        <v>424.58900000000006</v>
      </c>
      <c r="P16" s="87"/>
      <c r="R16" s="929"/>
      <c r="AL16" s="77" t="s">
        <v>532</v>
      </c>
      <c r="AM16" s="78" t="s">
        <v>434</v>
      </c>
      <c r="AN16" s="78"/>
      <c r="AO16" s="79" t="s">
        <v>1</v>
      </c>
      <c r="AP16" s="80">
        <v>3</v>
      </c>
      <c r="AQ16" s="81" t="s">
        <v>2328</v>
      </c>
      <c r="AR16" s="83" t="s">
        <v>2329</v>
      </c>
      <c r="AS16" s="84" t="s">
        <v>2330</v>
      </c>
      <c r="AT16" s="81" t="s">
        <v>2331</v>
      </c>
      <c r="AU16" s="84" t="s">
        <v>2332</v>
      </c>
      <c r="AV16" s="84" t="s">
        <v>2333</v>
      </c>
      <c r="AW16" s="84" t="s">
        <v>2334</v>
      </c>
      <c r="AX16" s="85" t="s">
        <v>2335</v>
      </c>
      <c r="AY16" s="930" t="s">
        <v>2336</v>
      </c>
    </row>
    <row r="17" spans="1:51" ht="16.5" thickBot="1">
      <c r="A17" s="45"/>
      <c r="B17" s="49"/>
      <c r="C17" s="49"/>
      <c r="D17" s="49"/>
      <c r="E17" s="49"/>
      <c r="F17" s="49"/>
      <c r="G17" s="45"/>
      <c r="H17" s="45"/>
      <c r="I17" s="45"/>
      <c r="J17" s="45"/>
      <c r="K17" s="45"/>
      <c r="L17" s="45"/>
      <c r="M17" s="45"/>
      <c r="N17" s="45"/>
      <c r="O17" s="45"/>
      <c r="P17" s="45"/>
      <c r="R17" s="929"/>
      <c r="AL17" s="49"/>
      <c r="AM17" s="49"/>
      <c r="AN17" s="49"/>
      <c r="AO17" s="49"/>
      <c r="AP17" s="49"/>
      <c r="AQ17" s="931"/>
      <c r="AR17" s="931"/>
      <c r="AS17" s="931"/>
      <c r="AT17" s="931"/>
      <c r="AU17" s="931"/>
      <c r="AV17" s="931"/>
      <c r="AW17" s="931"/>
      <c r="AX17" s="931"/>
      <c r="AY17" s="931"/>
    </row>
    <row r="18" spans="1:51" ht="16">
      <c r="A18" s="45"/>
      <c r="B18" s="50" t="s">
        <v>533</v>
      </c>
      <c r="C18" s="51" t="s">
        <v>11</v>
      </c>
      <c r="D18" s="51"/>
      <c r="E18" s="52" t="s">
        <v>1</v>
      </c>
      <c r="F18" s="53">
        <v>3</v>
      </c>
      <c r="G18" s="54">
        <v>2.3940000000000001</v>
      </c>
      <c r="H18" s="908">
        <v>5.1999999999999998E-2</v>
      </c>
      <c r="I18" s="909">
        <v>1.2999999999999999E-2</v>
      </c>
      <c r="J18" s="54">
        <v>0.59499999999999997</v>
      </c>
      <c r="K18" s="909">
        <v>0</v>
      </c>
      <c r="L18" s="909">
        <v>0.01</v>
      </c>
      <c r="M18" s="909">
        <v>4.8000000000000001E-2</v>
      </c>
      <c r="N18" s="910">
        <v>2.9000000000000001E-2</v>
      </c>
      <c r="O18" s="55">
        <f t="shared" ref="O18:O19" si="6">+SUM(G18:N18)</f>
        <v>3.141</v>
      </c>
      <c r="P18" s="56"/>
      <c r="R18" s="57">
        <f t="shared" ref="R18" si="7" xml:space="preserve"> IF( SUM( T18:AD18 ) = 0, 0, $V$5 )</f>
        <v>0</v>
      </c>
      <c r="S18" s="58"/>
      <c r="T18" s="17"/>
      <c r="V18" s="59">
        <f>IF([2]Validation!$H$3=1,0,IF(ISNUMBER(G18),0,1))</f>
        <v>0</v>
      </c>
      <c r="W18" s="59">
        <f>IF([2]Validation!$H$3=1,0,IF(ISNUMBER(H18),0,1))</f>
        <v>0</v>
      </c>
      <c r="X18" s="59">
        <f>IF([2]Validation!$H$3=1,0,IF(ISNUMBER(I18),0,1))</f>
        <v>0</v>
      </c>
      <c r="Y18" s="59">
        <f>IF([2]Validation!$H$3=1,0,IF(ISNUMBER(J18),0,1))</f>
        <v>0</v>
      </c>
      <c r="Z18" s="59">
        <f>IF([2]Validation!$H$3=1,0,IF(ISNUMBER(K18),0,1))</f>
        <v>0</v>
      </c>
      <c r="AA18" s="59">
        <f>IF([2]Validation!$H$3=1,0,IF(ISNUMBER(L18),0,1))</f>
        <v>0</v>
      </c>
      <c r="AB18" s="59">
        <f>IF([2]Validation!$H$3=1,0,IF(ISNUMBER(M18),0,1))</f>
        <v>0</v>
      </c>
      <c r="AC18" s="59">
        <f>IF([2]Validation!$H$3=1,0,IF(ISNUMBER(N18),0,1))</f>
        <v>0</v>
      </c>
      <c r="AD18" s="17"/>
      <c r="AL18" s="50" t="s">
        <v>533</v>
      </c>
      <c r="AM18" s="51" t="s">
        <v>11</v>
      </c>
      <c r="AN18" s="51"/>
      <c r="AO18" s="52" t="s">
        <v>1</v>
      </c>
      <c r="AP18" s="53">
        <v>3</v>
      </c>
      <c r="AQ18" s="911" t="s">
        <v>2337</v>
      </c>
      <c r="AR18" s="913" t="s">
        <v>2338</v>
      </c>
      <c r="AS18" s="914" t="s">
        <v>2339</v>
      </c>
      <c r="AT18" s="911" t="s">
        <v>2340</v>
      </c>
      <c r="AU18" s="914" t="s">
        <v>2341</v>
      </c>
      <c r="AV18" s="914" t="s">
        <v>2342</v>
      </c>
      <c r="AW18" s="914" t="s">
        <v>2343</v>
      </c>
      <c r="AX18" s="915" t="s">
        <v>2344</v>
      </c>
      <c r="AY18" s="916" t="s">
        <v>2345</v>
      </c>
    </row>
    <row r="19" spans="1:51" ht="16.5" thickBot="1">
      <c r="A19" s="45"/>
      <c r="B19" s="77" t="s">
        <v>534</v>
      </c>
      <c r="C19" s="78" t="s">
        <v>437</v>
      </c>
      <c r="D19" s="78"/>
      <c r="E19" s="79" t="s">
        <v>1</v>
      </c>
      <c r="F19" s="80">
        <v>3</v>
      </c>
      <c r="G19" s="81">
        <f t="shared" ref="G19:N19" si="8">+G16+G18</f>
        <v>113.50099999999999</v>
      </c>
      <c r="H19" s="83">
        <f t="shared" si="8"/>
        <v>33.010000000000005</v>
      </c>
      <c r="I19" s="84">
        <f t="shared" si="8"/>
        <v>17.660000000000004</v>
      </c>
      <c r="J19" s="81">
        <f t="shared" si="8"/>
        <v>209.08799999999999</v>
      </c>
      <c r="K19" s="84">
        <f t="shared" si="8"/>
        <v>0.434</v>
      </c>
      <c r="L19" s="84">
        <f t="shared" si="8"/>
        <v>7.1029999999999998</v>
      </c>
      <c r="M19" s="84">
        <f t="shared" si="8"/>
        <v>26.842999999999996</v>
      </c>
      <c r="N19" s="85">
        <f t="shared" si="8"/>
        <v>20.091000000000001</v>
      </c>
      <c r="O19" s="86">
        <f t="shared" si="6"/>
        <v>427.73000000000008</v>
      </c>
      <c r="P19" s="87"/>
      <c r="R19" s="929"/>
      <c r="AL19" s="77" t="s">
        <v>534</v>
      </c>
      <c r="AM19" s="78" t="s">
        <v>437</v>
      </c>
      <c r="AN19" s="78"/>
      <c r="AO19" s="79" t="s">
        <v>1</v>
      </c>
      <c r="AP19" s="80">
        <v>3</v>
      </c>
      <c r="AQ19" s="81" t="s">
        <v>2346</v>
      </c>
      <c r="AR19" s="83" t="s">
        <v>2347</v>
      </c>
      <c r="AS19" s="84" t="s">
        <v>2348</v>
      </c>
      <c r="AT19" s="81" t="s">
        <v>2349</v>
      </c>
      <c r="AU19" s="84" t="s">
        <v>2350</v>
      </c>
      <c r="AV19" s="84" t="s">
        <v>2351</v>
      </c>
      <c r="AW19" s="84" t="s">
        <v>2352</v>
      </c>
      <c r="AX19" s="85" t="s">
        <v>2353</v>
      </c>
      <c r="AY19" s="930" t="s">
        <v>2354</v>
      </c>
    </row>
    <row r="20" spans="1:51" ht="16.5" thickBot="1">
      <c r="A20" s="45"/>
      <c r="B20" s="49"/>
      <c r="C20" s="49"/>
      <c r="D20" s="49"/>
      <c r="E20" s="49"/>
      <c r="F20" s="49"/>
      <c r="G20" s="45"/>
      <c r="H20" s="45"/>
      <c r="I20" s="45"/>
      <c r="J20" s="45"/>
      <c r="K20" s="45"/>
      <c r="L20" s="45"/>
      <c r="M20" s="45"/>
      <c r="N20" s="45"/>
      <c r="O20" s="45"/>
      <c r="P20" s="45"/>
      <c r="R20" s="929"/>
      <c r="AL20" s="49"/>
      <c r="AM20" s="49"/>
      <c r="AN20" s="49"/>
      <c r="AO20" s="49"/>
      <c r="AP20" s="49"/>
      <c r="AQ20" s="931"/>
      <c r="AR20" s="931"/>
      <c r="AS20" s="931"/>
      <c r="AT20" s="931"/>
      <c r="AU20" s="931"/>
      <c r="AV20" s="931"/>
      <c r="AW20" s="931"/>
      <c r="AX20" s="931"/>
      <c r="AY20" s="931"/>
    </row>
    <row r="21" spans="1:51" ht="16.5" thickBot="1">
      <c r="A21" s="45"/>
      <c r="B21" s="46" t="s">
        <v>438</v>
      </c>
      <c r="C21" s="47" t="s">
        <v>87</v>
      </c>
      <c r="D21" s="879"/>
      <c r="E21" s="48"/>
      <c r="F21" s="48"/>
      <c r="G21" s="45"/>
      <c r="H21" s="45"/>
      <c r="I21" s="45"/>
      <c r="J21" s="45"/>
      <c r="K21" s="45"/>
      <c r="L21" s="45"/>
      <c r="M21" s="45"/>
      <c r="N21" s="45"/>
      <c r="O21" s="45"/>
      <c r="P21" s="45"/>
      <c r="R21" s="929"/>
      <c r="AL21" s="46" t="s">
        <v>438</v>
      </c>
      <c r="AM21" s="47" t="s">
        <v>87</v>
      </c>
      <c r="AN21" s="879"/>
      <c r="AO21" s="48"/>
      <c r="AP21" s="48"/>
      <c r="AQ21" s="931"/>
      <c r="AR21" s="931"/>
      <c r="AS21" s="931"/>
      <c r="AT21" s="931"/>
      <c r="AU21" s="931"/>
      <c r="AV21" s="931"/>
      <c r="AW21" s="931"/>
      <c r="AX21" s="931"/>
      <c r="AY21" s="931"/>
    </row>
    <row r="22" spans="1:51" ht="16">
      <c r="A22" s="45"/>
      <c r="B22" s="50" t="s">
        <v>535</v>
      </c>
      <c r="C22" s="51" t="s">
        <v>12</v>
      </c>
      <c r="D22" s="51"/>
      <c r="E22" s="52" t="s">
        <v>1</v>
      </c>
      <c r="F22" s="53">
        <v>3</v>
      </c>
      <c r="G22" s="90">
        <v>87.938000000000002</v>
      </c>
      <c r="H22" s="997">
        <v>0.193</v>
      </c>
      <c r="I22" s="933">
        <v>0</v>
      </c>
      <c r="J22" s="90">
        <v>0</v>
      </c>
      <c r="K22" s="933">
        <v>0</v>
      </c>
      <c r="L22" s="933">
        <v>1.002</v>
      </c>
      <c r="M22" s="933">
        <v>0</v>
      </c>
      <c r="N22" s="934">
        <v>0</v>
      </c>
      <c r="O22" s="55">
        <f t="shared" ref="O22:O31" si="9">+SUM(G22:N22)</f>
        <v>89.132999999999996</v>
      </c>
      <c r="P22" s="56"/>
      <c r="R22" s="57">
        <f t="shared" ref="R22:R28" si="10" xml:space="preserve"> IF( SUM( T22:AD22 ) = 0, 0, $V$5 )</f>
        <v>0</v>
      </c>
      <c r="S22" s="58"/>
      <c r="T22" s="17"/>
      <c r="V22" s="59">
        <f>IF([2]Validation!$H$3=1,0,IF(ISNUMBER(G22),0,1))</f>
        <v>0</v>
      </c>
      <c r="W22" s="59">
        <f>IF([2]Validation!$H$3=1,0,IF(ISNUMBER(H22),0,1))</f>
        <v>0</v>
      </c>
      <c r="X22" s="59">
        <f>IF([2]Validation!$H$3=1,0,IF(ISNUMBER(I22),0,1))</f>
        <v>0</v>
      </c>
      <c r="Y22" s="59">
        <f>IF([2]Validation!$H$3=1,0,IF(ISNUMBER(J22),0,1))</f>
        <v>0</v>
      </c>
      <c r="Z22" s="59">
        <f>IF([2]Validation!$H$3=1,0,IF(ISNUMBER(K22),0,1))</f>
        <v>0</v>
      </c>
      <c r="AA22" s="59">
        <f>IF([2]Validation!$H$3=1,0,IF(ISNUMBER(L22),0,1))</f>
        <v>0</v>
      </c>
      <c r="AB22" s="59">
        <f>IF([2]Validation!$H$3=1,0,IF(ISNUMBER(M22),0,1))</f>
        <v>0</v>
      </c>
      <c r="AC22" s="59">
        <f>IF([2]Validation!$H$3=1,0,IF(ISNUMBER(N22),0,1))</f>
        <v>0</v>
      </c>
      <c r="AD22" s="17"/>
      <c r="AL22" s="50" t="s">
        <v>535</v>
      </c>
      <c r="AM22" s="51" t="s">
        <v>12</v>
      </c>
      <c r="AN22" s="51"/>
      <c r="AO22" s="52" t="s">
        <v>1</v>
      </c>
      <c r="AP22" s="53">
        <v>3</v>
      </c>
      <c r="AQ22" s="935" t="s">
        <v>2355</v>
      </c>
      <c r="AR22" s="937" t="s">
        <v>2356</v>
      </c>
      <c r="AS22" s="938" t="s">
        <v>2357</v>
      </c>
      <c r="AT22" s="935" t="s">
        <v>2358</v>
      </c>
      <c r="AU22" s="938" t="s">
        <v>2359</v>
      </c>
      <c r="AV22" s="938" t="s">
        <v>2360</v>
      </c>
      <c r="AW22" s="938" t="s">
        <v>2361</v>
      </c>
      <c r="AX22" s="939" t="s">
        <v>2362</v>
      </c>
      <c r="AY22" s="916" t="s">
        <v>2363</v>
      </c>
    </row>
    <row r="23" spans="1:51" ht="16">
      <c r="A23" s="45"/>
      <c r="B23" s="60" t="s">
        <v>536</v>
      </c>
      <c r="C23" s="61" t="s">
        <v>13</v>
      </c>
      <c r="D23" s="61"/>
      <c r="E23" s="62" t="s">
        <v>1</v>
      </c>
      <c r="F23" s="63">
        <v>3</v>
      </c>
      <c r="G23" s="940">
        <v>43.552999999999997</v>
      </c>
      <c r="H23" s="998">
        <v>4.53</v>
      </c>
      <c r="I23" s="942">
        <v>2.2829999999999999</v>
      </c>
      <c r="J23" s="940">
        <v>108.86799999999999</v>
      </c>
      <c r="K23" s="942">
        <v>7.0000000000000001E-3</v>
      </c>
      <c r="L23" s="942">
        <v>0.52100000000000002</v>
      </c>
      <c r="M23" s="942">
        <v>58.817</v>
      </c>
      <c r="N23" s="943">
        <v>8.4139999999999997</v>
      </c>
      <c r="O23" s="64">
        <f t="shared" si="9"/>
        <v>226.99299999999997</v>
      </c>
      <c r="P23" s="65"/>
      <c r="R23" s="57">
        <f t="shared" si="10"/>
        <v>0</v>
      </c>
      <c r="S23" s="58"/>
      <c r="T23" s="17"/>
      <c r="V23" s="59">
        <f>IF([2]Validation!$H$3=1,0,IF(ISNUMBER(G23),0,1))</f>
        <v>0</v>
      </c>
      <c r="W23" s="59">
        <f>IF([2]Validation!$H$3=1,0,IF(ISNUMBER(H23),0,1))</f>
        <v>0</v>
      </c>
      <c r="X23" s="59">
        <f>IF([2]Validation!$H$3=1,0,IF(ISNUMBER(I23),0,1))</f>
        <v>0</v>
      </c>
      <c r="Y23" s="59">
        <f>IF([2]Validation!$H$3=1,0,IF(ISNUMBER(J23),0,1))</f>
        <v>0</v>
      </c>
      <c r="Z23" s="59">
        <f>IF([2]Validation!$H$3=1,0,IF(ISNUMBER(K23),0,1))</f>
        <v>0</v>
      </c>
      <c r="AA23" s="59">
        <f>IF([2]Validation!$H$3=1,0,IF(ISNUMBER(L23),0,1))</f>
        <v>0</v>
      </c>
      <c r="AB23" s="59">
        <f>IF([2]Validation!$H$3=1,0,IF(ISNUMBER(M23),0,1))</f>
        <v>0</v>
      </c>
      <c r="AC23" s="59">
        <f>IF([2]Validation!$H$3=1,0,IF(ISNUMBER(N23),0,1))</f>
        <v>0</v>
      </c>
      <c r="AD23" s="17"/>
      <c r="AL23" s="60" t="s">
        <v>536</v>
      </c>
      <c r="AM23" s="61" t="s">
        <v>13</v>
      </c>
      <c r="AN23" s="61"/>
      <c r="AO23" s="62" t="s">
        <v>1</v>
      </c>
      <c r="AP23" s="63">
        <v>3</v>
      </c>
      <c r="AQ23" s="944" t="s">
        <v>2364</v>
      </c>
      <c r="AR23" s="946" t="s">
        <v>2365</v>
      </c>
      <c r="AS23" s="947" t="s">
        <v>2366</v>
      </c>
      <c r="AT23" s="944" t="s">
        <v>2367</v>
      </c>
      <c r="AU23" s="947" t="s">
        <v>2368</v>
      </c>
      <c r="AV23" s="947" t="s">
        <v>2369</v>
      </c>
      <c r="AW23" s="947" t="s">
        <v>2370</v>
      </c>
      <c r="AX23" s="948" t="s">
        <v>2371</v>
      </c>
      <c r="AY23" s="925" t="s">
        <v>2372</v>
      </c>
    </row>
    <row r="24" spans="1:51" ht="16">
      <c r="A24" s="45"/>
      <c r="B24" s="60" t="s">
        <v>537</v>
      </c>
      <c r="C24" s="61" t="s">
        <v>14</v>
      </c>
      <c r="D24" s="61"/>
      <c r="E24" s="62" t="s">
        <v>1</v>
      </c>
      <c r="F24" s="63">
        <v>3</v>
      </c>
      <c r="G24" s="940">
        <v>42.185000000000002</v>
      </c>
      <c r="H24" s="998">
        <v>-0.38300000000000001</v>
      </c>
      <c r="I24" s="942">
        <v>0</v>
      </c>
      <c r="J24" s="940">
        <v>0</v>
      </c>
      <c r="K24" s="942">
        <v>0</v>
      </c>
      <c r="L24" s="942">
        <v>0</v>
      </c>
      <c r="M24" s="942">
        <v>0</v>
      </c>
      <c r="N24" s="943">
        <v>0</v>
      </c>
      <c r="O24" s="64">
        <f t="shared" si="9"/>
        <v>41.802</v>
      </c>
      <c r="P24" s="65"/>
      <c r="R24" s="57">
        <f t="shared" si="10"/>
        <v>0</v>
      </c>
      <c r="S24" s="58"/>
      <c r="T24" s="17"/>
      <c r="V24" s="59">
        <f>IF([2]Validation!$H$3=1,0,IF(ISNUMBER(G24),0,1))</f>
        <v>0</v>
      </c>
      <c r="W24" s="59">
        <f>IF([2]Validation!$H$3=1,0,IF(ISNUMBER(H24),0,1))</f>
        <v>0</v>
      </c>
      <c r="X24" s="59">
        <f>IF([2]Validation!$H$3=1,0,IF(ISNUMBER(I24),0,1))</f>
        <v>0</v>
      </c>
      <c r="Y24" s="59">
        <f>IF([2]Validation!$H$3=1,0,IF(ISNUMBER(J24),0,1))</f>
        <v>0</v>
      </c>
      <c r="Z24" s="59">
        <f>IF([2]Validation!$H$3=1,0,IF(ISNUMBER(K24),0,1))</f>
        <v>0</v>
      </c>
      <c r="AA24" s="59">
        <f>IF([2]Validation!$H$3=1,0,IF(ISNUMBER(L24),0,1))</f>
        <v>0</v>
      </c>
      <c r="AB24" s="59">
        <f>IF([2]Validation!$H$3=1,0,IF(ISNUMBER(M24),0,1))</f>
        <v>0</v>
      </c>
      <c r="AC24" s="59">
        <f>IF([2]Validation!$H$3=1,0,IF(ISNUMBER(N24),0,1))</f>
        <v>0</v>
      </c>
      <c r="AD24" s="17"/>
      <c r="AL24" s="60" t="s">
        <v>537</v>
      </c>
      <c r="AM24" s="61" t="s">
        <v>14</v>
      </c>
      <c r="AN24" s="61"/>
      <c r="AO24" s="62" t="s">
        <v>1</v>
      </c>
      <c r="AP24" s="63">
        <v>3</v>
      </c>
      <c r="AQ24" s="944" t="s">
        <v>2373</v>
      </c>
      <c r="AR24" s="946" t="s">
        <v>2374</v>
      </c>
      <c r="AS24" s="947" t="s">
        <v>2375</v>
      </c>
      <c r="AT24" s="944" t="s">
        <v>2376</v>
      </c>
      <c r="AU24" s="947" t="s">
        <v>2377</v>
      </c>
      <c r="AV24" s="947" t="s">
        <v>2378</v>
      </c>
      <c r="AW24" s="947" t="s">
        <v>2379</v>
      </c>
      <c r="AX24" s="948" t="s">
        <v>2380</v>
      </c>
      <c r="AY24" s="925" t="s">
        <v>2381</v>
      </c>
    </row>
    <row r="25" spans="1:51" ht="16">
      <c r="A25" s="45"/>
      <c r="B25" s="60" t="s">
        <v>538</v>
      </c>
      <c r="C25" s="61" t="s">
        <v>15</v>
      </c>
      <c r="D25" s="61"/>
      <c r="E25" s="62" t="s">
        <v>1</v>
      </c>
      <c r="F25" s="63">
        <v>3</v>
      </c>
      <c r="G25" s="940">
        <v>15.013</v>
      </c>
      <c r="H25" s="998">
        <v>1.7999999999999999E-2</v>
      </c>
      <c r="I25" s="942">
        <v>6.0000000000000001E-3</v>
      </c>
      <c r="J25" s="940">
        <v>80.186999999999998</v>
      </c>
      <c r="K25" s="942">
        <v>0</v>
      </c>
      <c r="L25" s="942">
        <v>1E-3</v>
      </c>
      <c r="M25" s="942">
        <v>1.7000000000000001E-2</v>
      </c>
      <c r="N25" s="943">
        <v>0</v>
      </c>
      <c r="O25" s="64">
        <f t="shared" si="9"/>
        <v>95.242000000000004</v>
      </c>
      <c r="P25" s="65"/>
      <c r="R25" s="57">
        <f t="shared" si="10"/>
        <v>0</v>
      </c>
      <c r="S25" s="58"/>
      <c r="T25" s="17"/>
      <c r="V25" s="59">
        <f>IF([2]Validation!$H$3=1,0,IF(ISNUMBER(G25),0,1))</f>
        <v>0</v>
      </c>
      <c r="W25" s="59">
        <f>IF([2]Validation!$H$3=1,0,IF(ISNUMBER(H25),0,1))</f>
        <v>0</v>
      </c>
      <c r="X25" s="59">
        <f>IF([2]Validation!$H$3=1,0,IF(ISNUMBER(I25),0,1))</f>
        <v>0</v>
      </c>
      <c r="Y25" s="59">
        <f>IF([2]Validation!$H$3=1,0,IF(ISNUMBER(J25),0,1))</f>
        <v>0</v>
      </c>
      <c r="Z25" s="59">
        <f>IF([2]Validation!$H$3=1,0,IF(ISNUMBER(K25),0,1))</f>
        <v>0</v>
      </c>
      <c r="AA25" s="59">
        <f>IF([2]Validation!$H$3=1,0,IF(ISNUMBER(L25),0,1))</f>
        <v>0</v>
      </c>
      <c r="AB25" s="59">
        <f>IF([2]Validation!$H$3=1,0,IF(ISNUMBER(M25),0,1))</f>
        <v>0</v>
      </c>
      <c r="AC25" s="59">
        <f>IF([2]Validation!$H$3=1,0,IF(ISNUMBER(N25),0,1))</f>
        <v>0</v>
      </c>
      <c r="AD25" s="17"/>
      <c r="AL25" s="60" t="s">
        <v>538</v>
      </c>
      <c r="AM25" s="61" t="s">
        <v>15</v>
      </c>
      <c r="AN25" s="61"/>
      <c r="AO25" s="62" t="s">
        <v>1</v>
      </c>
      <c r="AP25" s="63">
        <v>3</v>
      </c>
      <c r="AQ25" s="944" t="s">
        <v>2382</v>
      </c>
      <c r="AR25" s="946" t="s">
        <v>2383</v>
      </c>
      <c r="AS25" s="947" t="s">
        <v>2384</v>
      </c>
      <c r="AT25" s="944" t="s">
        <v>2385</v>
      </c>
      <c r="AU25" s="947" t="s">
        <v>2386</v>
      </c>
      <c r="AV25" s="947" t="s">
        <v>2387</v>
      </c>
      <c r="AW25" s="947" t="s">
        <v>2388</v>
      </c>
      <c r="AX25" s="948" t="s">
        <v>2389</v>
      </c>
      <c r="AY25" s="925" t="s">
        <v>2390</v>
      </c>
    </row>
    <row r="26" spans="1:51" ht="16">
      <c r="A26" s="45"/>
      <c r="B26" s="60" t="s">
        <v>539</v>
      </c>
      <c r="C26" s="61" t="s">
        <v>16</v>
      </c>
      <c r="D26" s="61"/>
      <c r="E26" s="62" t="s">
        <v>1</v>
      </c>
      <c r="F26" s="63">
        <v>3</v>
      </c>
      <c r="G26" s="940">
        <v>6.1040000000000001</v>
      </c>
      <c r="H26" s="998">
        <v>0</v>
      </c>
      <c r="I26" s="942">
        <v>0</v>
      </c>
      <c r="J26" s="940">
        <v>0</v>
      </c>
      <c r="K26" s="942">
        <v>0</v>
      </c>
      <c r="L26" s="942">
        <v>0</v>
      </c>
      <c r="M26" s="942">
        <v>0</v>
      </c>
      <c r="N26" s="943">
        <v>0</v>
      </c>
      <c r="O26" s="64">
        <f t="shared" si="9"/>
        <v>6.1040000000000001</v>
      </c>
      <c r="P26" s="65"/>
      <c r="R26" s="57">
        <f t="shared" si="10"/>
        <v>0</v>
      </c>
      <c r="S26" s="58"/>
      <c r="T26" s="17"/>
      <c r="V26" s="59">
        <f>IF([2]Validation!$H$3=1,0,IF(ISNUMBER(G26),0,1))</f>
        <v>0</v>
      </c>
      <c r="W26" s="59">
        <f>IF([2]Validation!$H$3=1,0,IF(ISNUMBER(H26),0,1))</f>
        <v>0</v>
      </c>
      <c r="X26" s="59">
        <f>IF([2]Validation!$H$3=1,0,IF(ISNUMBER(I26),0,1))</f>
        <v>0</v>
      </c>
      <c r="Y26" s="59">
        <f>IF([2]Validation!$H$3=1,0,IF(ISNUMBER(J26),0,1))</f>
        <v>0</v>
      </c>
      <c r="Z26" s="59">
        <f>IF([2]Validation!$H$3=1,0,IF(ISNUMBER(K26),0,1))</f>
        <v>0</v>
      </c>
      <c r="AA26" s="59">
        <f>IF([2]Validation!$H$3=1,0,IF(ISNUMBER(L26),0,1))</f>
        <v>0</v>
      </c>
      <c r="AB26" s="59">
        <f>IF([2]Validation!$H$3=1,0,IF(ISNUMBER(M26),0,1))</f>
        <v>0</v>
      </c>
      <c r="AC26" s="59">
        <f>IF([2]Validation!$H$3=1,0,IF(ISNUMBER(N26),0,1))</f>
        <v>0</v>
      </c>
      <c r="AD26" s="17"/>
      <c r="AL26" s="60" t="s">
        <v>539</v>
      </c>
      <c r="AM26" s="61" t="s">
        <v>16</v>
      </c>
      <c r="AN26" s="61"/>
      <c r="AO26" s="62" t="s">
        <v>1</v>
      </c>
      <c r="AP26" s="63">
        <v>3</v>
      </c>
      <c r="AQ26" s="944" t="s">
        <v>2391</v>
      </c>
      <c r="AR26" s="946" t="s">
        <v>2392</v>
      </c>
      <c r="AS26" s="947" t="s">
        <v>2393</v>
      </c>
      <c r="AT26" s="944" t="s">
        <v>2394</v>
      </c>
      <c r="AU26" s="947" t="s">
        <v>2395</v>
      </c>
      <c r="AV26" s="947" t="s">
        <v>2396</v>
      </c>
      <c r="AW26" s="947" t="s">
        <v>2397</v>
      </c>
      <c r="AX26" s="948" t="s">
        <v>2398</v>
      </c>
      <c r="AY26" s="925" t="s">
        <v>2399</v>
      </c>
    </row>
    <row r="27" spans="1:51" ht="16">
      <c r="A27" s="45"/>
      <c r="B27" s="60" t="s">
        <v>540</v>
      </c>
      <c r="C27" s="61" t="s">
        <v>445</v>
      </c>
      <c r="D27" s="61"/>
      <c r="E27" s="62" t="s">
        <v>1</v>
      </c>
      <c r="F27" s="63">
        <v>3</v>
      </c>
      <c r="G27" s="92">
        <f t="shared" ref="G27" si="11">SUM(G22:G26)</f>
        <v>194.79300000000001</v>
      </c>
      <c r="H27" s="192">
        <f t="shared" ref="H27:N27" si="12">SUM(H22:H26)</f>
        <v>4.3579999999999997</v>
      </c>
      <c r="I27" s="92">
        <f t="shared" si="12"/>
        <v>2.2889999999999997</v>
      </c>
      <c r="J27" s="92">
        <f t="shared" si="12"/>
        <v>189.05500000000001</v>
      </c>
      <c r="K27" s="94">
        <f t="shared" si="12"/>
        <v>7.0000000000000001E-3</v>
      </c>
      <c r="L27" s="94">
        <f t="shared" si="12"/>
        <v>1.524</v>
      </c>
      <c r="M27" s="94">
        <f t="shared" si="12"/>
        <v>58.834000000000003</v>
      </c>
      <c r="N27" s="95">
        <f t="shared" si="12"/>
        <v>8.4139999999999997</v>
      </c>
      <c r="O27" s="92">
        <f t="shared" si="9"/>
        <v>459.274</v>
      </c>
      <c r="P27" s="65"/>
      <c r="R27" s="929"/>
      <c r="AL27" s="60" t="s">
        <v>540</v>
      </c>
      <c r="AM27" s="61" t="s">
        <v>445</v>
      </c>
      <c r="AN27" s="61"/>
      <c r="AO27" s="62" t="s">
        <v>1</v>
      </c>
      <c r="AP27" s="63">
        <v>3</v>
      </c>
      <c r="AQ27" s="949" t="s">
        <v>2400</v>
      </c>
      <c r="AR27" s="951" t="s">
        <v>2401</v>
      </c>
      <c r="AS27" s="949" t="s">
        <v>2402</v>
      </c>
      <c r="AT27" s="949" t="s">
        <v>2403</v>
      </c>
      <c r="AU27" s="949" t="s">
        <v>2404</v>
      </c>
      <c r="AV27" s="949" t="s">
        <v>2405</v>
      </c>
      <c r="AW27" s="949" t="s">
        <v>2406</v>
      </c>
      <c r="AX27" s="952" t="s">
        <v>2407</v>
      </c>
      <c r="AY27" s="949" t="s">
        <v>2408</v>
      </c>
    </row>
    <row r="28" spans="1:51" ht="16">
      <c r="A28" s="45"/>
      <c r="B28" s="60" t="s">
        <v>541</v>
      </c>
      <c r="C28" s="61" t="s">
        <v>11</v>
      </c>
      <c r="D28" s="61"/>
      <c r="E28" s="62" t="s">
        <v>1</v>
      </c>
      <c r="F28" s="63">
        <v>3</v>
      </c>
      <c r="G28" s="76">
        <v>0.22900000000000001</v>
      </c>
      <c r="H28" s="918">
        <v>0</v>
      </c>
      <c r="I28" s="942">
        <v>0</v>
      </c>
      <c r="J28" s="76">
        <v>0</v>
      </c>
      <c r="K28" s="942">
        <v>0</v>
      </c>
      <c r="L28" s="942">
        <v>0</v>
      </c>
      <c r="M28" s="942">
        <v>0</v>
      </c>
      <c r="N28" s="943">
        <v>0</v>
      </c>
      <c r="O28" s="64">
        <f t="shared" si="9"/>
        <v>0.22900000000000001</v>
      </c>
      <c r="P28" s="65"/>
      <c r="R28" s="57">
        <f t="shared" si="10"/>
        <v>0</v>
      </c>
      <c r="S28" s="58"/>
      <c r="T28" s="17"/>
      <c r="V28" s="59">
        <f>IF([2]Validation!$H$3=1,0,IF(ISNUMBER(G28),0,1))</f>
        <v>0</v>
      </c>
      <c r="W28" s="59">
        <f>IF([2]Validation!$H$3=1,0,IF(ISNUMBER(H28),0,1))</f>
        <v>0</v>
      </c>
      <c r="X28" s="59">
        <f>IF([2]Validation!$H$3=1,0,IF(ISNUMBER(I28),0,1))</f>
        <v>0</v>
      </c>
      <c r="Y28" s="59">
        <f>IF([2]Validation!$H$3=1,0,IF(ISNUMBER(J28),0,1))</f>
        <v>0</v>
      </c>
      <c r="Z28" s="59">
        <f>IF([2]Validation!$H$3=1,0,IF(ISNUMBER(K28),0,1))</f>
        <v>0</v>
      </c>
      <c r="AA28" s="59">
        <f>IF([2]Validation!$H$3=1,0,IF(ISNUMBER(L28),0,1))</f>
        <v>0</v>
      </c>
      <c r="AB28" s="59">
        <f>IF([2]Validation!$H$3=1,0,IF(ISNUMBER(M28),0,1))</f>
        <v>0</v>
      </c>
      <c r="AC28" s="59">
        <f>IF([2]Validation!$H$3=1,0,IF(ISNUMBER(N28),0,1))</f>
        <v>0</v>
      </c>
      <c r="AD28" s="17"/>
      <c r="AL28" s="60" t="s">
        <v>541</v>
      </c>
      <c r="AM28" s="61" t="s">
        <v>11</v>
      </c>
      <c r="AN28" s="61"/>
      <c r="AO28" s="62" t="s">
        <v>1</v>
      </c>
      <c r="AP28" s="63">
        <v>3</v>
      </c>
      <c r="AQ28" s="920" t="s">
        <v>2409</v>
      </c>
      <c r="AR28" s="922" t="s">
        <v>2410</v>
      </c>
      <c r="AS28" s="947" t="s">
        <v>2411</v>
      </c>
      <c r="AT28" s="920" t="s">
        <v>2412</v>
      </c>
      <c r="AU28" s="947" t="s">
        <v>2413</v>
      </c>
      <c r="AV28" s="947" t="s">
        <v>2414</v>
      </c>
      <c r="AW28" s="947" t="s">
        <v>2415</v>
      </c>
      <c r="AX28" s="948" t="s">
        <v>2416</v>
      </c>
      <c r="AY28" s="925" t="s">
        <v>2417</v>
      </c>
    </row>
    <row r="29" spans="1:51" ht="16">
      <c r="A29" s="45"/>
      <c r="B29" s="60" t="s">
        <v>542</v>
      </c>
      <c r="C29" s="61" t="s">
        <v>17</v>
      </c>
      <c r="D29" s="61"/>
      <c r="E29" s="62" t="s">
        <v>1</v>
      </c>
      <c r="F29" s="63">
        <v>3</v>
      </c>
      <c r="G29" s="92">
        <f t="shared" ref="G29:I29" si="13">SUM(G27:G28)</f>
        <v>195.02200000000002</v>
      </c>
      <c r="H29" s="192">
        <f t="shared" si="13"/>
        <v>4.3579999999999997</v>
      </c>
      <c r="I29" s="92">
        <f t="shared" si="13"/>
        <v>2.2889999999999997</v>
      </c>
      <c r="J29" s="92">
        <f t="shared" ref="J29:N29" si="14">SUM(J27:J28)</f>
        <v>189.05500000000001</v>
      </c>
      <c r="K29" s="94">
        <f t="shared" si="14"/>
        <v>7.0000000000000001E-3</v>
      </c>
      <c r="L29" s="94">
        <f t="shared" si="14"/>
        <v>1.524</v>
      </c>
      <c r="M29" s="94">
        <f t="shared" si="14"/>
        <v>58.834000000000003</v>
      </c>
      <c r="N29" s="95">
        <f t="shared" si="14"/>
        <v>8.4139999999999997</v>
      </c>
      <c r="O29" s="92">
        <f t="shared" si="9"/>
        <v>459.50300000000004</v>
      </c>
      <c r="P29" s="65"/>
      <c r="R29" s="929"/>
      <c r="AL29" s="60" t="s">
        <v>542</v>
      </c>
      <c r="AM29" s="61" t="s">
        <v>17</v>
      </c>
      <c r="AN29" s="61"/>
      <c r="AO29" s="62" t="s">
        <v>1</v>
      </c>
      <c r="AP29" s="63">
        <v>3</v>
      </c>
      <c r="AQ29" s="949" t="s">
        <v>2418</v>
      </c>
      <c r="AR29" s="951" t="s">
        <v>2419</v>
      </c>
      <c r="AS29" s="949" t="s">
        <v>2420</v>
      </c>
      <c r="AT29" s="949" t="s">
        <v>2421</v>
      </c>
      <c r="AU29" s="949" t="s">
        <v>2422</v>
      </c>
      <c r="AV29" s="949" t="s">
        <v>2423</v>
      </c>
      <c r="AW29" s="949" t="s">
        <v>2424</v>
      </c>
      <c r="AX29" s="952" t="s">
        <v>2425</v>
      </c>
      <c r="AY29" s="949" t="s">
        <v>2426</v>
      </c>
    </row>
    <row r="30" spans="1:51" ht="16">
      <c r="A30" s="45"/>
      <c r="B30" s="60" t="s">
        <v>543</v>
      </c>
      <c r="C30" s="61" t="s">
        <v>544</v>
      </c>
      <c r="D30" s="61"/>
      <c r="E30" s="62" t="s">
        <v>1</v>
      </c>
      <c r="F30" s="96">
        <v>3</v>
      </c>
      <c r="G30" s="76">
        <v>30.637</v>
      </c>
      <c r="H30" s="918">
        <v>0.23</v>
      </c>
      <c r="I30" s="942">
        <v>0</v>
      </c>
      <c r="J30" s="76">
        <v>0.55400000000000005</v>
      </c>
      <c r="K30" s="942">
        <v>0</v>
      </c>
      <c r="L30" s="942">
        <v>0</v>
      </c>
      <c r="M30" s="942">
        <v>0</v>
      </c>
      <c r="N30" s="943">
        <v>0</v>
      </c>
      <c r="O30" s="64">
        <f t="shared" si="9"/>
        <v>31.420999999999999</v>
      </c>
      <c r="P30" s="65"/>
      <c r="R30" s="953">
        <f>IF(SUM(T30:AD30)&lt;&gt; 0,$V$5,IF(SUM(AD30:AF30)=0,0,$AI$30))</f>
        <v>0</v>
      </c>
      <c r="S30" s="58"/>
      <c r="T30" s="17"/>
      <c r="V30" s="59">
        <f>IF([2]Validation!$H$3=1,0,IF(ISNUMBER(G30),0,1))</f>
        <v>0</v>
      </c>
      <c r="W30" s="59">
        <f>IF([2]Validation!$H$3=1,0,IF(ISNUMBER(H30),0,1))</f>
        <v>0</v>
      </c>
      <c r="X30" s="59">
        <f>IF([2]Validation!$H$3=1,0,IF(ISNUMBER(I30),0,1))</f>
        <v>0</v>
      </c>
      <c r="Y30" s="59">
        <f>IF([2]Validation!$H$3=1,0,IF(ISNUMBER(J30),0,1))</f>
        <v>0</v>
      </c>
      <c r="Z30" s="59">
        <f>IF([2]Validation!$H$3=1,0,IF(ISNUMBER(K30),0,1))</f>
        <v>0</v>
      </c>
      <c r="AA30" s="59">
        <f>IF([2]Validation!$H$3=1,0,IF(ISNUMBER(L30),0,1))</f>
        <v>0</v>
      </c>
      <c r="AB30" s="59">
        <f>IF([2]Validation!$H$3=1,0,IF(ISNUMBER(M30),0,1))</f>
        <v>0</v>
      </c>
      <c r="AC30" s="59">
        <f>IF([2]Validation!$H$3=1,0,IF(ISNUMBER(N30),0,1))</f>
        <v>0</v>
      </c>
      <c r="AD30" s="17"/>
      <c r="AE30" s="59">
        <f xml:space="preserve"> IF( (AG30 - AH30) = 0, 0, 1 )</f>
        <v>0</v>
      </c>
      <c r="AF30" s="89"/>
      <c r="AG30" s="97">
        <f xml:space="preserve"> ROUND( O30, 3 )</f>
        <v>31.420999999999999</v>
      </c>
      <c r="AH30" s="97">
        <f xml:space="preserve"> ROUND( ('[2]2B'!I30+'[2]2B'!J30), 3 )</f>
        <v>31.420999999999999</v>
      </c>
      <c r="AI30" s="98" t="s">
        <v>2427</v>
      </c>
      <c r="AJ30" s="89"/>
      <c r="AL30" s="60" t="s">
        <v>543</v>
      </c>
      <c r="AM30" s="61" t="s">
        <v>544</v>
      </c>
      <c r="AN30" s="61"/>
      <c r="AO30" s="62" t="s">
        <v>1</v>
      </c>
      <c r="AP30" s="96">
        <v>3</v>
      </c>
      <c r="AQ30" s="920" t="s">
        <v>2428</v>
      </c>
      <c r="AR30" s="922" t="s">
        <v>2429</v>
      </c>
      <c r="AS30" s="947" t="s">
        <v>2430</v>
      </c>
      <c r="AT30" s="920" t="s">
        <v>2431</v>
      </c>
      <c r="AU30" s="947" t="s">
        <v>2432</v>
      </c>
      <c r="AV30" s="947" t="s">
        <v>2433</v>
      </c>
      <c r="AW30" s="947" t="s">
        <v>2434</v>
      </c>
      <c r="AX30" s="948" t="s">
        <v>2435</v>
      </c>
      <c r="AY30" s="925" t="s">
        <v>2436</v>
      </c>
    </row>
    <row r="31" spans="1:51" ht="16.5" thickBot="1">
      <c r="A31" s="45"/>
      <c r="B31" s="77" t="s">
        <v>545</v>
      </c>
      <c r="C31" s="78" t="s">
        <v>18</v>
      </c>
      <c r="D31" s="78"/>
      <c r="E31" s="79" t="s">
        <v>1</v>
      </c>
      <c r="F31" s="99">
        <v>3</v>
      </c>
      <c r="G31" s="100">
        <f t="shared" ref="G31" si="15">G19+G29-G30</f>
        <v>277.88600000000002</v>
      </c>
      <c r="H31" s="112">
        <f>H19+H29-H30</f>
        <v>37.138000000000005</v>
      </c>
      <c r="I31" s="112">
        <f>I19+I29-I30</f>
        <v>19.949000000000005</v>
      </c>
      <c r="J31" s="100">
        <f>J19+J29-J30</f>
        <v>397.58900000000006</v>
      </c>
      <c r="K31" s="84">
        <f t="shared" ref="K31:N31" si="16">K19+K29-K30</f>
        <v>0.441</v>
      </c>
      <c r="L31" s="84">
        <f t="shared" si="16"/>
        <v>8.6269999999999989</v>
      </c>
      <c r="M31" s="84">
        <f t="shared" si="16"/>
        <v>85.676999999999992</v>
      </c>
      <c r="N31" s="193">
        <f t="shared" si="16"/>
        <v>28.505000000000003</v>
      </c>
      <c r="O31" s="86">
        <f t="shared" si="9"/>
        <v>855.81200000000013</v>
      </c>
      <c r="P31" s="87"/>
      <c r="R31" s="929"/>
      <c r="AL31" s="77" t="s">
        <v>545</v>
      </c>
      <c r="AM31" s="78" t="s">
        <v>18</v>
      </c>
      <c r="AN31" s="78"/>
      <c r="AO31" s="79" t="s">
        <v>1</v>
      </c>
      <c r="AP31" s="75">
        <v>3</v>
      </c>
      <c r="AQ31" s="954" t="s">
        <v>2437</v>
      </c>
      <c r="AR31" s="959" t="s">
        <v>2438</v>
      </c>
      <c r="AS31" s="959" t="s">
        <v>2439</v>
      </c>
      <c r="AT31" s="954" t="s">
        <v>2440</v>
      </c>
      <c r="AU31" s="999" t="s">
        <v>2441</v>
      </c>
      <c r="AV31" s="999" t="s">
        <v>2442</v>
      </c>
      <c r="AW31" s="999" t="s">
        <v>2443</v>
      </c>
      <c r="AX31" s="1000" t="s">
        <v>2444</v>
      </c>
      <c r="AY31" s="925" t="s">
        <v>2445</v>
      </c>
    </row>
    <row r="32" spans="1:51" ht="16.5" thickBot="1">
      <c r="A32" s="45"/>
      <c r="B32" s="45"/>
      <c r="C32" s="45"/>
      <c r="D32" s="45"/>
      <c r="E32" s="45"/>
      <c r="F32" s="45"/>
      <c r="G32" s="45"/>
      <c r="H32" s="45"/>
      <c r="I32" s="45"/>
      <c r="J32" s="45"/>
      <c r="K32" s="45"/>
      <c r="L32" s="45"/>
      <c r="M32" s="45"/>
      <c r="N32" s="45"/>
      <c r="O32" s="45"/>
      <c r="P32" s="45"/>
      <c r="R32" s="929"/>
      <c r="AL32" s="49"/>
      <c r="AM32" s="49"/>
      <c r="AN32" s="49"/>
      <c r="AO32" s="49"/>
      <c r="AP32" s="49"/>
      <c r="AQ32" s="931"/>
      <c r="AR32" s="931"/>
      <c r="AS32" s="931"/>
      <c r="AT32" s="931"/>
      <c r="AU32" s="931"/>
      <c r="AV32" s="931"/>
      <c r="AW32" s="931"/>
      <c r="AX32" s="931"/>
      <c r="AY32" s="931"/>
    </row>
    <row r="33" spans="1:51" ht="16.5" thickBot="1">
      <c r="A33" s="45"/>
      <c r="B33" s="46" t="s">
        <v>451</v>
      </c>
      <c r="C33" s="47" t="s">
        <v>88</v>
      </c>
      <c r="D33" s="879"/>
      <c r="E33" s="104"/>
      <c r="F33" s="104"/>
      <c r="G33" s="104"/>
      <c r="H33" s="104"/>
      <c r="I33" s="104"/>
      <c r="J33" s="104"/>
      <c r="K33" s="104"/>
      <c r="L33" s="104"/>
      <c r="M33" s="104"/>
      <c r="N33" s="104"/>
      <c r="O33" s="104"/>
      <c r="P33" s="45"/>
      <c r="R33" s="929"/>
      <c r="AL33" s="46" t="s">
        <v>451</v>
      </c>
      <c r="AM33" s="47" t="s">
        <v>88</v>
      </c>
      <c r="AN33" s="879"/>
      <c r="AO33" s="104"/>
      <c r="AP33" s="104"/>
      <c r="AQ33" s="956"/>
      <c r="AR33" s="956"/>
      <c r="AS33" s="956"/>
      <c r="AT33" s="956"/>
      <c r="AU33" s="956"/>
      <c r="AV33" s="956"/>
      <c r="AW33" s="956"/>
      <c r="AX33" s="956"/>
      <c r="AY33" s="956"/>
    </row>
    <row r="34" spans="1:51" ht="16">
      <c r="A34" s="45"/>
      <c r="B34" s="50" t="s">
        <v>546</v>
      </c>
      <c r="C34" s="51" t="s">
        <v>40</v>
      </c>
      <c r="D34" s="51"/>
      <c r="E34" s="52" t="s">
        <v>1</v>
      </c>
      <c r="F34" s="106">
        <v>3</v>
      </c>
      <c r="G34" s="54">
        <v>0</v>
      </c>
      <c r="H34" s="908">
        <v>0</v>
      </c>
      <c r="I34" s="909">
        <v>0</v>
      </c>
      <c r="J34" s="54">
        <v>0</v>
      </c>
      <c r="K34" s="909">
        <v>0</v>
      </c>
      <c r="L34" s="909">
        <v>0</v>
      </c>
      <c r="M34" s="910">
        <v>0</v>
      </c>
      <c r="N34" s="910">
        <v>0</v>
      </c>
      <c r="O34" s="107">
        <f t="shared" ref="O34:O36" si="17">+SUM(G34:N34)</f>
        <v>0</v>
      </c>
      <c r="P34" s="108"/>
      <c r="R34" s="57">
        <f t="shared" ref="R34:R35" si="18" xml:space="preserve"> IF( SUM( T34:AD34 ) = 0, 0, $V$5 )</f>
        <v>0</v>
      </c>
      <c r="S34" s="58"/>
      <c r="T34" s="17"/>
      <c r="V34" s="59">
        <f>IF([2]Validation!$H$3=1,0,IF(ISNUMBER(G34),0,1))</f>
        <v>0</v>
      </c>
      <c r="W34" s="59">
        <f>IF([2]Validation!$H$3=1,0,IF(ISNUMBER(H34),0,1))</f>
        <v>0</v>
      </c>
      <c r="X34" s="59">
        <f>IF([2]Validation!$H$3=1,0,IF(ISNUMBER(I34),0,1))</f>
        <v>0</v>
      </c>
      <c r="Y34" s="59">
        <f>IF([2]Validation!$H$3=1,0,IF(ISNUMBER(J34),0,1))</f>
        <v>0</v>
      </c>
      <c r="Z34" s="59">
        <f>IF([2]Validation!$H$3=1,0,IF(ISNUMBER(K34),0,1))</f>
        <v>0</v>
      </c>
      <c r="AA34" s="59">
        <f>IF([2]Validation!$H$3=1,0,IF(ISNUMBER(L34),0,1))</f>
        <v>0</v>
      </c>
      <c r="AB34" s="59">
        <f>IF([2]Validation!$H$3=1,0,IF(ISNUMBER(M34),0,1))</f>
        <v>0</v>
      </c>
      <c r="AC34" s="59">
        <f>IF([2]Validation!$H$3=1,0,IF(ISNUMBER(N34),0,1))</f>
        <v>0</v>
      </c>
      <c r="AD34" s="17"/>
      <c r="AL34" s="50" t="s">
        <v>546</v>
      </c>
      <c r="AM34" s="51" t="s">
        <v>40</v>
      </c>
      <c r="AN34" s="51"/>
      <c r="AO34" s="52" t="s">
        <v>1</v>
      </c>
      <c r="AP34" s="106">
        <v>3</v>
      </c>
      <c r="AQ34" s="911" t="s">
        <v>2446</v>
      </c>
      <c r="AR34" s="913" t="s">
        <v>2447</v>
      </c>
      <c r="AS34" s="914" t="s">
        <v>2448</v>
      </c>
      <c r="AT34" s="911" t="s">
        <v>2449</v>
      </c>
      <c r="AU34" s="914" t="s">
        <v>2450</v>
      </c>
      <c r="AV34" s="914" t="s">
        <v>2451</v>
      </c>
      <c r="AW34" s="915" t="s">
        <v>2452</v>
      </c>
      <c r="AX34" s="915" t="s">
        <v>2453</v>
      </c>
      <c r="AY34" s="957" t="s">
        <v>2454</v>
      </c>
    </row>
    <row r="35" spans="1:51" ht="16">
      <c r="A35" s="45"/>
      <c r="B35" s="60" t="s">
        <v>547</v>
      </c>
      <c r="C35" s="61" t="s">
        <v>19</v>
      </c>
      <c r="D35" s="61"/>
      <c r="E35" s="62" t="s">
        <v>1</v>
      </c>
      <c r="F35" s="96">
        <v>3</v>
      </c>
      <c r="G35" s="76">
        <v>0</v>
      </c>
      <c r="H35" s="918">
        <v>0</v>
      </c>
      <c r="I35" s="126">
        <v>0</v>
      </c>
      <c r="J35" s="76">
        <v>0</v>
      </c>
      <c r="K35" s="126">
        <v>0</v>
      </c>
      <c r="L35" s="126">
        <v>0</v>
      </c>
      <c r="M35" s="919">
        <v>0</v>
      </c>
      <c r="N35" s="919">
        <v>0</v>
      </c>
      <c r="O35" s="109">
        <f t="shared" si="17"/>
        <v>0</v>
      </c>
      <c r="P35" s="110"/>
      <c r="R35" s="57">
        <f t="shared" si="18"/>
        <v>0</v>
      </c>
      <c r="S35" s="58"/>
      <c r="T35" s="17"/>
      <c r="V35" s="59">
        <f>IF([2]Validation!$H$3=1,0,IF(ISNUMBER(G35),0,1))</f>
        <v>0</v>
      </c>
      <c r="W35" s="59">
        <f>IF([2]Validation!$H$3=1,0,IF(ISNUMBER(H35),0,1))</f>
        <v>0</v>
      </c>
      <c r="X35" s="59">
        <f>IF([2]Validation!$H$3=1,0,IF(ISNUMBER(I35),0,1))</f>
        <v>0</v>
      </c>
      <c r="Y35" s="59">
        <f>IF([2]Validation!$H$3=1,0,IF(ISNUMBER(J35),0,1))</f>
        <v>0</v>
      </c>
      <c r="Z35" s="59">
        <f>IF([2]Validation!$H$3=1,0,IF(ISNUMBER(K35),0,1))</f>
        <v>0</v>
      </c>
      <c r="AA35" s="59">
        <f>IF([2]Validation!$H$3=1,0,IF(ISNUMBER(L35),0,1))</f>
        <v>0</v>
      </c>
      <c r="AB35" s="59">
        <f>IF([2]Validation!$H$3=1,0,IF(ISNUMBER(M35),0,1))</f>
        <v>0</v>
      </c>
      <c r="AC35" s="59">
        <f>IF([2]Validation!$H$3=1,0,IF(ISNUMBER(N35),0,1))</f>
        <v>0</v>
      </c>
      <c r="AD35" s="17"/>
      <c r="AL35" s="60" t="s">
        <v>547</v>
      </c>
      <c r="AM35" s="61" t="s">
        <v>19</v>
      </c>
      <c r="AN35" s="61"/>
      <c r="AO35" s="62" t="s">
        <v>1</v>
      </c>
      <c r="AP35" s="96">
        <v>3</v>
      </c>
      <c r="AQ35" s="920" t="s">
        <v>2455</v>
      </c>
      <c r="AR35" s="922" t="s">
        <v>2456</v>
      </c>
      <c r="AS35" s="923" t="s">
        <v>2457</v>
      </c>
      <c r="AT35" s="920" t="s">
        <v>2458</v>
      </c>
      <c r="AU35" s="923" t="s">
        <v>2459</v>
      </c>
      <c r="AV35" s="923" t="s">
        <v>2460</v>
      </c>
      <c r="AW35" s="924" t="s">
        <v>2461</v>
      </c>
      <c r="AX35" s="924" t="s">
        <v>2462</v>
      </c>
      <c r="AY35" s="958" t="s">
        <v>2463</v>
      </c>
    </row>
    <row r="36" spans="1:51" ht="16.5" thickBot="1">
      <c r="A36" s="45"/>
      <c r="B36" s="77" t="s">
        <v>548</v>
      </c>
      <c r="C36" s="78" t="s">
        <v>20</v>
      </c>
      <c r="D36" s="78"/>
      <c r="E36" s="79" t="s">
        <v>1</v>
      </c>
      <c r="F36" s="111">
        <v>3</v>
      </c>
      <c r="G36" s="100">
        <f t="shared" ref="G36" si="19">SUM(G31:G35)</f>
        <v>277.88600000000002</v>
      </c>
      <c r="H36" s="112">
        <f t="shared" ref="H36:N36" si="20">SUM(H31:H35)</f>
        <v>37.138000000000005</v>
      </c>
      <c r="I36" s="102">
        <f t="shared" si="20"/>
        <v>19.949000000000005</v>
      </c>
      <c r="J36" s="100">
        <f t="shared" si="20"/>
        <v>397.58900000000006</v>
      </c>
      <c r="K36" s="102">
        <f t="shared" si="20"/>
        <v>0.441</v>
      </c>
      <c r="L36" s="102">
        <f t="shared" si="20"/>
        <v>8.6269999999999989</v>
      </c>
      <c r="M36" s="113">
        <f t="shared" si="20"/>
        <v>85.676999999999992</v>
      </c>
      <c r="N36" s="113">
        <f t="shared" si="20"/>
        <v>28.505000000000003</v>
      </c>
      <c r="O36" s="114">
        <f t="shared" si="17"/>
        <v>855.81200000000013</v>
      </c>
      <c r="P36" s="87"/>
      <c r="R36" s="929"/>
      <c r="AL36" s="77" t="s">
        <v>548</v>
      </c>
      <c r="AM36" s="78" t="s">
        <v>20</v>
      </c>
      <c r="AN36" s="78"/>
      <c r="AO36" s="79" t="s">
        <v>1</v>
      </c>
      <c r="AP36" s="111">
        <v>3</v>
      </c>
      <c r="AQ36" s="954" t="s">
        <v>2464</v>
      </c>
      <c r="AR36" s="959" t="s">
        <v>2465</v>
      </c>
      <c r="AS36" s="960" t="s">
        <v>2466</v>
      </c>
      <c r="AT36" s="954" t="s">
        <v>2467</v>
      </c>
      <c r="AU36" s="960" t="s">
        <v>2468</v>
      </c>
      <c r="AV36" s="960" t="s">
        <v>2469</v>
      </c>
      <c r="AW36" s="961" t="s">
        <v>2470</v>
      </c>
      <c r="AX36" s="961" t="s">
        <v>2471</v>
      </c>
      <c r="AY36" s="962" t="s">
        <v>2472</v>
      </c>
    </row>
    <row r="37" spans="1:51" ht="16.5" thickBot="1">
      <c r="A37" s="45"/>
      <c r="B37" s="194"/>
      <c r="C37" s="195"/>
      <c r="D37" s="116"/>
      <c r="E37" s="117"/>
      <c r="F37" s="117"/>
      <c r="G37" s="117"/>
      <c r="H37" s="117"/>
      <c r="I37" s="117"/>
      <c r="J37" s="117"/>
      <c r="K37" s="117"/>
      <c r="L37" s="117"/>
      <c r="M37" s="117"/>
      <c r="N37" s="117"/>
      <c r="O37" s="117"/>
      <c r="P37" s="117"/>
      <c r="R37" s="929"/>
      <c r="AL37" s="194"/>
      <c r="AM37" s="195"/>
      <c r="AN37" s="116"/>
      <c r="AO37" s="117"/>
      <c r="AP37" s="117"/>
      <c r="AQ37" s="963"/>
      <c r="AR37" s="963"/>
      <c r="AS37" s="963"/>
      <c r="AT37" s="963"/>
      <c r="AU37" s="963"/>
      <c r="AV37" s="963"/>
      <c r="AW37" s="963"/>
      <c r="AX37" s="963"/>
      <c r="AY37" s="963"/>
    </row>
    <row r="38" spans="1:51" ht="16.5" thickBot="1">
      <c r="A38" s="45"/>
      <c r="B38" s="46" t="s">
        <v>455</v>
      </c>
      <c r="C38" s="119" t="s">
        <v>89</v>
      </c>
      <c r="D38" s="879"/>
      <c r="E38" s="117"/>
      <c r="F38" s="117"/>
      <c r="G38" s="120"/>
      <c r="H38" s="120"/>
      <c r="I38" s="120"/>
      <c r="J38" s="120"/>
      <c r="K38" s="120"/>
      <c r="L38" s="120"/>
      <c r="M38" s="120"/>
      <c r="N38" s="120"/>
      <c r="O38" s="120"/>
      <c r="P38" s="139"/>
      <c r="R38" s="929"/>
      <c r="AL38" s="46" t="s">
        <v>455</v>
      </c>
      <c r="AM38" s="47" t="s">
        <v>89</v>
      </c>
      <c r="AN38" s="879"/>
      <c r="AO38" s="117"/>
      <c r="AP38" s="117"/>
      <c r="AQ38" s="964"/>
      <c r="AR38" s="964"/>
      <c r="AS38" s="964"/>
      <c r="AT38" s="964"/>
      <c r="AU38" s="964"/>
      <c r="AV38" s="964"/>
      <c r="AW38" s="964"/>
      <c r="AX38" s="964"/>
      <c r="AY38" s="964"/>
    </row>
    <row r="39" spans="1:51" ht="16">
      <c r="A39" s="45"/>
      <c r="B39" s="50" t="s">
        <v>549</v>
      </c>
      <c r="C39" s="196" t="s">
        <v>348</v>
      </c>
      <c r="D39" s="51"/>
      <c r="E39" s="52" t="s">
        <v>1</v>
      </c>
      <c r="F39" s="53">
        <v>3</v>
      </c>
      <c r="G39" s="54">
        <v>6.8000000000000005E-2</v>
      </c>
      <c r="H39" s="908">
        <v>0.02</v>
      </c>
      <c r="I39" s="909">
        <v>9.9999999999999985E-3</v>
      </c>
      <c r="J39" s="54">
        <v>0.107</v>
      </c>
      <c r="K39" s="909">
        <v>0</v>
      </c>
      <c r="L39" s="909">
        <v>8.0000000000000002E-3</v>
      </c>
      <c r="M39" s="910">
        <v>3.4000000000000002E-2</v>
      </c>
      <c r="N39" s="910">
        <v>1.0999999999999999E-2</v>
      </c>
      <c r="O39" s="124">
        <f t="shared" ref="O39:O49" si="21">+SUM(G39:N39)</f>
        <v>0.25800000000000001</v>
      </c>
      <c r="P39" s="108"/>
      <c r="R39" s="57">
        <f>(IF(SUM(V39:AD39)=0,IF(U39=1,AI$39,0),$V$5))</f>
        <v>0</v>
      </c>
      <c r="S39" s="58"/>
      <c r="T39" s="17"/>
      <c r="U39" s="59">
        <f xml:space="preserve"> IF( AND(OR(C39 = "Item 1",C39=""), OR( G39 &lt;&gt; 0, H39 &lt;&gt; 0, I39 &lt;&gt; 0, J39 &lt;&gt; 0, K39 &lt;&gt; 0, L39 &lt;&gt; 0, M39 &lt;&gt; 0, N39 &lt;&gt; 0) ), 1, 0 )</f>
        <v>0</v>
      </c>
      <c r="V39" s="59">
        <f xml:space="preserve"> IF(AND($C39="Item 1",$O39=0), 0, IF( ISNUMBER( G39 ), 0, 1 ))</f>
        <v>0</v>
      </c>
      <c r="W39" s="59">
        <f t="shared" ref="W39:AC39" si="22" xml:space="preserve"> IF(AND($C39="Item 1",$O39=0), 0, IF( ISNUMBER( H39 ), 0, 1 ))</f>
        <v>0</v>
      </c>
      <c r="X39" s="59">
        <f t="shared" si="22"/>
        <v>0</v>
      </c>
      <c r="Y39" s="59">
        <f t="shared" si="22"/>
        <v>0</v>
      </c>
      <c r="Z39" s="59">
        <f t="shared" si="22"/>
        <v>0</v>
      </c>
      <c r="AA39" s="59">
        <f t="shared" si="22"/>
        <v>0</v>
      </c>
      <c r="AB39" s="59">
        <f t="shared" si="22"/>
        <v>0</v>
      </c>
      <c r="AC39" s="59">
        <f t="shared" si="22"/>
        <v>0</v>
      </c>
      <c r="AD39" s="17"/>
      <c r="AF39" s="17"/>
      <c r="AI39" t="s">
        <v>457</v>
      </c>
      <c r="AL39" s="50" t="s">
        <v>549</v>
      </c>
      <c r="AM39" s="923" t="s">
        <v>2473</v>
      </c>
      <c r="AN39" s="51"/>
      <c r="AO39" s="52" t="s">
        <v>1</v>
      </c>
      <c r="AP39" s="53">
        <v>3</v>
      </c>
      <c r="AQ39" s="911" t="s">
        <v>2473</v>
      </c>
      <c r="AR39" s="913" t="s">
        <v>2474</v>
      </c>
      <c r="AS39" s="914" t="s">
        <v>2475</v>
      </c>
      <c r="AT39" s="911" t="s">
        <v>2476</v>
      </c>
      <c r="AU39" s="914" t="s">
        <v>2477</v>
      </c>
      <c r="AV39" s="914" t="s">
        <v>2478</v>
      </c>
      <c r="AW39" s="915" t="s">
        <v>2479</v>
      </c>
      <c r="AX39" s="915" t="s">
        <v>2480</v>
      </c>
      <c r="AY39" s="967" t="s">
        <v>2481</v>
      </c>
    </row>
    <row r="40" spans="1:51" ht="16">
      <c r="A40" s="45"/>
      <c r="B40" s="60" t="s">
        <v>550</v>
      </c>
      <c r="C40" s="197" t="s">
        <v>459</v>
      </c>
      <c r="D40" s="198"/>
      <c r="E40" s="62" t="s">
        <v>1</v>
      </c>
      <c r="F40" s="63">
        <v>3</v>
      </c>
      <c r="G40" s="76"/>
      <c r="H40" s="918"/>
      <c r="I40" s="126"/>
      <c r="J40" s="76"/>
      <c r="K40" s="126"/>
      <c r="L40" s="126"/>
      <c r="M40" s="919"/>
      <c r="N40" s="919"/>
      <c r="O40" s="127">
        <f t="shared" si="21"/>
        <v>0</v>
      </c>
      <c r="P40" s="110"/>
      <c r="R40" s="57">
        <f t="shared" ref="R40:R49" si="23">(IF(SUM(V40:AD40)=0,IF(U40=1,AI$39,0),$V$5))</f>
        <v>0</v>
      </c>
      <c r="S40" s="58"/>
      <c r="T40" s="17"/>
      <c r="U40" s="59">
        <f xml:space="preserve"> IF( AND(OR(C40 = "Item 2",C40=""), OR( G40 &lt;&gt; 0, H40 &lt;&gt; 0, I40 &lt;&gt; 0, J40 &lt;&gt; 0, K40 &lt;&gt; 0, L40 &lt;&gt; 0, M40 &lt;&gt; 0, N40 &lt;&gt; 0) ), 1, 0 )</f>
        <v>0</v>
      </c>
      <c r="V40" s="59">
        <f xml:space="preserve"> IF(AND($C40="Item 2",$O40=0), 0, IF( ISNUMBER( G40 ), 0, 1 ))</f>
        <v>0</v>
      </c>
      <c r="W40" s="59">
        <f t="shared" ref="W40:AC40" si="24" xml:space="preserve"> IF(AND($C40="Item 2",$O40=0), 0, IF( ISNUMBER( H40 ), 0, 1 ))</f>
        <v>0</v>
      </c>
      <c r="X40" s="59">
        <f t="shared" si="24"/>
        <v>0</v>
      </c>
      <c r="Y40" s="59">
        <f t="shared" si="24"/>
        <v>0</v>
      </c>
      <c r="Z40" s="59">
        <f t="shared" si="24"/>
        <v>0</v>
      </c>
      <c r="AA40" s="59">
        <f t="shared" si="24"/>
        <v>0</v>
      </c>
      <c r="AB40" s="59">
        <f t="shared" si="24"/>
        <v>0</v>
      </c>
      <c r="AC40" s="59">
        <f t="shared" si="24"/>
        <v>0</v>
      </c>
      <c r="AD40" s="17"/>
      <c r="AF40" s="17"/>
      <c r="AL40" s="60" t="s">
        <v>550</v>
      </c>
      <c r="AM40" s="923" t="s">
        <v>2482</v>
      </c>
      <c r="AN40" s="1001"/>
      <c r="AO40" s="62" t="s">
        <v>1</v>
      </c>
      <c r="AP40" s="63">
        <v>3</v>
      </c>
      <c r="AQ40" s="920" t="s">
        <v>2482</v>
      </c>
      <c r="AR40" s="922" t="s">
        <v>2483</v>
      </c>
      <c r="AS40" s="923" t="s">
        <v>2484</v>
      </c>
      <c r="AT40" s="920" t="s">
        <v>2485</v>
      </c>
      <c r="AU40" s="923" t="s">
        <v>2486</v>
      </c>
      <c r="AV40" s="923" t="s">
        <v>2487</v>
      </c>
      <c r="AW40" s="924" t="s">
        <v>2488</v>
      </c>
      <c r="AX40" s="924" t="s">
        <v>2489</v>
      </c>
      <c r="AY40" s="969" t="s">
        <v>2490</v>
      </c>
    </row>
    <row r="41" spans="1:51" ht="16">
      <c r="A41" s="45"/>
      <c r="B41" s="60" t="s">
        <v>551</v>
      </c>
      <c r="C41" s="197" t="s">
        <v>461</v>
      </c>
      <c r="D41" s="198"/>
      <c r="E41" s="62" t="s">
        <v>1</v>
      </c>
      <c r="F41" s="63">
        <v>3</v>
      </c>
      <c r="G41" s="76"/>
      <c r="H41" s="918"/>
      <c r="I41" s="126"/>
      <c r="J41" s="76"/>
      <c r="K41" s="126"/>
      <c r="L41" s="126"/>
      <c r="M41" s="919"/>
      <c r="N41" s="919"/>
      <c r="O41" s="127">
        <f t="shared" si="21"/>
        <v>0</v>
      </c>
      <c r="P41" s="128"/>
      <c r="R41" s="57">
        <f t="shared" si="23"/>
        <v>0</v>
      </c>
      <c r="S41" s="58"/>
      <c r="T41" s="17"/>
      <c r="U41" s="59">
        <f xml:space="preserve"> IF( AND(OR(C41 = "Item 3",C41=""), OR( G41 &lt;&gt; 0, H41 &lt;&gt; 0, I41 &lt;&gt; 0, J41 &lt;&gt; 0, K41 &lt;&gt; 0, L41 &lt;&gt; 0, M41 &lt;&gt; 0, N41 &lt;&gt; 0) ), 1, 0 )</f>
        <v>0</v>
      </c>
      <c r="V41" s="59">
        <f xml:space="preserve"> IF(AND($C41="Item 3",$O41=0), 0, IF( ISNUMBER( G41 ), 0, 1 ))</f>
        <v>0</v>
      </c>
      <c r="W41" s="59">
        <f t="shared" ref="W41:AC41" si="25" xml:space="preserve"> IF(AND($C41="Item 3",$O41=0), 0, IF( ISNUMBER( H41 ), 0, 1 ))</f>
        <v>0</v>
      </c>
      <c r="X41" s="59">
        <f t="shared" si="25"/>
        <v>0</v>
      </c>
      <c r="Y41" s="59">
        <f t="shared" si="25"/>
        <v>0</v>
      </c>
      <c r="Z41" s="59">
        <f t="shared" si="25"/>
        <v>0</v>
      </c>
      <c r="AA41" s="59">
        <f t="shared" si="25"/>
        <v>0</v>
      </c>
      <c r="AB41" s="59">
        <f t="shared" si="25"/>
        <v>0</v>
      </c>
      <c r="AC41" s="59">
        <f t="shared" si="25"/>
        <v>0</v>
      </c>
      <c r="AD41" s="17"/>
      <c r="AF41" s="17"/>
      <c r="AL41" s="60" t="s">
        <v>551</v>
      </c>
      <c r="AM41" s="923" t="s">
        <v>2491</v>
      </c>
      <c r="AN41" s="1001"/>
      <c r="AO41" s="62" t="s">
        <v>1</v>
      </c>
      <c r="AP41" s="63">
        <v>3</v>
      </c>
      <c r="AQ41" s="920" t="s">
        <v>2491</v>
      </c>
      <c r="AR41" s="922" t="s">
        <v>2492</v>
      </c>
      <c r="AS41" s="923" t="s">
        <v>2493</v>
      </c>
      <c r="AT41" s="920" t="s">
        <v>2494</v>
      </c>
      <c r="AU41" s="923" t="s">
        <v>2495</v>
      </c>
      <c r="AV41" s="923" t="s">
        <v>2496</v>
      </c>
      <c r="AW41" s="924" t="s">
        <v>2497</v>
      </c>
      <c r="AX41" s="924" t="s">
        <v>2498</v>
      </c>
      <c r="AY41" s="969" t="s">
        <v>2499</v>
      </c>
    </row>
    <row r="42" spans="1:51" ht="16">
      <c r="A42" s="45"/>
      <c r="B42" s="129" t="s">
        <v>552</v>
      </c>
      <c r="C42" s="197" t="s">
        <v>463</v>
      </c>
      <c r="D42" s="198"/>
      <c r="E42" s="62" t="s">
        <v>1</v>
      </c>
      <c r="F42" s="63">
        <v>3</v>
      </c>
      <c r="G42" s="76"/>
      <c r="H42" s="918"/>
      <c r="I42" s="126"/>
      <c r="J42" s="76"/>
      <c r="K42" s="126"/>
      <c r="L42" s="126"/>
      <c r="M42" s="919"/>
      <c r="N42" s="919"/>
      <c r="O42" s="127">
        <f t="shared" si="21"/>
        <v>0</v>
      </c>
      <c r="P42" s="128"/>
      <c r="R42" s="57">
        <f t="shared" si="23"/>
        <v>0</v>
      </c>
      <c r="S42" s="58"/>
      <c r="T42" s="17"/>
      <c r="U42" s="59">
        <f xml:space="preserve"> IF( AND(OR(C42 = "Item 4",C42=""), OR( G42 &lt;&gt; 0, H42 &lt;&gt; 0, I42 &lt;&gt; 0, J42 &lt;&gt; 0, K42 &lt;&gt; 0, L42 &lt;&gt; 0, M42 &lt;&gt; 0, N42 &lt;&gt; 0) ), 1, 0 )</f>
        <v>0</v>
      </c>
      <c r="V42" s="59">
        <f xml:space="preserve"> IF(AND($C42="Item 4",$O42=0), 0, IF( ISNUMBER( G42 ), 0, 1 ))</f>
        <v>0</v>
      </c>
      <c r="W42" s="59">
        <f t="shared" ref="W42:AC42" si="26" xml:space="preserve"> IF(AND($C42="Item 4",$O42=0), 0, IF( ISNUMBER( H42 ), 0, 1 ))</f>
        <v>0</v>
      </c>
      <c r="X42" s="59">
        <f t="shared" si="26"/>
        <v>0</v>
      </c>
      <c r="Y42" s="59">
        <f t="shared" si="26"/>
        <v>0</v>
      </c>
      <c r="Z42" s="59">
        <f t="shared" si="26"/>
        <v>0</v>
      </c>
      <c r="AA42" s="59">
        <f t="shared" si="26"/>
        <v>0</v>
      </c>
      <c r="AB42" s="59">
        <f t="shared" si="26"/>
        <v>0</v>
      </c>
      <c r="AC42" s="59">
        <f t="shared" si="26"/>
        <v>0</v>
      </c>
      <c r="AD42" s="17"/>
      <c r="AF42" s="17"/>
      <c r="AL42" s="129" t="s">
        <v>552</v>
      </c>
      <c r="AM42" s="923" t="s">
        <v>2500</v>
      </c>
      <c r="AN42" s="1001"/>
      <c r="AO42" s="62" t="s">
        <v>1</v>
      </c>
      <c r="AP42" s="63">
        <v>3</v>
      </c>
      <c r="AQ42" s="920" t="s">
        <v>2500</v>
      </c>
      <c r="AR42" s="922" t="s">
        <v>2501</v>
      </c>
      <c r="AS42" s="923" t="s">
        <v>2502</v>
      </c>
      <c r="AT42" s="920" t="s">
        <v>2503</v>
      </c>
      <c r="AU42" s="923" t="s">
        <v>2504</v>
      </c>
      <c r="AV42" s="923" t="s">
        <v>2505</v>
      </c>
      <c r="AW42" s="924" t="s">
        <v>2506</v>
      </c>
      <c r="AX42" s="924" t="s">
        <v>2507</v>
      </c>
      <c r="AY42" s="969" t="s">
        <v>2508</v>
      </c>
    </row>
    <row r="43" spans="1:51" ht="16">
      <c r="A43" s="45"/>
      <c r="B43" s="60" t="s">
        <v>553</v>
      </c>
      <c r="C43" s="197" t="s">
        <v>465</v>
      </c>
      <c r="D43" s="198"/>
      <c r="E43" s="62" t="s">
        <v>1</v>
      </c>
      <c r="F43" s="63">
        <v>3</v>
      </c>
      <c r="G43" s="76"/>
      <c r="H43" s="918"/>
      <c r="I43" s="126"/>
      <c r="J43" s="76"/>
      <c r="K43" s="126"/>
      <c r="L43" s="126"/>
      <c r="M43" s="919"/>
      <c r="N43" s="919"/>
      <c r="O43" s="127">
        <f t="shared" si="21"/>
        <v>0</v>
      </c>
      <c r="P43" s="128"/>
      <c r="R43" s="57">
        <f t="shared" si="23"/>
        <v>0</v>
      </c>
      <c r="S43" s="58"/>
      <c r="T43" s="17"/>
      <c r="U43" s="59">
        <f xml:space="preserve"> IF( AND(OR(C43 = "Item 5",C43=""), OR( G43 &lt;&gt; 0, H43 &lt;&gt; 0, I43 &lt;&gt; 0, J43 &lt;&gt; 0, K43 &lt;&gt; 0, L43 &lt;&gt; 0, M43 &lt;&gt; 0, N43 &lt;&gt; 0) ), 1, 0 )</f>
        <v>0</v>
      </c>
      <c r="V43" s="59">
        <f xml:space="preserve"> IF(AND($C43="Item 5",$O43=0), 0, IF( ISNUMBER( G43 ), 0, 1 ))</f>
        <v>0</v>
      </c>
      <c r="W43" s="59">
        <f t="shared" ref="W43:AC43" si="27" xml:space="preserve"> IF(AND($C43="Item 5",$O43=0), 0, IF( ISNUMBER( H43 ), 0, 1 ))</f>
        <v>0</v>
      </c>
      <c r="X43" s="59">
        <f t="shared" si="27"/>
        <v>0</v>
      </c>
      <c r="Y43" s="59">
        <f t="shared" si="27"/>
        <v>0</v>
      </c>
      <c r="Z43" s="59">
        <f t="shared" si="27"/>
        <v>0</v>
      </c>
      <c r="AA43" s="59">
        <f t="shared" si="27"/>
        <v>0</v>
      </c>
      <c r="AB43" s="59">
        <f t="shared" si="27"/>
        <v>0</v>
      </c>
      <c r="AC43" s="59">
        <f t="shared" si="27"/>
        <v>0</v>
      </c>
      <c r="AD43" s="17"/>
      <c r="AF43" s="17"/>
      <c r="AL43" s="60" t="s">
        <v>553</v>
      </c>
      <c r="AM43" s="923" t="s">
        <v>2509</v>
      </c>
      <c r="AN43" s="1001"/>
      <c r="AO43" s="62" t="s">
        <v>1</v>
      </c>
      <c r="AP43" s="63">
        <v>3</v>
      </c>
      <c r="AQ43" s="920" t="s">
        <v>2509</v>
      </c>
      <c r="AR43" s="922" t="s">
        <v>2510</v>
      </c>
      <c r="AS43" s="923" t="s">
        <v>2511</v>
      </c>
      <c r="AT43" s="920" t="s">
        <v>2512</v>
      </c>
      <c r="AU43" s="923" t="s">
        <v>2513</v>
      </c>
      <c r="AV43" s="923" t="s">
        <v>2514</v>
      </c>
      <c r="AW43" s="924" t="s">
        <v>2515</v>
      </c>
      <c r="AX43" s="924" t="s">
        <v>2516</v>
      </c>
      <c r="AY43" s="969" t="s">
        <v>2517</v>
      </c>
    </row>
    <row r="44" spans="1:51" ht="16">
      <c r="A44" s="45"/>
      <c r="B44" s="130" t="s">
        <v>554</v>
      </c>
      <c r="C44" s="197" t="s">
        <v>467</v>
      </c>
      <c r="D44" s="199"/>
      <c r="E44" s="62" t="s">
        <v>1</v>
      </c>
      <c r="F44" s="63">
        <v>3</v>
      </c>
      <c r="G44" s="200"/>
      <c r="H44" s="201"/>
      <c r="I44" s="131"/>
      <c r="J44" s="200"/>
      <c r="K44" s="131"/>
      <c r="L44" s="131"/>
      <c r="M44" s="202"/>
      <c r="N44" s="202"/>
      <c r="O44" s="203">
        <f t="shared" si="21"/>
        <v>0</v>
      </c>
      <c r="P44" s="128"/>
      <c r="R44" s="57">
        <f t="shared" si="23"/>
        <v>0</v>
      </c>
      <c r="S44" s="58"/>
      <c r="T44" s="17"/>
      <c r="U44" s="59">
        <f xml:space="preserve"> IF( AND(OR(C44 = "Item 6",C44=""), OR( G44 &lt;&gt; 0, H44 &lt;&gt; 0, I44 &lt;&gt; 0, J44 &lt;&gt; 0, K44 &lt;&gt; 0, L44 &lt;&gt; 0, M44 &lt;&gt; 0, N44 &lt;&gt; 0) ), 1, 0 )</f>
        <v>0</v>
      </c>
      <c r="V44" s="59">
        <f xml:space="preserve"> IF(AND($C44="Item 6",$O44=0), 0, IF( ISNUMBER( G44 ), 0, 1 ))</f>
        <v>0</v>
      </c>
      <c r="W44" s="59">
        <f t="shared" ref="W44:AC44" si="28" xml:space="preserve"> IF(AND($C44="Item 6",$O44=0), 0, IF( ISNUMBER( H44 ), 0, 1 ))</f>
        <v>0</v>
      </c>
      <c r="X44" s="59">
        <f t="shared" si="28"/>
        <v>0</v>
      </c>
      <c r="Y44" s="59">
        <f t="shared" si="28"/>
        <v>0</v>
      </c>
      <c r="Z44" s="59">
        <f t="shared" si="28"/>
        <v>0</v>
      </c>
      <c r="AA44" s="59">
        <f t="shared" si="28"/>
        <v>0</v>
      </c>
      <c r="AB44" s="59">
        <f t="shared" si="28"/>
        <v>0</v>
      </c>
      <c r="AC44" s="59">
        <f t="shared" si="28"/>
        <v>0</v>
      </c>
      <c r="AD44" s="17"/>
      <c r="AF44" s="17"/>
      <c r="AL44" s="130" t="s">
        <v>554</v>
      </c>
      <c r="AM44" s="923" t="s">
        <v>2518</v>
      </c>
      <c r="AN44" s="1002"/>
      <c r="AO44" s="62" t="s">
        <v>1</v>
      </c>
      <c r="AP44" s="63">
        <v>3</v>
      </c>
      <c r="AQ44" s="972" t="s">
        <v>2518</v>
      </c>
      <c r="AR44" s="974" t="s">
        <v>2519</v>
      </c>
      <c r="AS44" s="975" t="s">
        <v>2520</v>
      </c>
      <c r="AT44" s="972" t="s">
        <v>2521</v>
      </c>
      <c r="AU44" s="975" t="s">
        <v>2522</v>
      </c>
      <c r="AV44" s="975" t="s">
        <v>2523</v>
      </c>
      <c r="AW44" s="976" t="s">
        <v>2524</v>
      </c>
      <c r="AX44" s="976" t="s">
        <v>2525</v>
      </c>
      <c r="AY44" s="1003" t="s">
        <v>2526</v>
      </c>
    </row>
    <row r="45" spans="1:51" ht="16">
      <c r="A45" s="45"/>
      <c r="B45" s="130" t="s">
        <v>555</v>
      </c>
      <c r="C45" s="197" t="s">
        <v>469</v>
      </c>
      <c r="D45" s="199"/>
      <c r="E45" s="62" t="s">
        <v>1</v>
      </c>
      <c r="F45" s="63">
        <v>3</v>
      </c>
      <c r="G45" s="200"/>
      <c r="H45" s="201"/>
      <c r="I45" s="131"/>
      <c r="J45" s="200"/>
      <c r="K45" s="131"/>
      <c r="L45" s="131"/>
      <c r="M45" s="202"/>
      <c r="N45" s="202"/>
      <c r="O45" s="203">
        <f t="shared" si="21"/>
        <v>0</v>
      </c>
      <c r="P45" s="128"/>
      <c r="R45" s="57">
        <f t="shared" si="23"/>
        <v>0</v>
      </c>
      <c r="S45" s="58"/>
      <c r="T45" s="17"/>
      <c r="U45" s="59">
        <f xml:space="preserve"> IF( AND(OR(C45 = "Item 7",C45=""), OR( G45 &lt;&gt; 0, H45 &lt;&gt; 0, I45 &lt;&gt; 0, J45 &lt;&gt; 0, K45 &lt;&gt; 0, L45 &lt;&gt; 0, M45 &lt;&gt; 0, N45 &lt;&gt; 0) ), 1, 0 )</f>
        <v>0</v>
      </c>
      <c r="V45" s="59">
        <f xml:space="preserve"> IF(AND($C45="Item 7",$O45=0), 0, IF( ISNUMBER( G45 ), 0, 1 ))</f>
        <v>0</v>
      </c>
      <c r="W45" s="59">
        <f t="shared" ref="W45:AC45" si="29" xml:space="preserve"> IF(AND($C45="Item 7",$O45=0), 0, IF( ISNUMBER( H45 ), 0, 1 ))</f>
        <v>0</v>
      </c>
      <c r="X45" s="59">
        <f t="shared" si="29"/>
        <v>0</v>
      </c>
      <c r="Y45" s="59">
        <f t="shared" si="29"/>
        <v>0</v>
      </c>
      <c r="Z45" s="59">
        <f t="shared" si="29"/>
        <v>0</v>
      </c>
      <c r="AA45" s="59">
        <f t="shared" si="29"/>
        <v>0</v>
      </c>
      <c r="AB45" s="59">
        <f t="shared" si="29"/>
        <v>0</v>
      </c>
      <c r="AC45" s="59">
        <f t="shared" si="29"/>
        <v>0</v>
      </c>
      <c r="AD45" s="17"/>
      <c r="AF45" s="17"/>
      <c r="AL45" s="130" t="s">
        <v>555</v>
      </c>
      <c r="AM45" s="923" t="s">
        <v>2527</v>
      </c>
      <c r="AN45" s="1002"/>
      <c r="AO45" s="62" t="s">
        <v>1</v>
      </c>
      <c r="AP45" s="63">
        <v>3</v>
      </c>
      <c r="AQ45" s="972" t="s">
        <v>2527</v>
      </c>
      <c r="AR45" s="974" t="s">
        <v>2528</v>
      </c>
      <c r="AS45" s="975" t="s">
        <v>2529</v>
      </c>
      <c r="AT45" s="972" t="s">
        <v>2530</v>
      </c>
      <c r="AU45" s="975" t="s">
        <v>2531</v>
      </c>
      <c r="AV45" s="975" t="s">
        <v>2532</v>
      </c>
      <c r="AW45" s="976" t="s">
        <v>2533</v>
      </c>
      <c r="AX45" s="976" t="s">
        <v>2534</v>
      </c>
      <c r="AY45" s="1003" t="s">
        <v>2535</v>
      </c>
    </row>
    <row r="46" spans="1:51" ht="16">
      <c r="A46" s="45"/>
      <c r="B46" s="130" t="s">
        <v>556</v>
      </c>
      <c r="C46" s="197" t="s">
        <v>471</v>
      </c>
      <c r="D46" s="199"/>
      <c r="E46" s="62" t="s">
        <v>1</v>
      </c>
      <c r="F46" s="63">
        <v>3</v>
      </c>
      <c r="G46" s="200"/>
      <c r="H46" s="201"/>
      <c r="I46" s="131"/>
      <c r="J46" s="200"/>
      <c r="K46" s="131"/>
      <c r="L46" s="131"/>
      <c r="M46" s="202"/>
      <c r="N46" s="202"/>
      <c r="O46" s="203">
        <f t="shared" si="21"/>
        <v>0</v>
      </c>
      <c r="P46" s="128"/>
      <c r="R46" s="57">
        <f t="shared" si="23"/>
        <v>0</v>
      </c>
      <c r="S46" s="58"/>
      <c r="T46" s="17"/>
      <c r="U46" s="59">
        <f xml:space="preserve"> IF( AND(OR(C46 = "Item 8",C46=""), OR( G46 &lt;&gt; 0, H46 &lt;&gt; 0, I46 &lt;&gt; 0, J46 &lt;&gt; 0, K46 &lt;&gt; 0, L46 &lt;&gt; 0, M46 &lt;&gt; 0, N46 &lt;&gt; 0) ), 1, 0 )</f>
        <v>0</v>
      </c>
      <c r="V46" s="59">
        <f xml:space="preserve"> IF(AND($C46="Item 8",$O46=0), 0, IF( ISNUMBER( G46 ), 0, 1 ))</f>
        <v>0</v>
      </c>
      <c r="W46" s="59">
        <f t="shared" ref="W46:AC46" si="30" xml:space="preserve"> IF(AND($C46="Item 8",$O46=0), 0, IF( ISNUMBER( H46 ), 0, 1 ))</f>
        <v>0</v>
      </c>
      <c r="X46" s="59">
        <f t="shared" si="30"/>
        <v>0</v>
      </c>
      <c r="Y46" s="59">
        <f t="shared" si="30"/>
        <v>0</v>
      </c>
      <c r="Z46" s="59">
        <f t="shared" si="30"/>
        <v>0</v>
      </c>
      <c r="AA46" s="59">
        <f t="shared" si="30"/>
        <v>0</v>
      </c>
      <c r="AB46" s="59">
        <f t="shared" si="30"/>
        <v>0</v>
      </c>
      <c r="AC46" s="59">
        <f t="shared" si="30"/>
        <v>0</v>
      </c>
      <c r="AD46" s="17"/>
      <c r="AF46" s="17"/>
      <c r="AL46" s="130" t="s">
        <v>556</v>
      </c>
      <c r="AM46" s="923" t="s">
        <v>2536</v>
      </c>
      <c r="AN46" s="1002"/>
      <c r="AO46" s="62" t="s">
        <v>1</v>
      </c>
      <c r="AP46" s="63">
        <v>3</v>
      </c>
      <c r="AQ46" s="972" t="s">
        <v>2536</v>
      </c>
      <c r="AR46" s="974" t="s">
        <v>2537</v>
      </c>
      <c r="AS46" s="975" t="s">
        <v>2538</v>
      </c>
      <c r="AT46" s="972" t="s">
        <v>2539</v>
      </c>
      <c r="AU46" s="975" t="s">
        <v>2540</v>
      </c>
      <c r="AV46" s="975" t="s">
        <v>2541</v>
      </c>
      <c r="AW46" s="976" t="s">
        <v>2542</v>
      </c>
      <c r="AX46" s="976" t="s">
        <v>2543</v>
      </c>
      <c r="AY46" s="1003" t="s">
        <v>2544</v>
      </c>
    </row>
    <row r="47" spans="1:51" ht="16">
      <c r="A47" s="45"/>
      <c r="B47" s="130" t="s">
        <v>557</v>
      </c>
      <c r="C47" s="197" t="s">
        <v>473</v>
      </c>
      <c r="D47" s="199"/>
      <c r="E47" s="62" t="s">
        <v>1</v>
      </c>
      <c r="F47" s="63">
        <v>3</v>
      </c>
      <c r="G47" s="200"/>
      <c r="H47" s="201"/>
      <c r="I47" s="131"/>
      <c r="J47" s="200"/>
      <c r="K47" s="131"/>
      <c r="L47" s="131"/>
      <c r="M47" s="202"/>
      <c r="N47" s="202"/>
      <c r="O47" s="203">
        <f t="shared" si="21"/>
        <v>0</v>
      </c>
      <c r="P47" s="128"/>
      <c r="R47" s="57">
        <f t="shared" si="23"/>
        <v>0</v>
      </c>
      <c r="S47" s="58"/>
      <c r="T47" s="17"/>
      <c r="U47" s="59">
        <f xml:space="preserve"> IF( AND(OR(C47 = "Item 9",C47=""), OR( G47 &lt;&gt; 0, H47 &lt;&gt; 0, I47 &lt;&gt; 0, J47 &lt;&gt; 0, K47 &lt;&gt; 0, L47 &lt;&gt; 0, M47 &lt;&gt; 0, N47 &lt;&gt; 0) ), 1, 0 )</f>
        <v>0</v>
      </c>
      <c r="V47" s="59">
        <f xml:space="preserve"> IF(AND($C47="Item 9",$O47=0), 0, IF( ISNUMBER( G47 ), 0, 1 ))</f>
        <v>0</v>
      </c>
      <c r="W47" s="59">
        <f t="shared" ref="W47:AC47" si="31" xml:space="preserve"> IF(AND($C47="Item 9",$O47=0), 0, IF( ISNUMBER( H47 ), 0, 1 ))</f>
        <v>0</v>
      </c>
      <c r="X47" s="59">
        <f t="shared" si="31"/>
        <v>0</v>
      </c>
      <c r="Y47" s="59">
        <f t="shared" si="31"/>
        <v>0</v>
      </c>
      <c r="Z47" s="59">
        <f t="shared" si="31"/>
        <v>0</v>
      </c>
      <c r="AA47" s="59">
        <f t="shared" si="31"/>
        <v>0</v>
      </c>
      <c r="AB47" s="59">
        <f t="shared" si="31"/>
        <v>0</v>
      </c>
      <c r="AC47" s="59">
        <f t="shared" si="31"/>
        <v>0</v>
      </c>
      <c r="AD47" s="17"/>
      <c r="AF47" s="17"/>
      <c r="AL47" s="130" t="s">
        <v>557</v>
      </c>
      <c r="AM47" s="923" t="s">
        <v>2545</v>
      </c>
      <c r="AN47" s="1002"/>
      <c r="AO47" s="62" t="s">
        <v>1</v>
      </c>
      <c r="AP47" s="63">
        <v>3</v>
      </c>
      <c r="AQ47" s="972" t="s">
        <v>2545</v>
      </c>
      <c r="AR47" s="974" t="s">
        <v>2546</v>
      </c>
      <c r="AS47" s="975" t="s">
        <v>2547</v>
      </c>
      <c r="AT47" s="972" t="s">
        <v>2548</v>
      </c>
      <c r="AU47" s="975" t="s">
        <v>2549</v>
      </c>
      <c r="AV47" s="975" t="s">
        <v>2550</v>
      </c>
      <c r="AW47" s="976" t="s">
        <v>2551</v>
      </c>
      <c r="AX47" s="976" t="s">
        <v>2552</v>
      </c>
      <c r="AY47" s="1003" t="s">
        <v>2553</v>
      </c>
    </row>
    <row r="48" spans="1:51" ht="16">
      <c r="A48" s="45"/>
      <c r="B48" s="130" t="s">
        <v>558</v>
      </c>
      <c r="C48" s="197" t="s">
        <v>475</v>
      </c>
      <c r="D48" s="199"/>
      <c r="E48" s="62" t="s">
        <v>1</v>
      </c>
      <c r="F48" s="63">
        <v>3</v>
      </c>
      <c r="G48" s="200"/>
      <c r="H48" s="201"/>
      <c r="I48" s="131"/>
      <c r="J48" s="200"/>
      <c r="K48" s="131"/>
      <c r="L48" s="131"/>
      <c r="M48" s="202"/>
      <c r="N48" s="202"/>
      <c r="O48" s="203">
        <f t="shared" si="21"/>
        <v>0</v>
      </c>
      <c r="P48" s="128"/>
      <c r="R48" s="57">
        <f t="shared" si="23"/>
        <v>0</v>
      </c>
      <c r="S48" s="58"/>
      <c r="T48" s="17"/>
      <c r="U48" s="59">
        <f xml:space="preserve"> IF( AND(OR(C48 = "Item 10",C48=""), OR( G48 &lt;&gt; 0, H48 &lt;&gt; 0, I48 &lt;&gt; 0, J48 &lt;&gt; 0, K48 &lt;&gt; 0, L48 &lt;&gt; 0, M48 &lt;&gt; 0, N48 &lt;&gt; 0) ), 1, 0 )</f>
        <v>0</v>
      </c>
      <c r="V48" s="59">
        <f xml:space="preserve"> IF(AND($C48="Item 10",$O48=0), 0, IF( ISNUMBER( G48 ), 0, 1 ))</f>
        <v>0</v>
      </c>
      <c r="W48" s="59">
        <f t="shared" ref="W48:AC48" si="32" xml:space="preserve"> IF(AND($C48="Item 10",$O48=0), 0, IF( ISNUMBER( H48 ), 0, 1 ))</f>
        <v>0</v>
      </c>
      <c r="X48" s="59">
        <f t="shared" si="32"/>
        <v>0</v>
      </c>
      <c r="Y48" s="59">
        <f t="shared" si="32"/>
        <v>0</v>
      </c>
      <c r="Z48" s="59">
        <f t="shared" si="32"/>
        <v>0</v>
      </c>
      <c r="AA48" s="59">
        <f t="shared" si="32"/>
        <v>0</v>
      </c>
      <c r="AB48" s="59">
        <f t="shared" si="32"/>
        <v>0</v>
      </c>
      <c r="AC48" s="59">
        <f t="shared" si="32"/>
        <v>0</v>
      </c>
      <c r="AD48" s="17"/>
      <c r="AF48" s="17"/>
      <c r="AL48" s="130" t="s">
        <v>558</v>
      </c>
      <c r="AM48" s="923" t="s">
        <v>2554</v>
      </c>
      <c r="AN48" s="1002"/>
      <c r="AO48" s="62" t="s">
        <v>1</v>
      </c>
      <c r="AP48" s="63">
        <v>3</v>
      </c>
      <c r="AQ48" s="972" t="s">
        <v>2554</v>
      </c>
      <c r="AR48" s="974" t="s">
        <v>2555</v>
      </c>
      <c r="AS48" s="975" t="s">
        <v>2556</v>
      </c>
      <c r="AT48" s="972" t="s">
        <v>2557</v>
      </c>
      <c r="AU48" s="975" t="s">
        <v>2558</v>
      </c>
      <c r="AV48" s="975" t="s">
        <v>2559</v>
      </c>
      <c r="AW48" s="976" t="s">
        <v>2560</v>
      </c>
      <c r="AX48" s="976" t="s">
        <v>2561</v>
      </c>
      <c r="AY48" s="1003" t="s">
        <v>2562</v>
      </c>
    </row>
    <row r="49" spans="1:51" ht="16.5" thickBot="1">
      <c r="A49" s="49"/>
      <c r="B49" s="77" t="s">
        <v>559</v>
      </c>
      <c r="C49" s="78" t="s">
        <v>90</v>
      </c>
      <c r="D49" s="78"/>
      <c r="E49" s="79" t="s">
        <v>1</v>
      </c>
      <c r="F49" s="80">
        <v>3</v>
      </c>
      <c r="G49" s="132">
        <f t="shared" ref="G49:N49" si="33">+SUM(G39:G48)</f>
        <v>6.8000000000000005E-2</v>
      </c>
      <c r="H49" s="134">
        <f t="shared" si="33"/>
        <v>0.02</v>
      </c>
      <c r="I49" s="135">
        <f t="shared" si="33"/>
        <v>9.9999999999999985E-3</v>
      </c>
      <c r="J49" s="132">
        <f t="shared" si="33"/>
        <v>0.107</v>
      </c>
      <c r="K49" s="135">
        <f t="shared" si="33"/>
        <v>0</v>
      </c>
      <c r="L49" s="135">
        <f t="shared" si="33"/>
        <v>8.0000000000000002E-3</v>
      </c>
      <c r="M49" s="136">
        <f t="shared" si="33"/>
        <v>3.4000000000000002E-2</v>
      </c>
      <c r="N49" s="136">
        <f t="shared" si="33"/>
        <v>1.0999999999999999E-2</v>
      </c>
      <c r="O49" s="137">
        <f t="shared" si="21"/>
        <v>0.25800000000000001</v>
      </c>
      <c r="P49" s="138"/>
      <c r="R49" s="57">
        <f t="shared" si="23"/>
        <v>0</v>
      </c>
      <c r="T49" s="17"/>
      <c r="AD49" s="17"/>
      <c r="AF49" s="17"/>
      <c r="AL49" s="77" t="s">
        <v>559</v>
      </c>
      <c r="AM49" s="1004" t="s">
        <v>90</v>
      </c>
      <c r="AN49" s="78"/>
      <c r="AO49" s="79" t="s">
        <v>1</v>
      </c>
      <c r="AP49" s="80">
        <v>3</v>
      </c>
      <c r="AQ49" s="978" t="s">
        <v>2563</v>
      </c>
      <c r="AR49" s="980" t="s">
        <v>2564</v>
      </c>
      <c r="AS49" s="981" t="s">
        <v>2565</v>
      </c>
      <c r="AT49" s="978" t="s">
        <v>2566</v>
      </c>
      <c r="AU49" s="981" t="s">
        <v>2567</v>
      </c>
      <c r="AV49" s="981" t="s">
        <v>2568</v>
      </c>
      <c r="AW49" s="982" t="s">
        <v>2569</v>
      </c>
      <c r="AX49" s="982" t="s">
        <v>2570</v>
      </c>
      <c r="AY49" s="983" t="s">
        <v>2571</v>
      </c>
    </row>
    <row r="50" spans="1:51" ht="16.5" thickBot="1">
      <c r="A50" s="45"/>
      <c r="B50" s="115"/>
      <c r="C50" s="116"/>
      <c r="D50" s="116"/>
      <c r="E50" s="117"/>
      <c r="F50" s="117"/>
      <c r="G50" s="120"/>
      <c r="H50" s="120"/>
      <c r="I50" s="120"/>
      <c r="J50" s="120"/>
      <c r="K50" s="120"/>
      <c r="L50" s="120"/>
      <c r="M50" s="120"/>
      <c r="N50" s="120"/>
      <c r="O50" s="120"/>
      <c r="P50" s="139"/>
      <c r="T50" s="17"/>
      <c r="AD50" s="17"/>
      <c r="AF50" s="17"/>
      <c r="AL50" s="115"/>
      <c r="AM50" s="116"/>
      <c r="AN50" s="116"/>
      <c r="AO50" s="117"/>
      <c r="AP50" s="117"/>
      <c r="AQ50" s="964"/>
      <c r="AR50" s="964"/>
      <c r="AS50" s="964"/>
      <c r="AT50" s="964"/>
      <c r="AU50" s="964"/>
      <c r="AV50" s="964"/>
      <c r="AW50" s="964"/>
      <c r="AX50" s="964"/>
      <c r="AY50" s="964"/>
    </row>
    <row r="51" spans="1:51" ht="16.5" thickBot="1">
      <c r="A51" s="45"/>
      <c r="B51" s="46" t="s">
        <v>477</v>
      </c>
      <c r="C51" s="119" t="s">
        <v>478</v>
      </c>
      <c r="D51" s="879"/>
      <c r="E51" s="117"/>
      <c r="F51" s="117"/>
      <c r="G51" s="120"/>
      <c r="H51" s="120"/>
      <c r="I51" s="120"/>
      <c r="J51" s="120"/>
      <c r="K51" s="120"/>
      <c r="L51" s="120"/>
      <c r="M51" s="120"/>
      <c r="N51" s="120"/>
      <c r="O51" s="120"/>
      <c r="P51" s="139"/>
      <c r="T51" s="17"/>
      <c r="AD51" s="17"/>
      <c r="AF51" s="17"/>
      <c r="AL51" s="46" t="s">
        <v>477</v>
      </c>
      <c r="AM51" s="985" t="s">
        <v>478</v>
      </c>
      <c r="AN51" s="879"/>
      <c r="AO51" s="117"/>
      <c r="AP51" s="117"/>
      <c r="AQ51" s="964"/>
      <c r="AR51" s="964"/>
      <c r="AS51" s="964"/>
      <c r="AT51" s="964"/>
      <c r="AU51" s="964"/>
      <c r="AV51" s="964"/>
      <c r="AW51" s="964"/>
      <c r="AX51" s="964"/>
      <c r="AY51" s="964"/>
    </row>
    <row r="52" spans="1:51" ht="24" customHeight="1" thickBot="1">
      <c r="A52" s="49"/>
      <c r="B52" s="140" t="s">
        <v>560</v>
      </c>
      <c r="C52" s="141" t="s">
        <v>91</v>
      </c>
      <c r="D52" s="141"/>
      <c r="E52" s="143" t="s">
        <v>1</v>
      </c>
      <c r="F52" s="144">
        <v>3</v>
      </c>
      <c r="G52" s="145">
        <f t="shared" ref="G52:N52" si="34">+G49+G36</f>
        <v>277.95400000000001</v>
      </c>
      <c r="H52" s="147">
        <f t="shared" si="34"/>
        <v>37.158000000000008</v>
      </c>
      <c r="I52" s="148">
        <f t="shared" si="34"/>
        <v>19.959000000000007</v>
      </c>
      <c r="J52" s="145">
        <f t="shared" si="34"/>
        <v>397.69600000000008</v>
      </c>
      <c r="K52" s="148">
        <f t="shared" si="34"/>
        <v>0.441</v>
      </c>
      <c r="L52" s="148">
        <f t="shared" si="34"/>
        <v>8.634999999999998</v>
      </c>
      <c r="M52" s="204">
        <f t="shared" si="34"/>
        <v>85.710999999999999</v>
      </c>
      <c r="N52" s="205">
        <f t="shared" si="34"/>
        <v>28.516000000000002</v>
      </c>
      <c r="O52" s="150">
        <f>+SUM(G52:N52)</f>
        <v>856.07</v>
      </c>
      <c r="P52" s="139"/>
      <c r="R52" s="986">
        <f xml:space="preserve"> IF( SUM( AD52:AF52 ) = 0, 0, AI52 )</f>
        <v>0</v>
      </c>
      <c r="T52" s="17"/>
      <c r="AD52" s="17"/>
      <c r="AE52" s="59">
        <f xml:space="preserve"> IF( (AG52 - AH52) = 0, 0, 1 )</f>
        <v>0</v>
      </c>
      <c r="AF52" s="91"/>
      <c r="AG52" s="97">
        <f xml:space="preserve"> ROUND( O52, 3 )</f>
        <v>856.07</v>
      </c>
      <c r="AH52" s="97">
        <f xml:space="preserve"> ROUND( ('[2]4E'!O39), 3 )</f>
        <v>856.07</v>
      </c>
      <c r="AI52" s="98" t="s">
        <v>2572</v>
      </c>
      <c r="AJ52" s="17"/>
      <c r="AL52" s="140" t="s">
        <v>560</v>
      </c>
      <c r="AM52" s="141" t="s">
        <v>91</v>
      </c>
      <c r="AN52" s="141"/>
      <c r="AO52" s="143" t="s">
        <v>1</v>
      </c>
      <c r="AP52" s="144">
        <v>3</v>
      </c>
      <c r="AQ52" s="988" t="s">
        <v>2573</v>
      </c>
      <c r="AR52" s="990" t="s">
        <v>2574</v>
      </c>
      <c r="AS52" s="991" t="s">
        <v>2575</v>
      </c>
      <c r="AT52" s="988" t="s">
        <v>2576</v>
      </c>
      <c r="AU52" s="991" t="s">
        <v>2577</v>
      </c>
      <c r="AV52" s="991" t="s">
        <v>2578</v>
      </c>
      <c r="AW52" s="1005" t="s">
        <v>2579</v>
      </c>
      <c r="AX52" s="1006" t="s">
        <v>2580</v>
      </c>
      <c r="AY52" s="993" t="s">
        <v>2581</v>
      </c>
    </row>
    <row r="53" spans="1:51" ht="14">
      <c r="AL53" s="12"/>
      <c r="AM53" s="12"/>
      <c r="AN53" s="12"/>
      <c r="AO53" s="12"/>
      <c r="AP53" s="12"/>
      <c r="AQ53" s="1007"/>
      <c r="AR53" s="1007"/>
      <c r="AS53" s="1007"/>
      <c r="AT53" s="1007"/>
      <c r="AU53" s="1007"/>
      <c r="AV53" s="1007"/>
      <c r="AW53" s="1007"/>
      <c r="AX53" s="1007"/>
      <c r="AY53" s="1007"/>
    </row>
    <row r="54" spans="1:51" ht="16">
      <c r="B54" s="1480" t="s">
        <v>481</v>
      </c>
      <c r="C54" s="1480"/>
      <c r="D54" s="879"/>
      <c r="E54" s="45"/>
      <c r="F54" s="45"/>
      <c r="G54" s="45"/>
      <c r="H54" s="45"/>
      <c r="I54" s="45"/>
      <c r="J54" s="45"/>
      <c r="K54" s="45"/>
      <c r="L54" s="45"/>
      <c r="M54" s="45"/>
      <c r="N54" s="45"/>
      <c r="O54" s="45"/>
      <c r="P54" s="45"/>
      <c r="Q54" s="45"/>
      <c r="R54" s="45"/>
      <c r="S54" s="45"/>
      <c r="T54" s="1008"/>
      <c r="U54" s="45"/>
      <c r="V54" s="45"/>
      <c r="W54" s="45"/>
      <c r="X54" s="45"/>
      <c r="Y54" s="45"/>
      <c r="Z54" s="45"/>
      <c r="AA54" s="45"/>
      <c r="AQ54" s="206"/>
      <c r="AR54" s="206"/>
      <c r="AS54" s="206"/>
      <c r="AT54" s="206"/>
      <c r="AU54" s="206"/>
      <c r="AV54" s="206"/>
      <c r="AW54" s="206"/>
      <c r="AX54" s="206"/>
      <c r="AY54" s="206"/>
    </row>
    <row r="55" spans="1:51" ht="16">
      <c r="B55" s="207"/>
      <c r="C55" s="208"/>
      <c r="D55" s="208"/>
      <c r="E55" s="45"/>
      <c r="F55" s="45"/>
      <c r="G55" s="45"/>
      <c r="H55" s="45"/>
      <c r="I55" s="45"/>
      <c r="J55" s="45"/>
      <c r="K55" s="45"/>
      <c r="L55" s="45"/>
      <c r="M55" s="45"/>
      <c r="N55" s="45"/>
      <c r="O55" s="45"/>
      <c r="P55" s="45"/>
      <c r="Q55" s="45"/>
      <c r="R55" s="45"/>
      <c r="S55" s="45"/>
      <c r="T55" s="1008"/>
      <c r="U55" s="45"/>
      <c r="V55" s="45"/>
      <c r="W55" s="45"/>
      <c r="X55" s="45"/>
      <c r="Y55" s="45"/>
      <c r="Z55" s="45"/>
      <c r="AA55" s="45"/>
    </row>
    <row r="56" spans="1:51" ht="16">
      <c r="B56" s="209"/>
      <c r="C56" s="210" t="s">
        <v>482</v>
      </c>
      <c r="D56" s="210"/>
      <c r="E56" s="45"/>
      <c r="F56" s="45"/>
      <c r="G56" s="45"/>
      <c r="H56" s="45"/>
      <c r="I56" s="45"/>
      <c r="J56" s="45"/>
      <c r="K56" s="45"/>
      <c r="L56" s="45"/>
      <c r="M56" s="45"/>
      <c r="N56" s="45"/>
      <c r="O56" s="45"/>
      <c r="P56" s="45"/>
      <c r="Q56" s="45"/>
      <c r="R56" s="45"/>
      <c r="S56" s="45"/>
      <c r="T56" s="1008"/>
      <c r="U56" s="45"/>
      <c r="V56" s="45"/>
      <c r="W56" s="45"/>
      <c r="X56" s="45"/>
      <c r="Y56" s="45"/>
      <c r="Z56" s="45"/>
      <c r="AA56" s="45"/>
    </row>
    <row r="57" spans="1:51" ht="16">
      <c r="B57" s="207"/>
      <c r="C57" s="208"/>
      <c r="D57" s="208"/>
      <c r="E57" s="45"/>
      <c r="F57" s="45"/>
      <c r="G57" s="45"/>
      <c r="H57" s="45"/>
      <c r="I57" s="45"/>
      <c r="J57" s="45"/>
      <c r="K57" s="45"/>
      <c r="L57" s="45"/>
      <c r="M57" s="45"/>
      <c r="N57" s="45"/>
      <c r="O57" s="45"/>
      <c r="P57" s="45"/>
      <c r="Q57" s="45"/>
      <c r="R57" s="45"/>
      <c r="S57" s="45"/>
      <c r="T57" s="1008"/>
      <c r="U57" s="45"/>
      <c r="V57" s="45"/>
      <c r="W57" s="45"/>
      <c r="X57" s="45"/>
      <c r="Y57" s="45"/>
      <c r="Z57" s="45"/>
      <c r="AA57" s="45"/>
    </row>
    <row r="58" spans="1:51" ht="16">
      <c r="B58" s="211"/>
      <c r="C58" s="210" t="s">
        <v>561</v>
      </c>
      <c r="D58" s="210"/>
      <c r="E58" s="45"/>
      <c r="F58" s="45"/>
      <c r="G58" s="45"/>
      <c r="H58" s="45"/>
      <c r="I58" s="45"/>
      <c r="J58" s="45"/>
      <c r="K58" s="45"/>
      <c r="L58" s="45"/>
      <c r="M58" s="45"/>
      <c r="N58" s="45"/>
      <c r="O58" s="45"/>
      <c r="P58" s="45"/>
      <c r="Q58" s="45"/>
      <c r="R58" s="45"/>
      <c r="S58" s="45"/>
      <c r="T58" s="1008"/>
      <c r="U58" s="45"/>
      <c r="V58" s="45"/>
      <c r="W58" s="45"/>
      <c r="X58" s="45"/>
      <c r="Y58" s="45"/>
      <c r="Z58" s="45"/>
      <c r="AA58" s="45"/>
    </row>
    <row r="59" spans="1:51" ht="16">
      <c r="B59" s="212"/>
      <c r="C59" s="213"/>
      <c r="D59" s="213"/>
      <c r="E59" s="45"/>
      <c r="F59" s="45"/>
      <c r="G59" s="45"/>
      <c r="H59" s="45"/>
      <c r="I59" s="45"/>
      <c r="J59" s="45"/>
      <c r="K59" s="45"/>
      <c r="L59" s="45"/>
      <c r="M59" s="45"/>
      <c r="N59" s="45"/>
      <c r="O59" s="45"/>
      <c r="P59" s="45"/>
      <c r="Q59" s="45"/>
      <c r="R59" s="45"/>
      <c r="S59" s="45"/>
      <c r="T59" s="1008"/>
      <c r="U59" s="45"/>
      <c r="V59" s="45"/>
      <c r="W59" s="45"/>
      <c r="X59" s="45"/>
      <c r="Y59" s="45"/>
      <c r="Z59" s="45"/>
      <c r="AA59" s="45"/>
    </row>
    <row r="60" spans="1:51" ht="16.5" thickBot="1">
      <c r="B60" s="212"/>
      <c r="C60" s="213"/>
      <c r="D60" s="213"/>
      <c r="E60" s="45"/>
      <c r="F60" s="45"/>
      <c r="G60" s="45"/>
      <c r="H60" s="45"/>
      <c r="I60" s="45"/>
      <c r="J60" s="45"/>
      <c r="K60" s="45"/>
      <c r="L60" s="45"/>
      <c r="M60" s="45"/>
      <c r="N60" s="45"/>
      <c r="O60" s="45"/>
      <c r="P60" s="45"/>
      <c r="Q60" s="45"/>
      <c r="R60" s="45"/>
      <c r="S60" s="45"/>
      <c r="T60" s="1008"/>
      <c r="U60" s="45"/>
      <c r="V60" s="45"/>
      <c r="W60" s="45"/>
      <c r="X60" s="45"/>
      <c r="Y60" s="45"/>
      <c r="Z60" s="45"/>
      <c r="AA60" s="45"/>
    </row>
    <row r="61" spans="1:51" ht="16.5" thickBot="1">
      <c r="B61" s="894" t="s">
        <v>485</v>
      </c>
      <c r="C61" s="885"/>
      <c r="D61" s="885"/>
      <c r="E61" s="885"/>
      <c r="F61" s="885"/>
      <c r="G61" s="885"/>
      <c r="H61" s="885"/>
      <c r="I61" s="885"/>
      <c r="J61" s="885"/>
      <c r="K61" s="885"/>
      <c r="L61" s="885"/>
      <c r="M61" s="885"/>
      <c r="N61" s="885"/>
      <c r="O61" s="886"/>
      <c r="P61" s="45"/>
      <c r="Q61" s="45"/>
      <c r="R61" s="45"/>
      <c r="S61" s="45"/>
      <c r="T61" s="1008"/>
      <c r="U61" s="45"/>
      <c r="V61" s="45"/>
      <c r="W61" s="45"/>
      <c r="X61" s="45"/>
      <c r="Y61" s="45"/>
      <c r="Z61" s="45"/>
      <c r="AA61" s="45"/>
    </row>
    <row r="62" spans="1:51" ht="16">
      <c r="B62" s="212"/>
      <c r="C62" s="213"/>
      <c r="D62" s="213"/>
      <c r="E62" s="45"/>
      <c r="F62" s="45"/>
      <c r="G62" s="45"/>
      <c r="H62" s="45"/>
      <c r="I62" s="45"/>
      <c r="J62" s="45"/>
      <c r="K62" s="45"/>
      <c r="L62" s="45"/>
      <c r="M62" s="45"/>
      <c r="N62" s="45"/>
      <c r="O62" s="45"/>
      <c r="P62" s="45"/>
      <c r="Q62" s="45"/>
      <c r="R62" s="45"/>
      <c r="S62" s="45"/>
      <c r="T62" s="1008"/>
      <c r="U62" s="45"/>
      <c r="V62" s="45"/>
      <c r="W62" s="45"/>
      <c r="X62" s="45"/>
      <c r="Y62" s="45"/>
      <c r="Z62" s="45"/>
      <c r="AA62" s="45"/>
    </row>
    <row r="63" spans="1:51" ht="16.5" hidden="1" thickBot="1">
      <c r="A63" s="214"/>
      <c r="B63" s="1481" t="str">
        <f ca="1" xml:space="preserve"> RIGHT(CELL("filename", $A$1), LEN(CELL("filename", $A$1)) - SEARCH("]", CELL("filename", $A$1)))&amp;" - Line definitions"</f>
        <v>4K - Line definitions</v>
      </c>
      <c r="C63" s="1482"/>
      <c r="D63" s="1482"/>
      <c r="E63" s="1482"/>
      <c r="F63" s="1482"/>
      <c r="G63" s="1482"/>
      <c r="H63" s="1482"/>
      <c r="I63" s="1482"/>
      <c r="J63" s="1482"/>
      <c r="K63" s="1482"/>
      <c r="L63" s="1482"/>
      <c r="M63" s="1482"/>
      <c r="N63" s="1482"/>
      <c r="O63" s="1483"/>
      <c r="P63" s="45"/>
      <c r="Q63" s="45"/>
      <c r="R63" s="45"/>
      <c r="S63" s="45"/>
      <c r="T63" s="1008"/>
      <c r="U63" s="45"/>
      <c r="V63" s="45"/>
      <c r="W63" s="45"/>
      <c r="X63" s="45"/>
      <c r="Y63" s="45"/>
      <c r="Z63" s="45"/>
      <c r="AA63" s="45"/>
    </row>
    <row r="64" spans="1:51" ht="16" hidden="1">
      <c r="A64" s="214"/>
      <c r="B64" s="165"/>
      <c r="C64" s="164"/>
      <c r="D64" s="164"/>
      <c r="E64" s="164"/>
      <c r="F64" s="164"/>
      <c r="G64" s="164"/>
      <c r="H64" s="164"/>
      <c r="I64" s="164"/>
      <c r="J64" s="164"/>
      <c r="K64" s="164"/>
      <c r="L64" s="164"/>
      <c r="M64" s="164"/>
      <c r="N64" s="164"/>
      <c r="O64" s="164"/>
      <c r="P64" s="164"/>
      <c r="Q64" s="164"/>
      <c r="R64" s="164"/>
      <c r="S64" s="164"/>
      <c r="T64" s="1008"/>
      <c r="U64" s="164"/>
      <c r="V64" s="164"/>
      <c r="W64" s="164"/>
      <c r="X64" s="164"/>
      <c r="Y64" s="164"/>
      <c r="Z64" s="164"/>
      <c r="AA64" s="164"/>
    </row>
    <row r="65" spans="1:27" ht="16.5" hidden="1" thickBot="1">
      <c r="A65" s="214"/>
      <c r="B65" s="215" t="s">
        <v>486</v>
      </c>
      <c r="C65" s="1484" t="s">
        <v>487</v>
      </c>
      <c r="D65" s="1485"/>
      <c r="E65" s="1485"/>
      <c r="F65" s="1485"/>
      <c r="G65" s="1485"/>
      <c r="H65" s="1485"/>
      <c r="I65" s="1485"/>
      <c r="J65" s="1485"/>
      <c r="K65" s="1485"/>
      <c r="L65" s="1485"/>
      <c r="M65" s="1485"/>
      <c r="N65" s="1485"/>
      <c r="O65" s="1486"/>
      <c r="P65" s="164"/>
      <c r="Q65" s="164"/>
      <c r="R65" s="164"/>
      <c r="S65" s="164"/>
      <c r="T65" s="1008"/>
      <c r="U65" s="164"/>
      <c r="V65" s="164"/>
      <c r="W65" s="164"/>
      <c r="X65" s="164"/>
      <c r="Y65" s="164"/>
      <c r="Z65" s="164"/>
      <c r="AA65" s="164"/>
    </row>
    <row r="66" spans="1:27" ht="14.25" hidden="1" customHeight="1">
      <c r="A66" s="214"/>
      <c r="B66" s="216">
        <v>1</v>
      </c>
      <c r="C66" s="1487" t="s">
        <v>488</v>
      </c>
      <c r="D66" s="1488"/>
      <c r="E66" s="1488"/>
      <c r="F66" s="1488"/>
      <c r="G66" s="1488"/>
      <c r="H66" s="1488"/>
      <c r="I66" s="1488"/>
      <c r="J66" s="1488"/>
      <c r="K66" s="1488"/>
      <c r="L66" s="1488"/>
      <c r="M66" s="1488"/>
      <c r="N66" s="1488"/>
      <c r="O66" s="1489"/>
      <c r="P66" s="164"/>
      <c r="Q66" s="164"/>
      <c r="R66" s="164"/>
      <c r="S66" s="164"/>
      <c r="T66" s="1008"/>
      <c r="U66" s="164"/>
      <c r="V66" s="164"/>
      <c r="W66" s="164"/>
      <c r="X66" s="164"/>
      <c r="Y66" s="164"/>
      <c r="Z66" s="164"/>
      <c r="AA66" s="164"/>
    </row>
    <row r="67" spans="1:27" ht="66" hidden="1" customHeight="1">
      <c r="A67" s="214"/>
      <c r="B67" s="217">
        <f>+B66+1</f>
        <v>2</v>
      </c>
      <c r="C67" s="1477" t="s">
        <v>562</v>
      </c>
      <c r="D67" s="1478"/>
      <c r="E67" s="1478"/>
      <c r="F67" s="1478"/>
      <c r="G67" s="1478"/>
      <c r="H67" s="1478"/>
      <c r="I67" s="1478"/>
      <c r="J67" s="1478"/>
      <c r="K67" s="1478"/>
      <c r="L67" s="1478"/>
      <c r="M67" s="1478"/>
      <c r="N67" s="1478"/>
      <c r="O67" s="1479"/>
      <c r="P67" s="164"/>
      <c r="Q67" s="164"/>
      <c r="R67" s="164"/>
      <c r="S67" s="164"/>
      <c r="T67" s="1008"/>
      <c r="U67" s="164"/>
      <c r="V67" s="164"/>
      <c r="W67" s="164"/>
      <c r="X67" s="164"/>
      <c r="Y67" s="164"/>
      <c r="Z67" s="164"/>
      <c r="AA67" s="164"/>
    </row>
    <row r="68" spans="1:27" ht="14.25" hidden="1" customHeight="1">
      <c r="A68" s="214"/>
      <c r="B68" s="217">
        <f t="shared" ref="B68:B89" si="35">+B67+1</f>
        <v>3</v>
      </c>
      <c r="C68" s="1477" t="s">
        <v>563</v>
      </c>
      <c r="D68" s="1478"/>
      <c r="E68" s="1478"/>
      <c r="F68" s="1478"/>
      <c r="G68" s="1478"/>
      <c r="H68" s="1478"/>
      <c r="I68" s="1478"/>
      <c r="J68" s="1478"/>
      <c r="K68" s="1478"/>
      <c r="L68" s="1478"/>
      <c r="M68" s="1478"/>
      <c r="N68" s="1478"/>
      <c r="O68" s="1479"/>
      <c r="P68" s="164"/>
      <c r="Q68" s="164"/>
      <c r="R68" s="164"/>
      <c r="S68" s="164"/>
      <c r="T68" s="1008"/>
      <c r="U68" s="164"/>
      <c r="V68" s="164"/>
      <c r="W68" s="164"/>
      <c r="X68" s="164"/>
      <c r="Y68" s="164"/>
      <c r="Z68" s="164"/>
      <c r="AA68" s="164"/>
    </row>
    <row r="69" spans="1:27" ht="14.25" hidden="1" customHeight="1">
      <c r="A69" s="214"/>
      <c r="B69" s="217">
        <f t="shared" si="35"/>
        <v>4</v>
      </c>
      <c r="C69" s="1477" t="s">
        <v>564</v>
      </c>
      <c r="D69" s="1478"/>
      <c r="E69" s="1478"/>
      <c r="F69" s="1478"/>
      <c r="G69" s="1478"/>
      <c r="H69" s="1478"/>
      <c r="I69" s="1478"/>
      <c r="J69" s="1478"/>
      <c r="K69" s="1478"/>
      <c r="L69" s="1478"/>
      <c r="M69" s="1478"/>
      <c r="N69" s="1478"/>
      <c r="O69" s="1479"/>
      <c r="P69" s="164"/>
      <c r="Q69" s="164"/>
      <c r="R69" s="164"/>
      <c r="S69" s="164"/>
      <c r="T69" s="1008"/>
      <c r="U69" s="164"/>
      <c r="V69" s="164"/>
      <c r="W69" s="164"/>
      <c r="X69" s="164"/>
      <c r="Y69" s="164"/>
      <c r="Z69" s="164"/>
      <c r="AA69" s="164"/>
    </row>
    <row r="70" spans="1:27" ht="27" hidden="1" customHeight="1">
      <c r="A70" s="214"/>
      <c r="B70" s="217">
        <f t="shared" si="35"/>
        <v>5</v>
      </c>
      <c r="C70" s="1477" t="s">
        <v>565</v>
      </c>
      <c r="D70" s="1478"/>
      <c r="E70" s="1478"/>
      <c r="F70" s="1478"/>
      <c r="G70" s="1478"/>
      <c r="H70" s="1478"/>
      <c r="I70" s="1478"/>
      <c r="J70" s="1478"/>
      <c r="K70" s="1478"/>
      <c r="L70" s="1478"/>
      <c r="M70" s="1478"/>
      <c r="N70" s="1478"/>
      <c r="O70" s="1479"/>
      <c r="P70" s="164"/>
      <c r="Q70" s="164"/>
      <c r="R70" s="164"/>
      <c r="S70" s="164"/>
      <c r="T70" s="1008"/>
      <c r="U70" s="164"/>
      <c r="V70" s="164"/>
      <c r="W70" s="164"/>
      <c r="X70" s="164"/>
      <c r="Y70" s="164"/>
      <c r="Z70" s="164"/>
      <c r="AA70" s="164"/>
    </row>
    <row r="71" spans="1:27" ht="14.25" hidden="1" customHeight="1">
      <c r="A71" s="214"/>
      <c r="B71" s="217">
        <f t="shared" si="35"/>
        <v>6</v>
      </c>
      <c r="C71" s="1477" t="s">
        <v>566</v>
      </c>
      <c r="D71" s="1478"/>
      <c r="E71" s="1478"/>
      <c r="F71" s="1478"/>
      <c r="G71" s="1478"/>
      <c r="H71" s="1478"/>
      <c r="I71" s="1478"/>
      <c r="J71" s="1478"/>
      <c r="K71" s="1478"/>
      <c r="L71" s="1478"/>
      <c r="M71" s="1478"/>
      <c r="N71" s="1478"/>
      <c r="O71" s="1479"/>
      <c r="P71" s="164"/>
      <c r="Q71" s="164"/>
      <c r="R71" s="164"/>
      <c r="S71" s="164"/>
      <c r="T71" s="1008"/>
      <c r="U71" s="164"/>
      <c r="V71" s="164"/>
      <c r="W71" s="164"/>
      <c r="X71" s="164"/>
      <c r="Y71" s="164"/>
      <c r="Z71" s="164"/>
      <c r="AA71" s="164"/>
    </row>
    <row r="72" spans="1:27" ht="14.25" hidden="1" customHeight="1">
      <c r="A72" s="214"/>
      <c r="B72" s="217">
        <f t="shared" si="35"/>
        <v>7</v>
      </c>
      <c r="C72" s="1477" t="s">
        <v>567</v>
      </c>
      <c r="D72" s="1478"/>
      <c r="E72" s="1478"/>
      <c r="F72" s="1478"/>
      <c r="G72" s="1478"/>
      <c r="H72" s="1478"/>
      <c r="I72" s="1478"/>
      <c r="J72" s="1478"/>
      <c r="K72" s="1478"/>
      <c r="L72" s="1478"/>
      <c r="M72" s="1478"/>
      <c r="N72" s="1478"/>
      <c r="O72" s="1479"/>
      <c r="P72" s="164"/>
      <c r="Q72" s="164"/>
      <c r="R72" s="164"/>
      <c r="S72" s="164"/>
      <c r="T72" s="1008"/>
      <c r="U72" s="164"/>
      <c r="V72" s="164"/>
      <c r="W72" s="164"/>
      <c r="X72" s="164"/>
      <c r="Y72" s="164"/>
      <c r="Z72" s="164"/>
      <c r="AA72" s="164"/>
    </row>
    <row r="73" spans="1:27" ht="14.25" hidden="1" customHeight="1">
      <c r="A73" s="214"/>
      <c r="B73" s="217">
        <f t="shared" si="35"/>
        <v>8</v>
      </c>
      <c r="C73" s="1477" t="s">
        <v>568</v>
      </c>
      <c r="D73" s="1478"/>
      <c r="E73" s="1478"/>
      <c r="F73" s="1478"/>
      <c r="G73" s="1478"/>
      <c r="H73" s="1478"/>
      <c r="I73" s="1478"/>
      <c r="J73" s="1478"/>
      <c r="K73" s="1478"/>
      <c r="L73" s="1478"/>
      <c r="M73" s="1478"/>
      <c r="N73" s="1478"/>
      <c r="O73" s="1479"/>
      <c r="P73" s="164"/>
      <c r="Q73" s="164"/>
      <c r="R73" s="164"/>
      <c r="S73" s="164"/>
      <c r="T73" s="1008"/>
      <c r="U73" s="164"/>
      <c r="V73" s="164"/>
      <c r="W73" s="164"/>
      <c r="X73" s="164"/>
      <c r="Y73" s="164"/>
      <c r="Z73" s="164"/>
      <c r="AA73" s="164"/>
    </row>
    <row r="74" spans="1:27" ht="14.25" hidden="1" customHeight="1">
      <c r="A74" s="214"/>
      <c r="B74" s="217">
        <f t="shared" si="35"/>
        <v>9</v>
      </c>
      <c r="C74" s="1477" t="s">
        <v>569</v>
      </c>
      <c r="D74" s="1478"/>
      <c r="E74" s="1478"/>
      <c r="F74" s="1478"/>
      <c r="G74" s="1478"/>
      <c r="H74" s="1478"/>
      <c r="I74" s="1478"/>
      <c r="J74" s="1478"/>
      <c r="K74" s="1478"/>
      <c r="L74" s="1478"/>
      <c r="M74" s="1478"/>
      <c r="N74" s="1478"/>
      <c r="O74" s="1479"/>
      <c r="P74" s="164"/>
      <c r="Q74" s="164"/>
      <c r="R74" s="164"/>
      <c r="S74" s="164"/>
      <c r="T74" s="1008"/>
      <c r="U74" s="164"/>
      <c r="V74" s="164"/>
      <c r="W74" s="164"/>
      <c r="X74" s="164"/>
      <c r="Y74" s="164"/>
      <c r="Z74" s="164"/>
      <c r="AA74" s="164"/>
    </row>
    <row r="75" spans="1:27" ht="14.25" hidden="1" customHeight="1">
      <c r="A75" s="214"/>
      <c r="B75" s="218">
        <f t="shared" si="35"/>
        <v>10</v>
      </c>
      <c r="C75" s="1477" t="s">
        <v>570</v>
      </c>
      <c r="D75" s="1478"/>
      <c r="E75" s="1478"/>
      <c r="F75" s="1478"/>
      <c r="G75" s="1478"/>
      <c r="H75" s="1478"/>
      <c r="I75" s="1478"/>
      <c r="J75" s="1478"/>
      <c r="K75" s="1478"/>
      <c r="L75" s="1478"/>
      <c r="M75" s="1478"/>
      <c r="N75" s="1478"/>
      <c r="O75" s="1479"/>
      <c r="P75" s="164"/>
      <c r="Q75" s="164"/>
      <c r="R75" s="164"/>
      <c r="S75" s="164"/>
      <c r="T75" s="1008"/>
      <c r="U75" s="164"/>
      <c r="V75" s="164"/>
      <c r="W75" s="164"/>
      <c r="X75" s="164"/>
      <c r="Y75" s="164"/>
      <c r="Z75" s="164"/>
      <c r="AA75" s="164"/>
    </row>
    <row r="76" spans="1:27" ht="14.25" hidden="1" customHeight="1">
      <c r="A76" s="214"/>
      <c r="B76" s="218">
        <f t="shared" si="35"/>
        <v>11</v>
      </c>
      <c r="C76" s="1477" t="s">
        <v>571</v>
      </c>
      <c r="D76" s="1478"/>
      <c r="E76" s="1478"/>
      <c r="F76" s="1478"/>
      <c r="G76" s="1478"/>
      <c r="H76" s="1478"/>
      <c r="I76" s="1478"/>
      <c r="J76" s="1478"/>
      <c r="K76" s="1478"/>
      <c r="L76" s="1478"/>
      <c r="M76" s="1478"/>
      <c r="N76" s="1478"/>
      <c r="O76" s="1479"/>
      <c r="P76" s="164"/>
      <c r="Q76" s="164"/>
      <c r="R76" s="164"/>
      <c r="S76" s="164"/>
      <c r="T76" s="1008"/>
      <c r="U76" s="164"/>
      <c r="V76" s="164"/>
      <c r="W76" s="164"/>
      <c r="X76" s="164"/>
      <c r="Y76" s="164"/>
      <c r="Z76" s="164"/>
      <c r="AA76" s="164"/>
    </row>
    <row r="77" spans="1:27" ht="26.75" hidden="1" customHeight="1">
      <c r="A77" s="214"/>
      <c r="B77" s="218">
        <f t="shared" si="35"/>
        <v>12</v>
      </c>
      <c r="C77" s="1477" t="s">
        <v>499</v>
      </c>
      <c r="D77" s="1478"/>
      <c r="E77" s="1478"/>
      <c r="F77" s="1478"/>
      <c r="G77" s="1478"/>
      <c r="H77" s="1478"/>
      <c r="I77" s="1478"/>
      <c r="J77" s="1478"/>
      <c r="K77" s="1478"/>
      <c r="L77" s="1478"/>
      <c r="M77" s="1478"/>
      <c r="N77" s="1478"/>
      <c r="O77" s="1479"/>
      <c r="P77" s="164"/>
      <c r="Q77" s="164"/>
      <c r="R77" s="164"/>
      <c r="S77" s="164"/>
      <c r="T77" s="1008"/>
      <c r="U77" s="164"/>
      <c r="V77" s="164"/>
      <c r="W77" s="164"/>
      <c r="X77" s="164"/>
      <c r="Y77" s="164"/>
      <c r="Z77" s="164"/>
      <c r="AA77" s="164"/>
    </row>
    <row r="78" spans="1:27" ht="30" hidden="1" customHeight="1">
      <c r="A78" s="214"/>
      <c r="B78" s="218">
        <f t="shared" si="35"/>
        <v>13</v>
      </c>
      <c r="C78" s="1477" t="s">
        <v>500</v>
      </c>
      <c r="D78" s="1478"/>
      <c r="E78" s="1478"/>
      <c r="F78" s="1478"/>
      <c r="G78" s="1478"/>
      <c r="H78" s="1478"/>
      <c r="I78" s="1478"/>
      <c r="J78" s="1478"/>
      <c r="K78" s="1478"/>
      <c r="L78" s="1478"/>
      <c r="M78" s="1478"/>
      <c r="N78" s="1478"/>
      <c r="O78" s="1479"/>
      <c r="P78" s="164"/>
      <c r="Q78" s="164"/>
      <c r="R78" s="164"/>
      <c r="S78" s="164"/>
      <c r="T78" s="1008"/>
      <c r="U78" s="164"/>
      <c r="V78" s="164"/>
      <c r="W78" s="164"/>
      <c r="X78" s="164"/>
      <c r="Y78" s="164"/>
      <c r="Z78" s="164"/>
      <c r="AA78" s="164"/>
    </row>
    <row r="79" spans="1:27" ht="14.25" hidden="1" customHeight="1">
      <c r="A79" s="214"/>
      <c r="B79" s="218">
        <f t="shared" si="35"/>
        <v>14</v>
      </c>
      <c r="C79" s="1477" t="s">
        <v>572</v>
      </c>
      <c r="D79" s="1478"/>
      <c r="E79" s="1478"/>
      <c r="F79" s="1478"/>
      <c r="G79" s="1478"/>
      <c r="H79" s="1478"/>
      <c r="I79" s="1478"/>
      <c r="J79" s="1478"/>
      <c r="K79" s="1478"/>
      <c r="L79" s="1478"/>
      <c r="M79" s="1478"/>
      <c r="N79" s="1478"/>
      <c r="O79" s="1479"/>
      <c r="P79" s="164"/>
      <c r="Q79" s="164"/>
      <c r="R79" s="164"/>
      <c r="S79" s="164"/>
      <c r="T79" s="1008"/>
      <c r="U79" s="164"/>
      <c r="V79" s="164"/>
      <c r="W79" s="164"/>
      <c r="X79" s="164"/>
      <c r="Y79" s="164"/>
      <c r="Z79" s="164"/>
      <c r="AA79" s="164"/>
    </row>
    <row r="80" spans="1:27" ht="14.25" hidden="1" customHeight="1">
      <c r="A80" s="214"/>
      <c r="B80" s="218">
        <f t="shared" si="35"/>
        <v>15</v>
      </c>
      <c r="C80" s="1477" t="s">
        <v>573</v>
      </c>
      <c r="D80" s="1478"/>
      <c r="E80" s="1478"/>
      <c r="F80" s="1478"/>
      <c r="G80" s="1478"/>
      <c r="H80" s="1478"/>
      <c r="I80" s="1478"/>
      <c r="J80" s="1478"/>
      <c r="K80" s="1478"/>
      <c r="L80" s="1478"/>
      <c r="M80" s="1478"/>
      <c r="N80" s="1478"/>
      <c r="O80" s="1479"/>
      <c r="P80" s="164"/>
      <c r="Q80" s="164"/>
      <c r="R80" s="164"/>
      <c r="S80" s="164"/>
      <c r="T80" s="1008"/>
      <c r="U80" s="164"/>
      <c r="V80" s="164"/>
      <c r="W80" s="164"/>
      <c r="X80" s="164"/>
      <c r="Y80" s="164"/>
      <c r="Z80" s="164"/>
      <c r="AA80" s="164"/>
    </row>
    <row r="81" spans="1:27" ht="44.75" hidden="1" customHeight="1">
      <c r="A81" s="214"/>
      <c r="B81" s="218">
        <f t="shared" si="35"/>
        <v>16</v>
      </c>
      <c r="C81" s="1477" t="s">
        <v>503</v>
      </c>
      <c r="D81" s="1478"/>
      <c r="E81" s="1478"/>
      <c r="F81" s="1478"/>
      <c r="G81" s="1478"/>
      <c r="H81" s="1478"/>
      <c r="I81" s="1478"/>
      <c r="J81" s="1478"/>
      <c r="K81" s="1478"/>
      <c r="L81" s="1478"/>
      <c r="M81" s="1478"/>
      <c r="N81" s="1478"/>
      <c r="O81" s="1479"/>
      <c r="P81" s="164"/>
      <c r="Q81" s="164"/>
      <c r="R81" s="164"/>
      <c r="S81" s="164"/>
      <c r="T81" s="1008"/>
      <c r="U81" s="164"/>
      <c r="V81" s="164"/>
      <c r="W81" s="164"/>
      <c r="X81" s="164"/>
      <c r="Y81" s="164"/>
      <c r="Z81" s="164"/>
      <c r="AA81" s="164"/>
    </row>
    <row r="82" spans="1:27" ht="14.25" hidden="1" customHeight="1">
      <c r="A82" s="214"/>
      <c r="B82" s="218">
        <f t="shared" si="35"/>
        <v>17</v>
      </c>
      <c r="C82" s="1477" t="s">
        <v>574</v>
      </c>
      <c r="D82" s="1478"/>
      <c r="E82" s="1478"/>
      <c r="F82" s="1478"/>
      <c r="G82" s="1478"/>
      <c r="H82" s="1478"/>
      <c r="I82" s="1478"/>
      <c r="J82" s="1478"/>
      <c r="K82" s="1478"/>
      <c r="L82" s="1478"/>
      <c r="M82" s="1478"/>
      <c r="N82" s="1478"/>
      <c r="O82" s="1479"/>
      <c r="P82" s="164"/>
      <c r="Q82" s="164"/>
      <c r="R82" s="164"/>
      <c r="S82" s="164"/>
      <c r="T82" s="1008"/>
      <c r="U82" s="164"/>
      <c r="V82" s="164"/>
      <c r="W82" s="164"/>
      <c r="X82" s="164"/>
      <c r="Y82" s="164"/>
      <c r="Z82" s="164"/>
      <c r="AA82" s="164"/>
    </row>
    <row r="83" spans="1:27" ht="14.25" hidden="1" customHeight="1">
      <c r="A83" s="214"/>
      <c r="B83" s="218">
        <f t="shared" si="35"/>
        <v>18</v>
      </c>
      <c r="C83" s="1477" t="s">
        <v>575</v>
      </c>
      <c r="D83" s="1478"/>
      <c r="E83" s="1478"/>
      <c r="F83" s="1478"/>
      <c r="G83" s="1478"/>
      <c r="H83" s="1478"/>
      <c r="I83" s="1478"/>
      <c r="J83" s="1478"/>
      <c r="K83" s="1478"/>
      <c r="L83" s="1478"/>
      <c r="M83" s="1478"/>
      <c r="N83" s="1478"/>
      <c r="O83" s="1479"/>
      <c r="P83" s="164"/>
      <c r="Q83" s="164"/>
      <c r="R83" s="164"/>
      <c r="S83" s="164"/>
      <c r="T83" s="1008"/>
      <c r="U83" s="164"/>
      <c r="V83" s="164"/>
      <c r="W83" s="164"/>
      <c r="X83" s="164"/>
      <c r="Y83" s="164"/>
      <c r="Z83" s="164"/>
      <c r="AA83" s="164"/>
    </row>
    <row r="84" spans="1:27" ht="14.25" hidden="1" customHeight="1">
      <c r="A84" s="214"/>
      <c r="B84" s="218">
        <f t="shared" si="35"/>
        <v>19</v>
      </c>
      <c r="C84" s="1477" t="s">
        <v>576</v>
      </c>
      <c r="D84" s="1478"/>
      <c r="E84" s="1478"/>
      <c r="F84" s="1478"/>
      <c r="G84" s="1478"/>
      <c r="H84" s="1478"/>
      <c r="I84" s="1478"/>
      <c r="J84" s="1478"/>
      <c r="K84" s="1478"/>
      <c r="L84" s="1478"/>
      <c r="M84" s="1478"/>
      <c r="N84" s="1478"/>
      <c r="O84" s="1479"/>
      <c r="P84" s="164"/>
      <c r="Q84" s="164"/>
      <c r="R84" s="164"/>
      <c r="S84" s="164"/>
      <c r="T84" s="1008"/>
      <c r="U84" s="164"/>
      <c r="V84" s="164"/>
      <c r="W84" s="164"/>
      <c r="X84" s="164"/>
      <c r="Y84" s="164"/>
      <c r="Z84" s="164"/>
      <c r="AA84" s="164"/>
    </row>
    <row r="85" spans="1:27" ht="14.25" hidden="1" customHeight="1">
      <c r="A85" s="214"/>
      <c r="B85" s="218">
        <f t="shared" si="35"/>
        <v>20</v>
      </c>
      <c r="C85" s="1477" t="s">
        <v>577</v>
      </c>
      <c r="D85" s="1478"/>
      <c r="E85" s="1478"/>
      <c r="F85" s="1478"/>
      <c r="G85" s="1478"/>
      <c r="H85" s="1478"/>
      <c r="I85" s="1478"/>
      <c r="J85" s="1478"/>
      <c r="K85" s="1478"/>
      <c r="L85" s="1478"/>
      <c r="M85" s="1478"/>
      <c r="N85" s="1478"/>
      <c r="O85" s="1479"/>
      <c r="P85" s="164"/>
      <c r="Q85" s="164"/>
      <c r="R85" s="164"/>
      <c r="S85" s="164"/>
      <c r="T85" s="1008"/>
      <c r="U85" s="164"/>
      <c r="V85" s="164"/>
      <c r="W85" s="164"/>
      <c r="X85" s="164"/>
      <c r="Y85" s="164"/>
      <c r="Z85" s="164"/>
      <c r="AA85" s="164"/>
    </row>
    <row r="86" spans="1:27" ht="14.25" hidden="1" customHeight="1">
      <c r="A86" s="214"/>
      <c r="B86" s="218">
        <f t="shared" si="35"/>
        <v>21</v>
      </c>
      <c r="C86" s="1477" t="s">
        <v>578</v>
      </c>
      <c r="D86" s="1478"/>
      <c r="E86" s="1478"/>
      <c r="F86" s="1478"/>
      <c r="G86" s="1478"/>
      <c r="H86" s="1478"/>
      <c r="I86" s="1478"/>
      <c r="J86" s="1478"/>
      <c r="K86" s="1478"/>
      <c r="L86" s="1478"/>
      <c r="M86" s="1478"/>
      <c r="N86" s="1478"/>
      <c r="O86" s="1479"/>
      <c r="P86" s="164"/>
      <c r="Q86" s="164"/>
      <c r="R86" s="164"/>
      <c r="S86" s="164"/>
      <c r="T86" s="1008"/>
      <c r="U86" s="164"/>
      <c r="V86" s="164"/>
      <c r="W86" s="164"/>
      <c r="X86" s="164"/>
      <c r="Y86" s="164"/>
      <c r="Z86" s="164"/>
      <c r="AA86" s="164"/>
    </row>
    <row r="87" spans="1:27" ht="14.25" hidden="1" customHeight="1">
      <c r="A87" s="214"/>
      <c r="B87" s="218">
        <f t="shared" si="35"/>
        <v>22</v>
      </c>
      <c r="C87" s="1477" t="s">
        <v>509</v>
      </c>
      <c r="D87" s="1478"/>
      <c r="E87" s="1478"/>
      <c r="F87" s="1478"/>
      <c r="G87" s="1478"/>
      <c r="H87" s="1478"/>
      <c r="I87" s="1478"/>
      <c r="J87" s="1478"/>
      <c r="K87" s="1478"/>
      <c r="L87" s="1478"/>
      <c r="M87" s="1478"/>
      <c r="N87" s="1478"/>
      <c r="O87" s="1479"/>
      <c r="P87" s="164"/>
      <c r="Q87" s="164"/>
      <c r="R87" s="164"/>
      <c r="S87" s="164"/>
      <c r="T87" s="1008"/>
      <c r="U87" s="164"/>
      <c r="V87" s="164"/>
      <c r="W87" s="164"/>
      <c r="X87" s="164"/>
      <c r="Y87" s="164"/>
      <c r="Z87" s="164"/>
      <c r="AA87" s="164"/>
    </row>
    <row r="88" spans="1:27" ht="14.25" hidden="1" customHeight="1">
      <c r="A88" s="214"/>
      <c r="B88" s="218">
        <f t="shared" si="35"/>
        <v>23</v>
      </c>
      <c r="C88" s="1477" t="s">
        <v>510</v>
      </c>
      <c r="D88" s="1478"/>
      <c r="E88" s="1478"/>
      <c r="F88" s="1478"/>
      <c r="G88" s="1478"/>
      <c r="H88" s="1478"/>
      <c r="I88" s="1478"/>
      <c r="J88" s="1478"/>
      <c r="K88" s="1478"/>
      <c r="L88" s="1478"/>
      <c r="M88" s="1478"/>
      <c r="N88" s="1478"/>
      <c r="O88" s="1479"/>
      <c r="P88" s="164"/>
      <c r="Q88" s="164"/>
      <c r="R88" s="164"/>
      <c r="S88" s="164"/>
      <c r="T88" s="1008"/>
      <c r="U88" s="164"/>
      <c r="V88" s="164"/>
      <c r="W88" s="164"/>
      <c r="X88" s="164"/>
      <c r="Y88" s="164"/>
      <c r="Z88" s="164"/>
      <c r="AA88" s="164"/>
    </row>
    <row r="89" spans="1:27" ht="14.25" hidden="1" customHeight="1">
      <c r="A89" s="214"/>
      <c r="B89" s="219">
        <f t="shared" si="35"/>
        <v>24</v>
      </c>
      <c r="C89" s="1477" t="s">
        <v>579</v>
      </c>
      <c r="D89" s="1478"/>
      <c r="E89" s="1478"/>
      <c r="F89" s="1478"/>
      <c r="G89" s="1478"/>
      <c r="H89" s="1478"/>
      <c r="I89" s="1478"/>
      <c r="J89" s="1478"/>
      <c r="K89" s="1478"/>
      <c r="L89" s="1478"/>
      <c r="M89" s="1478"/>
      <c r="N89" s="1478"/>
      <c r="O89" s="1479"/>
      <c r="P89" s="164"/>
      <c r="Q89" s="164"/>
      <c r="R89" s="164"/>
      <c r="S89" s="164"/>
      <c r="T89" s="1008"/>
      <c r="U89" s="164"/>
      <c r="V89" s="164"/>
      <c r="W89" s="164"/>
      <c r="X89" s="164"/>
      <c r="Y89" s="164"/>
      <c r="Z89" s="164"/>
      <c r="AA89" s="164"/>
    </row>
    <row r="90" spans="1:27" ht="27" hidden="1" customHeight="1">
      <c r="A90" s="214"/>
      <c r="B90" s="220" t="s">
        <v>512</v>
      </c>
      <c r="C90" s="1477" t="s">
        <v>580</v>
      </c>
      <c r="D90" s="1478"/>
      <c r="E90" s="1478"/>
      <c r="F90" s="1478"/>
      <c r="G90" s="1478"/>
      <c r="H90" s="1478"/>
      <c r="I90" s="1478"/>
      <c r="J90" s="1478"/>
      <c r="K90" s="1478"/>
      <c r="L90" s="1478"/>
      <c r="M90" s="1478"/>
      <c r="N90" s="1478"/>
      <c r="O90" s="1479"/>
      <c r="P90" s="164"/>
      <c r="Q90" s="164"/>
      <c r="R90" s="164"/>
      <c r="S90" s="164"/>
      <c r="T90" s="1008"/>
      <c r="U90" s="164"/>
      <c r="V90" s="164"/>
      <c r="W90" s="164"/>
      <c r="X90" s="164"/>
      <c r="Y90" s="164"/>
      <c r="Z90" s="164"/>
      <c r="AA90" s="164"/>
    </row>
    <row r="91" spans="1:27" ht="14.25" hidden="1" customHeight="1">
      <c r="A91" s="214"/>
      <c r="B91" s="219">
        <v>35</v>
      </c>
      <c r="C91" s="1477" t="s">
        <v>581</v>
      </c>
      <c r="D91" s="1478"/>
      <c r="E91" s="1478"/>
      <c r="F91" s="1478"/>
      <c r="G91" s="1478"/>
      <c r="H91" s="1478"/>
      <c r="I91" s="1478"/>
      <c r="J91" s="1478"/>
      <c r="K91" s="1478"/>
      <c r="L91" s="1478"/>
      <c r="M91" s="1478"/>
      <c r="N91" s="1478"/>
      <c r="O91" s="1479"/>
      <c r="P91" s="164"/>
      <c r="Q91" s="164"/>
      <c r="R91" s="164"/>
      <c r="S91" s="164"/>
      <c r="T91" s="1008"/>
      <c r="U91" s="164"/>
      <c r="V91" s="164"/>
      <c r="W91" s="164"/>
      <c r="X91" s="164"/>
      <c r="Y91" s="164"/>
      <c r="Z91" s="164"/>
      <c r="AA91" s="164"/>
    </row>
    <row r="92" spans="1:27" ht="15" hidden="1" customHeight="1" thickBot="1">
      <c r="A92" s="214"/>
      <c r="B92" s="221">
        <v>36</v>
      </c>
      <c r="C92" s="1477" t="s">
        <v>582</v>
      </c>
      <c r="D92" s="1478"/>
      <c r="E92" s="1478"/>
      <c r="F92" s="1478"/>
      <c r="G92" s="1478"/>
      <c r="H92" s="1478"/>
      <c r="I92" s="1478"/>
      <c r="J92" s="1478"/>
      <c r="K92" s="1478"/>
      <c r="L92" s="1478"/>
      <c r="M92" s="1478"/>
      <c r="N92" s="1478"/>
      <c r="O92" s="1479"/>
      <c r="P92" s="164"/>
      <c r="Q92" s="164"/>
      <c r="R92" s="164"/>
      <c r="S92" s="164"/>
      <c r="T92" s="1008"/>
      <c r="U92" s="164"/>
      <c r="V92" s="164"/>
      <c r="W92" s="164"/>
      <c r="X92" s="164"/>
      <c r="Y92" s="164"/>
      <c r="Z92" s="164"/>
      <c r="AA92" s="164"/>
    </row>
    <row r="93" spans="1:27" ht="16" hidden="1">
      <c r="A93" s="214"/>
      <c r="B93" s="45"/>
      <c r="C93" s="45"/>
      <c r="D93" s="45"/>
      <c r="E93" s="45"/>
      <c r="F93" s="45"/>
      <c r="G93" s="45"/>
      <c r="H93" s="45"/>
      <c r="I93" s="45"/>
      <c r="J93" s="45"/>
      <c r="K93" s="45"/>
      <c r="L93" s="45"/>
      <c r="M93" s="45"/>
      <c r="N93" s="45"/>
      <c r="O93" s="45"/>
      <c r="P93" s="45"/>
      <c r="Q93" s="45"/>
      <c r="R93" s="45"/>
      <c r="S93" s="45"/>
      <c r="T93" s="1008"/>
      <c r="U93" s="45"/>
      <c r="V93" s="45"/>
      <c r="W93" s="45"/>
      <c r="X93" s="45"/>
      <c r="Y93" s="45"/>
      <c r="Z93" s="45"/>
      <c r="AA93" s="45"/>
    </row>
    <row r="94" spans="1:27" ht="16">
      <c r="B94" s="222" t="s">
        <v>583</v>
      </c>
      <c r="C94" s="223"/>
      <c r="D94" s="223"/>
      <c r="E94" s="173"/>
      <c r="F94" s="223"/>
      <c r="G94" s="223"/>
      <c r="H94" s="223"/>
      <c r="I94" s="223"/>
      <c r="J94" s="224"/>
      <c r="K94" s="224"/>
      <c r="L94" s="224"/>
      <c r="M94" s="225"/>
      <c r="N94" s="225"/>
      <c r="O94" s="225"/>
      <c r="P94" s="225"/>
      <c r="Q94" s="225"/>
      <c r="R94" s="225"/>
      <c r="S94" s="225"/>
      <c r="T94" s="1009"/>
      <c r="U94" s="225"/>
      <c r="V94" s="225"/>
      <c r="W94" s="225"/>
      <c r="X94" s="225"/>
      <c r="Y94" s="225"/>
      <c r="Z94" s="225"/>
      <c r="AA94" s="225"/>
    </row>
    <row r="95" spans="1:27" ht="16.5" thickBot="1">
      <c r="B95" s="45"/>
      <c r="C95" s="45"/>
      <c r="D95" s="45"/>
      <c r="E95" s="45"/>
      <c r="F95" s="45"/>
      <c r="G95" s="45"/>
      <c r="H95" s="45"/>
      <c r="I95" s="45"/>
      <c r="J95" s="45"/>
      <c r="K95" s="45"/>
      <c r="L95" s="45"/>
      <c r="M95" s="45"/>
      <c r="N95" s="45"/>
      <c r="O95" s="45"/>
      <c r="P95" s="45"/>
      <c r="Q95" s="45"/>
      <c r="R95" s="45"/>
      <c r="S95" s="45"/>
      <c r="T95" s="1008"/>
      <c r="U95" s="45"/>
      <c r="V95" s="45"/>
      <c r="W95" s="45"/>
      <c r="X95" s="45"/>
      <c r="Y95" s="45"/>
      <c r="Z95" s="45"/>
      <c r="AA95" s="45"/>
    </row>
    <row r="96" spans="1:27" ht="15" customHeight="1" thickBot="1">
      <c r="B96" s="1410" t="s">
        <v>584</v>
      </c>
      <c r="C96" s="1490"/>
      <c r="D96" s="1490"/>
      <c r="E96" s="1490"/>
      <c r="F96" s="1490"/>
      <c r="G96" s="1490"/>
      <c r="H96" s="1490"/>
      <c r="I96" s="1490"/>
      <c r="J96" s="1490"/>
      <c r="K96" s="1490"/>
      <c r="L96" s="1490"/>
      <c r="M96" s="1490"/>
      <c r="N96" s="1490"/>
      <c r="O96" s="1491"/>
      <c r="P96" s="45"/>
      <c r="Q96" s="45"/>
      <c r="R96" s="45"/>
      <c r="S96" s="45"/>
      <c r="T96" s="45"/>
      <c r="U96" s="45"/>
      <c r="V96" s="45"/>
      <c r="W96" s="45"/>
      <c r="X96" s="45"/>
      <c r="Y96" s="45"/>
      <c r="Z96" s="45"/>
      <c r="AA96" s="45"/>
    </row>
    <row r="97" ht="14"/>
  </sheetData>
  <sheetProtection algorithmName="SHA-512" hashValue="xPDOsCfEXDba8j6MT3qWNdEqZA8ofoiKtZ2UlxyfFXgBzlrIehaw5S0eoXzn5bmtWavwL94e2aRyR+2I+JUnhQ==" saltValue="gLC/KRJhjugSHmg+yKkEFg==" spinCount="100000" sheet="1" objects="1" scenarios="1"/>
  <mergeCells count="49">
    <mergeCell ref="B96:O96"/>
    <mergeCell ref="C87:O87"/>
    <mergeCell ref="C88:O88"/>
    <mergeCell ref="C89:O89"/>
    <mergeCell ref="C90:O90"/>
    <mergeCell ref="C91:O91"/>
    <mergeCell ref="C92:O92"/>
    <mergeCell ref="C86:O86"/>
    <mergeCell ref="C75:O75"/>
    <mergeCell ref="C76:O76"/>
    <mergeCell ref="C77:O77"/>
    <mergeCell ref="C78:O78"/>
    <mergeCell ref="C79:O79"/>
    <mergeCell ref="C80:O80"/>
    <mergeCell ref="C81:O81"/>
    <mergeCell ref="C82:O82"/>
    <mergeCell ref="C83:O83"/>
    <mergeCell ref="C84:O84"/>
    <mergeCell ref="C85:O85"/>
    <mergeCell ref="C74:O74"/>
    <mergeCell ref="B54:C54"/>
    <mergeCell ref="B63:O63"/>
    <mergeCell ref="C65:O65"/>
    <mergeCell ref="C66:O66"/>
    <mergeCell ref="C67:O67"/>
    <mergeCell ref="C68:O68"/>
    <mergeCell ref="C69:O69"/>
    <mergeCell ref="C70:O70"/>
    <mergeCell ref="C71:O71"/>
    <mergeCell ref="C72:O72"/>
    <mergeCell ref="C73:O73"/>
    <mergeCell ref="AY3:AY4"/>
    <mergeCell ref="O3:O4"/>
    <mergeCell ref="P3:P4"/>
    <mergeCell ref="R3:R4"/>
    <mergeCell ref="AL3:AL4"/>
    <mergeCell ref="AM3:AM4"/>
    <mergeCell ref="AN3:AN4"/>
    <mergeCell ref="AO3:AO4"/>
    <mergeCell ref="AP3:AP4"/>
    <mergeCell ref="AQ3:AS3"/>
    <mergeCell ref="AT3:AU3"/>
    <mergeCell ref="AV3:AX3"/>
    <mergeCell ref="L3:N3"/>
    <mergeCell ref="B3:C4"/>
    <mergeCell ref="E3:E4"/>
    <mergeCell ref="F3:F4"/>
    <mergeCell ref="G3:I3"/>
    <mergeCell ref="J3:K3"/>
  </mergeCells>
  <conditionalFormatting sqref="R22">
    <cfRule type="cellIs" dxfId="170" priority="22" operator="equal">
      <formula>0</formula>
    </cfRule>
  </conditionalFormatting>
  <conditionalFormatting sqref="R23:R26">
    <cfRule type="cellIs" dxfId="169" priority="20" operator="equal">
      <formula>0</formula>
    </cfRule>
  </conditionalFormatting>
  <conditionalFormatting sqref="R18">
    <cfRule type="cellIs" dxfId="168" priority="18" operator="equal">
      <formula>0</formula>
    </cfRule>
  </conditionalFormatting>
  <conditionalFormatting sqref="R12:R15">
    <cfRule type="cellIs" dxfId="167" priority="16" operator="equal">
      <formula>0</formula>
    </cfRule>
  </conditionalFormatting>
  <conditionalFormatting sqref="R7:R10">
    <cfRule type="cellIs" dxfId="166" priority="14" operator="equal">
      <formula>0</formula>
    </cfRule>
  </conditionalFormatting>
  <conditionalFormatting sqref="R28">
    <cfRule type="cellIs" dxfId="165" priority="12" operator="equal">
      <formula>0</formula>
    </cfRule>
  </conditionalFormatting>
  <conditionalFormatting sqref="R30">
    <cfRule type="cellIs" dxfId="164" priority="10" operator="equal">
      <formula>0</formula>
    </cfRule>
  </conditionalFormatting>
  <conditionalFormatting sqref="R34:R35">
    <cfRule type="cellIs" dxfId="163" priority="8" operator="equal">
      <formula>0</formula>
    </cfRule>
  </conditionalFormatting>
  <conditionalFormatting sqref="R39:R49">
    <cfRule type="cellIs" dxfId="162" priority="6" operator="equal">
      <formula>0</formula>
    </cfRule>
  </conditionalFormatting>
  <conditionalFormatting sqref="R52">
    <cfRule type="cellIs" dxfId="161" priority="4" operator="equal">
      <formula>0</formula>
    </cfRule>
  </conditionalFormatting>
  <conditionalFormatting sqref="R39:R49">
    <cfRule type="cellIs" dxfId="160" priority="1" operator="equal">
      <formula>$AI$39</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3" operator="containsText" id="{B869CCC8-3B6A-4408-B06D-0B1D24C5367D}">
            <xm:f>NOT(ISERROR(SEARCH($AI$30,R30)))</xm:f>
            <xm:f>$AI$30</xm:f>
            <x14:dxf>
              <fill>
                <patternFill>
                  <bgColor rgb="FFFF0000"/>
                </patternFill>
              </fill>
            </x14:dxf>
          </x14:cfRule>
          <xm:sqref>R30</xm:sqref>
        </x14:conditionalFormatting>
        <x14:conditionalFormatting xmlns:xm="http://schemas.microsoft.com/office/excel/2006/main">
          <x14:cfRule type="containsText" priority="23" operator="containsText" id="{EEBA026B-D1A4-40A8-8A60-3171781B070E}">
            <xm:f>NOT(ISERROR(SEARCH(#REF!,R22)))</xm:f>
            <xm:f>#REF!</xm:f>
            <x14:dxf>
              <fill>
                <patternFill>
                  <bgColor rgb="FFFF0000"/>
                </patternFill>
              </fill>
            </x14:dxf>
          </x14:cfRule>
          <xm:sqref>R22</xm:sqref>
        </x14:conditionalFormatting>
        <x14:conditionalFormatting xmlns:xm="http://schemas.microsoft.com/office/excel/2006/main">
          <x14:cfRule type="containsText" priority="21" operator="containsText" id="{3D8863F8-59F9-4027-951C-9C6FB4371B0B}">
            <xm:f>NOT(ISERROR(SEARCH(#REF!,R23)))</xm:f>
            <xm:f>#REF!</xm:f>
            <x14:dxf>
              <fill>
                <patternFill>
                  <bgColor rgb="FFFF0000"/>
                </patternFill>
              </fill>
            </x14:dxf>
          </x14:cfRule>
          <xm:sqref>R23:R26</xm:sqref>
        </x14:conditionalFormatting>
        <x14:conditionalFormatting xmlns:xm="http://schemas.microsoft.com/office/excel/2006/main">
          <x14:cfRule type="containsText" priority="19" operator="containsText" id="{6178275A-8862-46B0-B9C0-91F8151FBF1B}">
            <xm:f>NOT(ISERROR(SEARCH(#REF!,R18)))</xm:f>
            <xm:f>#REF!</xm:f>
            <x14:dxf>
              <fill>
                <patternFill>
                  <bgColor rgb="FFFF0000"/>
                </patternFill>
              </fill>
            </x14:dxf>
          </x14:cfRule>
          <xm:sqref>R18</xm:sqref>
        </x14:conditionalFormatting>
        <x14:conditionalFormatting xmlns:xm="http://schemas.microsoft.com/office/excel/2006/main">
          <x14:cfRule type="containsText" priority="17" operator="containsText" id="{12A770D6-F99A-44ED-8A11-2F3CB2032EC7}">
            <xm:f>NOT(ISERROR(SEARCH(#REF!,R12)))</xm:f>
            <xm:f>#REF!</xm:f>
            <x14:dxf>
              <fill>
                <patternFill>
                  <bgColor rgb="FFFF0000"/>
                </patternFill>
              </fill>
            </x14:dxf>
          </x14:cfRule>
          <xm:sqref>R12:R15</xm:sqref>
        </x14:conditionalFormatting>
        <x14:conditionalFormatting xmlns:xm="http://schemas.microsoft.com/office/excel/2006/main">
          <x14:cfRule type="containsText" priority="15" operator="containsText" id="{CF062889-A88F-4221-9649-5AD7A70EBB2E}">
            <xm:f>NOT(ISERROR(SEARCH(#REF!,R7)))</xm:f>
            <xm:f>#REF!</xm:f>
            <x14:dxf>
              <fill>
                <patternFill>
                  <bgColor rgb="FFFF0000"/>
                </patternFill>
              </fill>
            </x14:dxf>
          </x14:cfRule>
          <xm:sqref>R7:R10</xm:sqref>
        </x14:conditionalFormatting>
        <x14:conditionalFormatting xmlns:xm="http://schemas.microsoft.com/office/excel/2006/main">
          <x14:cfRule type="containsText" priority="13" operator="containsText" id="{26388AEF-9D32-43D1-B89A-EC21493D882F}">
            <xm:f>NOT(ISERROR(SEARCH(#REF!,R28)))</xm:f>
            <xm:f>#REF!</xm:f>
            <x14:dxf>
              <fill>
                <patternFill>
                  <bgColor rgb="FFFF0000"/>
                </patternFill>
              </fill>
            </x14:dxf>
          </x14:cfRule>
          <xm:sqref>R28</xm:sqref>
        </x14:conditionalFormatting>
        <x14:conditionalFormatting xmlns:xm="http://schemas.microsoft.com/office/excel/2006/main">
          <x14:cfRule type="containsText" priority="11" operator="containsText" id="{47C66BBD-92FA-4A12-B448-B9A1960C489E}">
            <xm:f>NOT(ISERROR(SEARCH(#REF!,R30)))</xm:f>
            <xm:f>#REF!</xm:f>
            <x14:dxf>
              <fill>
                <patternFill>
                  <bgColor rgb="FFFF0000"/>
                </patternFill>
              </fill>
            </x14:dxf>
          </x14:cfRule>
          <xm:sqref>R30</xm:sqref>
        </x14:conditionalFormatting>
        <x14:conditionalFormatting xmlns:xm="http://schemas.microsoft.com/office/excel/2006/main">
          <x14:cfRule type="containsText" priority="9" operator="containsText" id="{CFD41475-824B-4DF1-BC17-DEAA7E1883B4}">
            <xm:f>NOT(ISERROR(SEARCH(#REF!,R34)))</xm:f>
            <xm:f>#REF!</xm:f>
            <x14:dxf>
              <fill>
                <patternFill>
                  <bgColor rgb="FFFF0000"/>
                </patternFill>
              </fill>
            </x14:dxf>
          </x14:cfRule>
          <xm:sqref>R34:R35</xm:sqref>
        </x14:conditionalFormatting>
        <x14:conditionalFormatting xmlns:xm="http://schemas.microsoft.com/office/excel/2006/main">
          <x14:cfRule type="containsText" priority="7" operator="containsText" id="{B7A5BF49-D8C8-4693-8AC7-2C7585D63914}">
            <xm:f>NOT(ISERROR(SEARCH($V$5,R39)))</xm:f>
            <xm:f>$V$5</xm:f>
            <x14:dxf>
              <fill>
                <patternFill>
                  <bgColor rgb="FFFF0000"/>
                </patternFill>
              </fill>
            </x14:dxf>
          </x14:cfRule>
          <xm:sqref>R39:R49</xm:sqref>
        </x14:conditionalFormatting>
        <x14:conditionalFormatting xmlns:xm="http://schemas.microsoft.com/office/excel/2006/main">
          <x14:cfRule type="expression" priority="5" id="{63964A41-1481-473C-800D-1198147E3A0C}">
            <xm:f>'C:\Financial Accounting\Regulatory reporting and compliance\01 Year end\06 March 2019\Working Files\For Ofwat\[Resubmission 03.07.2019 - 2018-19-Annual-Performance-Report-tables.xlsx]Validation'!#REF!=1</xm:f>
            <x14:dxf>
              <fill>
                <patternFill>
                  <bgColor theme="2"/>
                </patternFill>
              </fill>
            </x14:dxf>
          </x14:cfRule>
          <xm:sqref>G12:P16 G18:P19 G34:P36 G52:O52 G22:P31 G39:P49 G7:P10</xm:sqref>
        </x14:conditionalFormatting>
        <x14:conditionalFormatting xmlns:xm="http://schemas.microsoft.com/office/excel/2006/main">
          <x14:cfRule type="expression" priority="2" id="{6FC3CB6A-4EB7-4B75-98EA-08A2630067AF}">
            <xm:f>'C:\Financial Accounting\Regulatory reporting and compliance\01 Year end\06 March 2019\Working Files\For Ofwat\[Resubmission 03.07.2019 - 2018-19-Annual-Performance-Report-tables.xlsx]Validation'!#REF!=1</xm:f>
            <x14:dxf>
              <fill>
                <patternFill>
                  <bgColor theme="2"/>
                </patternFill>
              </fill>
            </x14:dxf>
          </x14:cfRule>
          <xm:sqref>AQ7:AY10 AQ12:AY16 AQ18:AY19 AQ34:AY36 AQ52:AY52 AQ22:AY31 AQ39:AY49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86"/>
  <sheetViews>
    <sheetView zoomScale="80" zoomScaleNormal="80" workbookViewId="0">
      <selection activeCell="G29" sqref="G29"/>
    </sheetView>
  </sheetViews>
  <sheetFormatPr defaultColWidth="0" defaultRowHeight="14" zeroHeight="1"/>
  <cols>
    <col min="1" max="1" width="1.1640625" style="226" customWidth="1"/>
    <col min="2" max="2" width="5.08203125" style="226" customWidth="1"/>
    <col min="3" max="3" width="84.08203125" style="226" customWidth="1"/>
    <col min="4" max="4" width="7.5" style="226" hidden="1" customWidth="1"/>
    <col min="5" max="6" width="5.58203125" style="226" customWidth="1"/>
    <col min="7" max="7" width="11.08203125" style="226" customWidth="1"/>
    <col min="8" max="20" width="11.5" style="226" customWidth="1"/>
    <col min="21" max="21" width="29.58203125" style="226" customWidth="1"/>
    <col min="22" max="22" width="1.58203125" style="226" customWidth="1"/>
    <col min="23" max="23" width="29.58203125" style="226" customWidth="1"/>
    <col min="24" max="24" width="1.58203125" style="226" customWidth="1"/>
    <col min="25" max="25" width="1.58203125" style="177" hidden="1" customWidth="1"/>
    <col min="26" max="27" width="3.08203125" style="226" hidden="1" customWidth="1"/>
    <col min="28" max="39" width="3.58203125" style="226" hidden="1" customWidth="1"/>
    <col min="40" max="40" width="1.58203125" style="177" hidden="1" customWidth="1"/>
    <col min="41" max="41" width="11.58203125" style="226" hidden="1" customWidth="1"/>
    <col min="42" max="42" width="1.58203125" style="177" hidden="1" customWidth="1"/>
    <col min="43" max="43" width="13.58203125" style="226" hidden="1" customWidth="1"/>
    <col min="44" max="44" width="11.08203125" style="226" hidden="1" customWidth="1"/>
    <col min="45" max="45" width="67.08203125" style="226" hidden="1" customWidth="1"/>
    <col min="46" max="46" width="1.58203125" style="17" hidden="1" customWidth="1"/>
    <col min="47" max="47" width="4.58203125" style="16" customWidth="1"/>
    <col min="48" max="48" width="8.58203125" style="226" hidden="1" customWidth="1"/>
    <col min="49" max="49" width="5.58203125" style="226" customWidth="1"/>
    <col min="50" max="50" width="83" style="226" customWidth="1"/>
    <col min="51" max="51" width="0.1640625" style="226" customWidth="1"/>
    <col min="52" max="53" width="11.5" style="226" customWidth="1"/>
    <col min="54" max="54" width="12.58203125" style="226" customWidth="1"/>
    <col min="55" max="57" width="13.58203125" style="226" customWidth="1"/>
    <col min="58" max="58" width="12.5" style="226" customWidth="1"/>
    <col min="59" max="59" width="13.58203125" style="226" customWidth="1"/>
    <col min="60" max="60" width="12.08203125" style="226" customWidth="1"/>
    <col min="61" max="61" width="16.08203125" style="226" customWidth="1"/>
    <col min="62" max="62" width="17.58203125" style="226" customWidth="1"/>
    <col min="63" max="63" width="17.08203125" style="226" customWidth="1"/>
    <col min="64" max="64" width="17.58203125" style="226" customWidth="1"/>
    <col min="65" max="65" width="16.08203125" style="226" customWidth="1"/>
    <col min="66" max="66" width="17.5" style="226" customWidth="1"/>
    <col min="67" max="67" width="15.58203125" style="226" customWidth="1"/>
    <col min="68" max="68" width="3.5" style="226" customWidth="1"/>
    <col min="69" max="16384" width="11.08203125" style="226" hidden="1"/>
  </cols>
  <sheetData>
    <row r="1" spans="1:68" ht="20">
      <c r="B1" s="13" t="s">
        <v>585</v>
      </c>
      <c r="C1" s="13"/>
      <c r="D1" s="13"/>
      <c r="E1" s="13"/>
      <c r="F1" s="13"/>
      <c r="G1" s="13"/>
      <c r="H1" s="13"/>
      <c r="I1" s="13"/>
      <c r="J1" s="13"/>
      <c r="K1" s="13"/>
      <c r="L1" s="13"/>
      <c r="M1" s="13"/>
      <c r="N1" s="13"/>
      <c r="O1" s="13"/>
      <c r="P1" s="13"/>
      <c r="Q1" s="13"/>
      <c r="R1" s="13"/>
      <c r="S1" s="13"/>
      <c r="T1" s="13"/>
      <c r="U1" s="14" t="str">
        <f>[1]Validation!B3</f>
        <v>Thames Water</v>
      </c>
      <c r="V1" s="13"/>
      <c r="W1" s="15" t="s">
        <v>412</v>
      </c>
      <c r="Y1" s="17"/>
      <c r="Z1" s="19"/>
      <c r="AA1" s="19"/>
      <c r="AB1" s="16"/>
      <c r="AC1" s="16"/>
      <c r="AD1" s="16"/>
      <c r="AE1" s="16"/>
      <c r="AF1" s="16"/>
      <c r="AG1" s="16"/>
      <c r="AH1" s="16"/>
      <c r="AI1" s="16"/>
      <c r="AJ1" s="16"/>
      <c r="AK1" s="16"/>
      <c r="AL1" s="16"/>
      <c r="AM1" s="16"/>
      <c r="AN1" s="17"/>
      <c r="AT1" s="177"/>
      <c r="AU1" s="226"/>
      <c r="AW1" s="13" t="s">
        <v>585</v>
      </c>
      <c r="AX1" s="13"/>
      <c r="AY1" s="13"/>
      <c r="AZ1" s="13"/>
      <c r="BA1" s="13"/>
      <c r="BB1" s="13"/>
      <c r="BC1" s="13"/>
      <c r="BD1" s="13"/>
      <c r="BE1" s="13"/>
      <c r="BF1" s="13"/>
      <c r="BG1" s="13"/>
      <c r="BH1" s="13"/>
      <c r="BI1" s="13"/>
      <c r="BJ1" s="13"/>
      <c r="BK1" s="13"/>
      <c r="BL1" s="13"/>
      <c r="BM1" s="13"/>
      <c r="BN1" s="13"/>
      <c r="BO1" s="13"/>
    </row>
    <row r="2" spans="1:68" s="227" customFormat="1" ht="17" thickBot="1">
      <c r="B2" s="21" t="s">
        <v>413</v>
      </c>
      <c r="C2" s="228"/>
      <c r="D2" s="228"/>
      <c r="U2" s="229"/>
      <c r="V2" s="230"/>
      <c r="W2" s="230"/>
      <c r="Y2" s="1010"/>
      <c r="Z2" s="1011"/>
      <c r="AA2" s="1011"/>
      <c r="AB2" s="230"/>
      <c r="AC2" s="230"/>
      <c r="AD2" s="230"/>
      <c r="AE2" s="230"/>
      <c r="AF2" s="230"/>
      <c r="AG2" s="230"/>
      <c r="AH2" s="230"/>
      <c r="AI2" s="230"/>
      <c r="AJ2" s="230"/>
      <c r="AK2" s="230"/>
      <c r="AL2" s="230"/>
      <c r="AM2" s="230"/>
      <c r="AN2" s="1010"/>
      <c r="AP2" s="1012"/>
      <c r="AT2" s="1012"/>
      <c r="AW2" s="21" t="str">
        <f>+B2</f>
        <v>For the 12 months ended 31 March 2019</v>
      </c>
      <c r="AX2" s="228"/>
      <c r="AY2" s="228"/>
    </row>
    <row r="3" spans="1:68" s="19" customFormat="1" ht="15" customHeight="1" thickBot="1">
      <c r="A3" s="226"/>
      <c r="B3" s="1436" t="s">
        <v>414</v>
      </c>
      <c r="C3" s="1437"/>
      <c r="D3" s="1522" t="s">
        <v>415</v>
      </c>
      <c r="E3" s="1522" t="s">
        <v>41</v>
      </c>
      <c r="F3" s="1525" t="s">
        <v>416</v>
      </c>
      <c r="G3" s="1528" t="s">
        <v>586</v>
      </c>
      <c r="H3" s="1529"/>
      <c r="I3" s="1529"/>
      <c r="J3" s="1529"/>
      <c r="K3" s="1529"/>
      <c r="L3" s="1529"/>
      <c r="M3" s="1529"/>
      <c r="N3" s="1528" t="s">
        <v>93</v>
      </c>
      <c r="O3" s="1529"/>
      <c r="P3" s="1529"/>
      <c r="Q3" s="1529"/>
      <c r="R3" s="1529"/>
      <c r="S3" s="1529"/>
      <c r="T3" s="1530"/>
      <c r="U3" s="1429" t="s">
        <v>417</v>
      </c>
      <c r="V3" s="16"/>
      <c r="W3" s="1429" t="s">
        <v>418</v>
      </c>
      <c r="Y3" s="17"/>
      <c r="AB3" s="26" t="s">
        <v>419</v>
      </c>
      <c r="AC3" s="1013"/>
      <c r="AD3" s="1013"/>
      <c r="AE3" s="1013"/>
      <c r="AF3" s="1013"/>
      <c r="AG3" s="1013"/>
      <c r="AH3" s="1013"/>
      <c r="AI3" s="1013"/>
      <c r="AJ3" s="1013"/>
      <c r="AK3" s="1013"/>
      <c r="AL3" s="1013"/>
      <c r="AM3"/>
      <c r="AN3" s="17"/>
      <c r="AO3" s="59" t="s">
        <v>420</v>
      </c>
      <c r="AP3" s="17"/>
      <c r="AQ3" s="26" t="s">
        <v>421</v>
      </c>
      <c r="AR3" s="27"/>
      <c r="AS3" s="27"/>
      <c r="AT3" s="17"/>
      <c r="AW3" s="231" t="s">
        <v>414</v>
      </c>
      <c r="AX3" s="232"/>
      <c r="AY3" s="233" t="s">
        <v>415</v>
      </c>
      <c r="AZ3" s="233" t="s">
        <v>41</v>
      </c>
      <c r="BA3" s="233" t="s">
        <v>416</v>
      </c>
      <c r="BB3" s="1517" t="s">
        <v>586</v>
      </c>
      <c r="BC3" s="1518"/>
      <c r="BD3" s="1518"/>
      <c r="BE3" s="1518"/>
      <c r="BF3" s="1518"/>
      <c r="BG3" s="1518"/>
      <c r="BH3" s="1518"/>
      <c r="BI3" s="1517" t="s">
        <v>93</v>
      </c>
      <c r="BJ3" s="1518"/>
      <c r="BK3" s="1518"/>
      <c r="BL3" s="1518"/>
      <c r="BM3" s="1518"/>
      <c r="BN3" s="1518"/>
      <c r="BO3" s="1519"/>
    </row>
    <row r="4" spans="1:68" s="19" customFormat="1" ht="15" customHeight="1" thickBot="1">
      <c r="A4" s="226"/>
      <c r="B4" s="1520"/>
      <c r="C4" s="1521"/>
      <c r="D4" s="1523"/>
      <c r="E4" s="1523"/>
      <c r="F4" s="1526"/>
      <c r="G4" s="1444" t="s">
        <v>22</v>
      </c>
      <c r="H4" s="1445"/>
      <c r="I4" s="1444" t="s">
        <v>23</v>
      </c>
      <c r="J4" s="1446"/>
      <c r="K4" s="1446"/>
      <c r="L4" s="1445"/>
      <c r="M4" s="1429" t="s">
        <v>0</v>
      </c>
      <c r="N4" s="1444" t="s">
        <v>22</v>
      </c>
      <c r="O4" s="1445"/>
      <c r="P4" s="1444" t="s">
        <v>23</v>
      </c>
      <c r="Q4" s="1446"/>
      <c r="R4" s="1446"/>
      <c r="S4" s="1445"/>
      <c r="T4" s="1429" t="s">
        <v>0</v>
      </c>
      <c r="U4" s="1516"/>
      <c r="V4" s="16"/>
      <c r="W4" s="1516"/>
      <c r="Y4" s="17"/>
      <c r="AB4" s="38"/>
      <c r="AC4"/>
      <c r="AD4"/>
      <c r="AE4"/>
      <c r="AF4"/>
      <c r="AG4"/>
      <c r="AH4"/>
      <c r="AI4"/>
      <c r="AJ4"/>
      <c r="AK4"/>
      <c r="AL4"/>
      <c r="AM4"/>
      <c r="AN4" s="17"/>
      <c r="AP4" s="17"/>
      <c r="AT4" s="17"/>
      <c r="AW4" s="226"/>
      <c r="AX4" s="226"/>
      <c r="AY4" s="226"/>
      <c r="AZ4" s="226"/>
      <c r="BA4" s="226"/>
      <c r="BB4" s="1510" t="s">
        <v>22</v>
      </c>
      <c r="BC4" s="1511"/>
      <c r="BD4" s="1512" t="s">
        <v>23</v>
      </c>
      <c r="BE4" s="1513"/>
      <c r="BF4" s="1513"/>
      <c r="BG4" s="1513"/>
      <c r="BH4" s="1514" t="s">
        <v>0</v>
      </c>
      <c r="BI4" s="1510" t="s">
        <v>22</v>
      </c>
      <c r="BJ4" s="1511"/>
      <c r="BK4" s="1512" t="s">
        <v>23</v>
      </c>
      <c r="BL4" s="1513"/>
      <c r="BM4" s="1513"/>
      <c r="BN4" s="1513"/>
      <c r="BO4" s="1514" t="s">
        <v>0</v>
      </c>
    </row>
    <row r="5" spans="1:68" s="19" customFormat="1" ht="27.5" thickBot="1">
      <c r="A5" s="226"/>
      <c r="B5" s="1438"/>
      <c r="C5" s="1439"/>
      <c r="D5" s="1524"/>
      <c r="E5" s="1524"/>
      <c r="F5" s="1527"/>
      <c r="G5" s="40" t="s">
        <v>24</v>
      </c>
      <c r="H5" s="234" t="s">
        <v>25</v>
      </c>
      <c r="I5" s="33" t="s">
        <v>26</v>
      </c>
      <c r="J5" s="36" t="s">
        <v>27</v>
      </c>
      <c r="K5" s="36" t="s">
        <v>28</v>
      </c>
      <c r="L5" s="37" t="s">
        <v>29</v>
      </c>
      <c r="M5" s="1430"/>
      <c r="N5" s="40" t="s">
        <v>24</v>
      </c>
      <c r="O5" s="234" t="s">
        <v>25</v>
      </c>
      <c r="P5" s="33" t="s">
        <v>26</v>
      </c>
      <c r="Q5" s="36" t="s">
        <v>27</v>
      </c>
      <c r="R5" s="36" t="s">
        <v>28</v>
      </c>
      <c r="S5" s="37" t="s">
        <v>29</v>
      </c>
      <c r="T5" s="1430"/>
      <c r="U5" s="1430"/>
      <c r="V5" s="16"/>
      <c r="W5" s="1430"/>
      <c r="Y5" s="17"/>
      <c r="AB5" s="44" t="s">
        <v>422</v>
      </c>
      <c r="AC5" s="44"/>
      <c r="AD5" s="44"/>
      <c r="AE5" s="44"/>
      <c r="AF5" s="44"/>
      <c r="AG5" s="44"/>
      <c r="AH5" s="44"/>
      <c r="AI5" s="44"/>
      <c r="AJ5" s="44"/>
      <c r="AK5" s="44"/>
      <c r="AL5" s="44"/>
      <c r="AM5" s="44"/>
      <c r="AN5" s="17"/>
      <c r="AP5" s="17"/>
      <c r="AT5" s="17"/>
      <c r="AW5" s="226"/>
      <c r="AX5" s="226"/>
      <c r="AY5" s="226"/>
      <c r="AZ5" s="226"/>
      <c r="BA5" s="226"/>
      <c r="BB5" s="235" t="s">
        <v>24</v>
      </c>
      <c r="BC5" s="236" t="s">
        <v>25</v>
      </c>
      <c r="BD5" s="904" t="s">
        <v>26</v>
      </c>
      <c r="BE5" s="905" t="s">
        <v>27</v>
      </c>
      <c r="BF5" s="905" t="s">
        <v>28</v>
      </c>
      <c r="BG5" s="906" t="s">
        <v>29</v>
      </c>
      <c r="BH5" s="1515"/>
      <c r="BI5" s="235" t="s">
        <v>24</v>
      </c>
      <c r="BJ5" s="236" t="s">
        <v>25</v>
      </c>
      <c r="BK5" s="904" t="s">
        <v>26</v>
      </c>
      <c r="BL5" s="905" t="s">
        <v>27</v>
      </c>
      <c r="BM5" s="905" t="s">
        <v>28</v>
      </c>
      <c r="BN5" s="906" t="s">
        <v>29</v>
      </c>
      <c r="BO5" s="1515"/>
    </row>
    <row r="6" spans="1:68" s="19" customFormat="1" ht="14.5" thickBot="1">
      <c r="A6" s="226"/>
      <c r="B6" s="237"/>
      <c r="C6" s="238"/>
      <c r="D6" s="238"/>
      <c r="E6" s="239"/>
      <c r="F6" s="240"/>
      <c r="G6" s="241" t="e">
        <f>IF('4J'!G12=0,(IF(ROUND(G5,3)=ROUND('4J'!#REF!+'4J'!#REF!+'4J'!#REF!,3),0,1)),0)</f>
        <v>#VALUE!</v>
      </c>
      <c r="H6" s="241" t="e">
        <f>IF('4J'!H12=0,(IF(ROUND(H5,3)=ROUND('4J'!#REF!+'4J'!#REF!+'4J'!#REF!,3),0,1)),0)</f>
        <v>#VALUE!</v>
      </c>
      <c r="I6" s="241" t="e">
        <f>IF('4J'!I12=0,(IF(ROUND(I5,3)=ROUND('4J'!#REF!+'4J'!#REF!+'4J'!#REF!,3),0,1)),0)</f>
        <v>#VALUE!</v>
      </c>
      <c r="J6" s="241" t="e">
        <f>IF('4J'!J12=0,(IF(ROUND(J5,3)=ROUND('4J'!#REF!+'4J'!#REF!+'4J'!#REF!,3),0,1)),0)</f>
        <v>#VALUE!</v>
      </c>
      <c r="K6" s="241" t="e">
        <f>IF('4J'!K12=0,(IF(ROUND(K5,3)=ROUND('4J'!#REF!+'4J'!#REF!+'4J'!#REF!,3),0,1)),0)</f>
        <v>#VALUE!</v>
      </c>
      <c r="L6" s="241">
        <f>IF('4J'!L12=0,(IF(ROUND(L5,3)=ROUND('4J'!#REF!+'4J'!#REF!+'4J'!#REF!,3),0,1)),0)</f>
        <v>0</v>
      </c>
      <c r="M6" s="241">
        <f>IF('4J'!M12=0,(IF(ROUND(M5,3)=ROUND('4J'!#REF!+'4J'!#REF!+'4J'!#REF!,3),0,1)),0)</f>
        <v>0</v>
      </c>
      <c r="N6" s="240"/>
      <c r="O6" s="240"/>
      <c r="P6" s="240"/>
      <c r="Q6" s="240"/>
      <c r="R6" s="240"/>
      <c r="S6" s="240"/>
      <c r="T6" s="240"/>
      <c r="U6" s="240"/>
      <c r="V6" s="240"/>
      <c r="W6" s="240"/>
      <c r="X6" s="1015"/>
      <c r="Y6" s="17"/>
      <c r="AB6" s="1015"/>
      <c r="AC6" s="1015"/>
      <c r="AD6" s="1015"/>
      <c r="AE6" s="1015"/>
      <c r="AF6" s="1015"/>
      <c r="AG6" s="1015"/>
      <c r="AH6" s="1015"/>
      <c r="AI6" s="1015"/>
      <c r="AJ6" s="1015"/>
      <c r="AK6" s="1015"/>
      <c r="AL6" s="1015"/>
      <c r="AM6" s="1015"/>
      <c r="AN6" s="17"/>
      <c r="AP6" s="91"/>
      <c r="AQ6" s="97"/>
      <c r="AR6" s="97"/>
      <c r="AS6" s="98"/>
      <c r="AT6" s="17"/>
      <c r="AU6" s="242"/>
    </row>
    <row r="7" spans="1:68" s="19" customFormat="1" ht="14.5" thickBot="1">
      <c r="A7" s="226"/>
      <c r="B7" s="1014" t="s">
        <v>423</v>
      </c>
      <c r="C7" s="244" t="s">
        <v>587</v>
      </c>
      <c r="D7" s="226"/>
      <c r="E7" s="226"/>
      <c r="F7" s="226"/>
      <c r="G7" s="226"/>
      <c r="H7" s="226"/>
      <c r="I7" s="226"/>
      <c r="J7" s="226"/>
      <c r="K7" s="226"/>
      <c r="L7" s="226"/>
      <c r="M7" s="226"/>
      <c r="N7" s="226"/>
      <c r="O7" s="226"/>
      <c r="P7" s="226"/>
      <c r="Q7" s="226"/>
      <c r="R7" s="226"/>
      <c r="S7" s="226"/>
      <c r="T7" s="226"/>
      <c r="U7" s="226"/>
      <c r="V7" s="16"/>
      <c r="W7" s="16"/>
      <c r="Y7" s="17"/>
      <c r="AB7" s="44"/>
      <c r="AC7" s="44"/>
      <c r="AD7" s="44"/>
      <c r="AE7" s="44"/>
      <c r="AF7" s="44"/>
      <c r="AG7" s="44"/>
      <c r="AH7" s="44"/>
      <c r="AI7" s="44"/>
      <c r="AJ7" s="44"/>
      <c r="AK7" s="44"/>
      <c r="AL7" s="44"/>
      <c r="AM7" s="44"/>
      <c r="AN7" s="17"/>
      <c r="AP7" s="17"/>
      <c r="AT7" s="17"/>
      <c r="AW7" s="1014" t="s">
        <v>423</v>
      </c>
      <c r="AX7" s="1016" t="s">
        <v>587</v>
      </c>
      <c r="AY7" s="226"/>
      <c r="AZ7" s="226"/>
      <c r="BA7" s="226"/>
      <c r="BB7" s="226"/>
      <c r="BC7" s="226"/>
      <c r="BD7" s="226"/>
      <c r="BE7" s="226"/>
      <c r="BF7" s="226"/>
      <c r="BG7" s="226"/>
      <c r="BH7" s="226"/>
      <c r="BI7" s="226"/>
      <c r="BJ7" s="226"/>
      <c r="BK7" s="226"/>
      <c r="BL7" s="226"/>
      <c r="BM7" s="226"/>
      <c r="BN7" s="226"/>
      <c r="BO7" s="226"/>
    </row>
    <row r="8" spans="1:68" s="19" customFormat="1">
      <c r="A8" s="226"/>
      <c r="B8" s="245" t="s">
        <v>588</v>
      </c>
      <c r="C8" s="246" t="s">
        <v>94</v>
      </c>
      <c r="D8" s="247"/>
      <c r="E8" s="248" t="s">
        <v>1</v>
      </c>
      <c r="F8" s="249">
        <v>3</v>
      </c>
      <c r="G8" s="1017">
        <v>0</v>
      </c>
      <c r="H8" s="1018">
        <v>2.4511179056823886</v>
      </c>
      <c r="I8" s="1019">
        <v>0.17261185123824491</v>
      </c>
      <c r="J8" s="1020">
        <v>0</v>
      </c>
      <c r="K8" s="1021">
        <v>-4.1767833654400911E-5</v>
      </c>
      <c r="L8" s="1020">
        <v>5.0290112706625649</v>
      </c>
      <c r="M8" s="250">
        <f>SUM(G8:L8)</f>
        <v>7.6526992597495447</v>
      </c>
      <c r="N8" s="1017">
        <v>0</v>
      </c>
      <c r="O8" s="1018">
        <v>0.37376449</v>
      </c>
      <c r="P8" s="1019">
        <v>0.17278610999999999</v>
      </c>
      <c r="Q8" s="1020">
        <v>0</v>
      </c>
      <c r="R8" s="1021">
        <v>0</v>
      </c>
      <c r="S8" s="1020">
        <v>0.885358694</v>
      </c>
      <c r="T8" s="250">
        <f t="shared" ref="T8:T45" si="0">SUM(N8:S8)</f>
        <v>1.431909294</v>
      </c>
      <c r="U8" s="1022"/>
      <c r="V8" s="16"/>
      <c r="W8" s="57">
        <f t="shared" ref="W8:W29" si="1" xml:space="preserve"> IF( SUM( Y8:AN8 ) = 0, 0, $AB$5 )</f>
        <v>0</v>
      </c>
      <c r="Y8" s="17"/>
      <c r="AA8" s="59">
        <f t="shared" ref="AA8:AF29" si="2" xml:space="preserve"> IF( ISNUMBER( G8 ), 0, 1 )</f>
        <v>0</v>
      </c>
      <c r="AB8" s="59">
        <f t="shared" si="2"/>
        <v>0</v>
      </c>
      <c r="AC8" s="59">
        <f t="shared" si="2"/>
        <v>0</v>
      </c>
      <c r="AD8" s="59">
        <f t="shared" si="2"/>
        <v>0</v>
      </c>
      <c r="AE8" s="59">
        <f t="shared" si="2"/>
        <v>0</v>
      </c>
      <c r="AF8" s="59">
        <f t="shared" si="2"/>
        <v>0</v>
      </c>
      <c r="AG8" s="44"/>
      <c r="AH8" s="59">
        <f t="shared" ref="AH8:AM29" si="3" xml:space="preserve"> IF( ISNUMBER( N8 ), 0, 1 )</f>
        <v>0</v>
      </c>
      <c r="AI8" s="59">
        <f t="shared" si="3"/>
        <v>0</v>
      </c>
      <c r="AJ8" s="59">
        <f t="shared" si="3"/>
        <v>0</v>
      </c>
      <c r="AK8" s="59">
        <f t="shared" si="3"/>
        <v>0</v>
      </c>
      <c r="AL8" s="59">
        <f t="shared" si="3"/>
        <v>0</v>
      </c>
      <c r="AM8" s="59">
        <f t="shared" si="3"/>
        <v>0</v>
      </c>
      <c r="AN8" s="17"/>
      <c r="AP8" s="17"/>
      <c r="AT8" s="17"/>
      <c r="AW8" s="245" t="s">
        <v>588</v>
      </c>
      <c r="AX8" s="1023" t="s">
        <v>94</v>
      </c>
      <c r="AY8" s="1024"/>
      <c r="AZ8" s="248" t="s">
        <v>1</v>
      </c>
      <c r="BA8" s="249">
        <v>3</v>
      </c>
      <c r="BB8" s="1025" t="s">
        <v>2582</v>
      </c>
      <c r="BC8" s="1026" t="s">
        <v>2583</v>
      </c>
      <c r="BD8" s="1027" t="s">
        <v>2584</v>
      </c>
      <c r="BE8" s="1028" t="s">
        <v>2585</v>
      </c>
      <c r="BF8" s="1029" t="s">
        <v>2586</v>
      </c>
      <c r="BG8" s="1028" t="s">
        <v>2587</v>
      </c>
      <c r="BH8" s="250" t="s">
        <v>2588</v>
      </c>
      <c r="BI8" s="1025" t="s">
        <v>2589</v>
      </c>
      <c r="BJ8" s="1026" t="s">
        <v>2590</v>
      </c>
      <c r="BK8" s="1028" t="s">
        <v>2591</v>
      </c>
      <c r="BL8" s="1029" t="s">
        <v>2592</v>
      </c>
      <c r="BM8" s="1027" t="s">
        <v>2593</v>
      </c>
      <c r="BN8" s="1028" t="s">
        <v>2594</v>
      </c>
      <c r="BO8" s="250" t="s">
        <v>2595</v>
      </c>
    </row>
    <row r="9" spans="1:68" s="19" customFormat="1">
      <c r="A9" s="226"/>
      <c r="B9" s="251" t="s">
        <v>589</v>
      </c>
      <c r="C9" s="252" t="s">
        <v>95</v>
      </c>
      <c r="D9" s="253"/>
      <c r="E9" s="254" t="s">
        <v>1</v>
      </c>
      <c r="F9" s="255">
        <v>3</v>
      </c>
      <c r="G9" s="1030">
        <v>0</v>
      </c>
      <c r="H9" s="1031">
        <v>9.3210581185403658</v>
      </c>
      <c r="I9" s="1032">
        <v>0</v>
      </c>
      <c r="J9" s="1033">
        <v>0</v>
      </c>
      <c r="K9" s="1034">
        <v>0</v>
      </c>
      <c r="L9" s="1033">
        <v>0</v>
      </c>
      <c r="M9" s="256">
        <f t="shared" ref="M9:M45" si="4">SUM(G9:L9)</f>
        <v>9.3210581185403658</v>
      </c>
      <c r="N9" s="1030">
        <v>0</v>
      </c>
      <c r="O9" s="1031">
        <v>9.3710335320000002</v>
      </c>
      <c r="P9" s="1032">
        <v>0</v>
      </c>
      <c r="Q9" s="1033">
        <v>0</v>
      </c>
      <c r="R9" s="1034">
        <v>0</v>
      </c>
      <c r="S9" s="1033">
        <v>0</v>
      </c>
      <c r="T9" s="257">
        <f t="shared" si="0"/>
        <v>9.3710335320000002</v>
      </c>
      <c r="U9" s="1035"/>
      <c r="V9" s="16"/>
      <c r="W9" s="57">
        <f t="shared" si="1"/>
        <v>0</v>
      </c>
      <c r="Y9" s="17"/>
      <c r="AA9" s="59">
        <f t="shared" si="2"/>
        <v>0</v>
      </c>
      <c r="AB9" s="59">
        <f t="shared" si="2"/>
        <v>0</v>
      </c>
      <c r="AC9" s="59">
        <f t="shared" si="2"/>
        <v>0</v>
      </c>
      <c r="AD9" s="59">
        <f t="shared" si="2"/>
        <v>0</v>
      </c>
      <c r="AE9" s="59">
        <f t="shared" si="2"/>
        <v>0</v>
      </c>
      <c r="AF9" s="59">
        <f t="shared" si="2"/>
        <v>0</v>
      </c>
      <c r="AG9" s="44"/>
      <c r="AH9" s="59">
        <f t="shared" si="3"/>
        <v>0</v>
      </c>
      <c r="AI9" s="59">
        <f t="shared" si="3"/>
        <v>0</v>
      </c>
      <c r="AJ9" s="59">
        <f t="shared" si="3"/>
        <v>0</v>
      </c>
      <c r="AK9" s="59">
        <f t="shared" si="3"/>
        <v>0</v>
      </c>
      <c r="AL9" s="59">
        <f t="shared" si="3"/>
        <v>0</v>
      </c>
      <c r="AM9" s="59">
        <f t="shared" si="3"/>
        <v>0</v>
      </c>
      <c r="AN9" s="17"/>
      <c r="AP9" s="17"/>
      <c r="AT9" s="17"/>
      <c r="AW9" s="251" t="s">
        <v>589</v>
      </c>
      <c r="AX9" s="1023" t="s">
        <v>95</v>
      </c>
      <c r="AY9" s="1036"/>
      <c r="AZ9" s="254" t="s">
        <v>1</v>
      </c>
      <c r="BA9" s="255">
        <v>3</v>
      </c>
      <c r="BB9" s="1037" t="s">
        <v>2596</v>
      </c>
      <c r="BC9" s="1038" t="s">
        <v>2597</v>
      </c>
      <c r="BD9" s="1039" t="s">
        <v>2598</v>
      </c>
      <c r="BE9" s="1040" t="s">
        <v>2599</v>
      </c>
      <c r="BF9" s="1041" t="s">
        <v>2600</v>
      </c>
      <c r="BG9" s="1040" t="s">
        <v>2601</v>
      </c>
      <c r="BH9" s="1042" t="s">
        <v>2602</v>
      </c>
      <c r="BI9" s="1037" t="s">
        <v>2603</v>
      </c>
      <c r="BJ9" s="1038" t="s">
        <v>2604</v>
      </c>
      <c r="BK9" s="1040" t="s">
        <v>2605</v>
      </c>
      <c r="BL9" s="1041" t="s">
        <v>2606</v>
      </c>
      <c r="BM9" s="1039" t="s">
        <v>2607</v>
      </c>
      <c r="BN9" s="1040" t="s">
        <v>2608</v>
      </c>
      <c r="BO9" s="1043" t="s">
        <v>2609</v>
      </c>
      <c r="BP9" s="258"/>
    </row>
    <row r="10" spans="1:68" s="19" customFormat="1">
      <c r="A10" s="226"/>
      <c r="B10" s="251" t="s">
        <v>590</v>
      </c>
      <c r="C10" s="259" t="s">
        <v>591</v>
      </c>
      <c r="D10" s="253"/>
      <c r="E10" s="254" t="s">
        <v>1</v>
      </c>
      <c r="F10" s="255">
        <v>3</v>
      </c>
      <c r="G10" s="1030">
        <v>0</v>
      </c>
      <c r="H10" s="1031">
        <v>0</v>
      </c>
      <c r="I10" s="1032">
        <v>0</v>
      </c>
      <c r="J10" s="1033">
        <v>0</v>
      </c>
      <c r="K10" s="1034">
        <v>0</v>
      </c>
      <c r="L10" s="1033">
        <v>0</v>
      </c>
      <c r="M10" s="256">
        <f t="shared" si="4"/>
        <v>0</v>
      </c>
      <c r="N10" s="1030">
        <v>0</v>
      </c>
      <c r="O10" s="1031">
        <v>0</v>
      </c>
      <c r="P10" s="1032">
        <v>0</v>
      </c>
      <c r="Q10" s="1033">
        <v>0</v>
      </c>
      <c r="R10" s="1034">
        <v>0</v>
      </c>
      <c r="S10" s="1033">
        <v>0</v>
      </c>
      <c r="T10" s="257">
        <f t="shared" si="0"/>
        <v>0</v>
      </c>
      <c r="U10" s="1035"/>
      <c r="V10" s="16"/>
      <c r="W10" s="57">
        <f t="shared" ref="W10" si="5" xml:space="preserve"> IF( SUM( Y10:AN10 ) = 0, 0, $AB$5 )</f>
        <v>0</v>
      </c>
      <c r="Y10" s="17"/>
      <c r="AA10" s="59">
        <f t="shared" si="2"/>
        <v>0</v>
      </c>
      <c r="AB10" s="59">
        <f t="shared" si="2"/>
        <v>0</v>
      </c>
      <c r="AC10" s="59">
        <f t="shared" si="2"/>
        <v>0</v>
      </c>
      <c r="AD10" s="59">
        <f t="shared" si="2"/>
        <v>0</v>
      </c>
      <c r="AE10" s="59">
        <f t="shared" si="2"/>
        <v>0</v>
      </c>
      <c r="AF10" s="59">
        <f t="shared" si="2"/>
        <v>0</v>
      </c>
      <c r="AG10" s="44"/>
      <c r="AH10" s="59">
        <f t="shared" si="3"/>
        <v>0</v>
      </c>
      <c r="AI10" s="59">
        <f t="shared" si="3"/>
        <v>0</v>
      </c>
      <c r="AJ10" s="59">
        <f t="shared" si="3"/>
        <v>0</v>
      </c>
      <c r="AK10" s="59">
        <f t="shared" si="3"/>
        <v>0</v>
      </c>
      <c r="AL10" s="59">
        <f t="shared" si="3"/>
        <v>0</v>
      </c>
      <c r="AM10" s="59">
        <f t="shared" si="3"/>
        <v>0</v>
      </c>
      <c r="AN10" s="17"/>
      <c r="AP10" s="17"/>
      <c r="AT10" s="17"/>
      <c r="AW10" s="251" t="s">
        <v>590</v>
      </c>
      <c r="AX10" s="1044" t="s">
        <v>591</v>
      </c>
      <c r="AY10" s="1045"/>
      <c r="AZ10" s="254" t="s">
        <v>1</v>
      </c>
      <c r="BA10" s="255">
        <v>3</v>
      </c>
      <c r="BB10" s="1037" t="s">
        <v>2610</v>
      </c>
      <c r="BC10" s="1038" t="s">
        <v>2611</v>
      </c>
      <c r="BD10" s="1039" t="s">
        <v>2612</v>
      </c>
      <c r="BE10" s="1040" t="s">
        <v>2613</v>
      </c>
      <c r="BF10" s="1041" t="s">
        <v>2614</v>
      </c>
      <c r="BG10" s="1040" t="s">
        <v>2615</v>
      </c>
      <c r="BH10" s="1042" t="s">
        <v>2616</v>
      </c>
      <c r="BI10" s="1037" t="s">
        <v>2617</v>
      </c>
      <c r="BJ10" s="1038" t="s">
        <v>2618</v>
      </c>
      <c r="BK10" s="1039" t="s">
        <v>2619</v>
      </c>
      <c r="BL10" s="1040" t="s">
        <v>2620</v>
      </c>
      <c r="BM10" s="1041" t="s">
        <v>2621</v>
      </c>
      <c r="BN10" s="1040" t="s">
        <v>2622</v>
      </c>
      <c r="BO10" s="1042" t="s">
        <v>2623</v>
      </c>
    </row>
    <row r="11" spans="1:68" s="19" customFormat="1">
      <c r="A11" s="226"/>
      <c r="B11" s="251" t="s">
        <v>592</v>
      </c>
      <c r="C11" s="260" t="s">
        <v>96</v>
      </c>
      <c r="D11" s="261"/>
      <c r="E11" s="254" t="s">
        <v>1</v>
      </c>
      <c r="F11" s="255">
        <v>3</v>
      </c>
      <c r="G11" s="1046">
        <v>0</v>
      </c>
      <c r="H11" s="1031">
        <v>0</v>
      </c>
      <c r="I11" s="1032">
        <v>0</v>
      </c>
      <c r="J11" s="1033">
        <v>0</v>
      </c>
      <c r="K11" s="1034">
        <v>0</v>
      </c>
      <c r="L11" s="1033">
        <v>0</v>
      </c>
      <c r="M11" s="256">
        <f t="shared" si="4"/>
        <v>0</v>
      </c>
      <c r="N11" s="1046">
        <v>0</v>
      </c>
      <c r="O11" s="1031">
        <v>0</v>
      </c>
      <c r="P11" s="1032">
        <v>0</v>
      </c>
      <c r="Q11" s="1033">
        <v>0</v>
      </c>
      <c r="R11" s="1034">
        <v>0</v>
      </c>
      <c r="S11" s="1033">
        <v>0</v>
      </c>
      <c r="T11" s="256">
        <f t="shared" si="0"/>
        <v>0</v>
      </c>
      <c r="U11" s="1047"/>
      <c r="V11" s="16"/>
      <c r="W11" s="57">
        <f t="shared" si="1"/>
        <v>0</v>
      </c>
      <c r="Y11" s="17"/>
      <c r="AA11" s="59">
        <f t="shared" si="2"/>
        <v>0</v>
      </c>
      <c r="AB11" s="59">
        <f t="shared" si="2"/>
        <v>0</v>
      </c>
      <c r="AC11" s="59">
        <f t="shared" si="2"/>
        <v>0</v>
      </c>
      <c r="AD11" s="59">
        <f t="shared" si="2"/>
        <v>0</v>
      </c>
      <c r="AE11" s="59">
        <f t="shared" si="2"/>
        <v>0</v>
      </c>
      <c r="AF11" s="59">
        <f t="shared" si="2"/>
        <v>0</v>
      </c>
      <c r="AG11" s="44"/>
      <c r="AH11" s="59">
        <f t="shared" si="3"/>
        <v>0</v>
      </c>
      <c r="AI11" s="59">
        <f t="shared" si="3"/>
        <v>0</v>
      </c>
      <c r="AJ11" s="59">
        <f t="shared" si="3"/>
        <v>0</v>
      </c>
      <c r="AK11" s="59">
        <f t="shared" si="3"/>
        <v>0</v>
      </c>
      <c r="AL11" s="59">
        <f t="shared" si="3"/>
        <v>0</v>
      </c>
      <c r="AM11" s="59">
        <f t="shared" si="3"/>
        <v>0</v>
      </c>
      <c r="AN11" s="17"/>
      <c r="AP11" s="17"/>
      <c r="AT11" s="17"/>
      <c r="AW11" s="251" t="s">
        <v>592</v>
      </c>
      <c r="AX11" s="1048" t="s">
        <v>96</v>
      </c>
      <c r="AY11" s="1048"/>
      <c r="AZ11" s="254" t="s">
        <v>1</v>
      </c>
      <c r="BA11" s="255">
        <v>3</v>
      </c>
      <c r="BB11" s="1049" t="s">
        <v>2624</v>
      </c>
      <c r="BC11" s="1050" t="s">
        <v>2625</v>
      </c>
      <c r="BD11" s="1051" t="s">
        <v>2626</v>
      </c>
      <c r="BE11" s="1052" t="s">
        <v>2627</v>
      </c>
      <c r="BF11" s="1053" t="s">
        <v>2628</v>
      </c>
      <c r="BG11" s="1052" t="s">
        <v>2629</v>
      </c>
      <c r="BH11" s="1042" t="s">
        <v>2630</v>
      </c>
      <c r="BI11" s="1049" t="s">
        <v>2631</v>
      </c>
      <c r="BJ11" s="1050" t="s">
        <v>2632</v>
      </c>
      <c r="BK11" s="1052" t="s">
        <v>2633</v>
      </c>
      <c r="BL11" s="1053" t="s">
        <v>2634</v>
      </c>
      <c r="BM11" s="1051" t="s">
        <v>2635</v>
      </c>
      <c r="BN11" s="1052" t="s">
        <v>2636</v>
      </c>
      <c r="BO11" s="1042" t="s">
        <v>2637</v>
      </c>
    </row>
    <row r="12" spans="1:68" s="19" customFormat="1">
      <c r="A12" s="226"/>
      <c r="B12" s="251" t="s">
        <v>593</v>
      </c>
      <c r="C12" s="260" t="s">
        <v>97</v>
      </c>
      <c r="D12" s="261"/>
      <c r="E12" s="254" t="s">
        <v>1</v>
      </c>
      <c r="F12" s="255">
        <v>3</v>
      </c>
      <c r="G12" s="1046">
        <v>0</v>
      </c>
      <c r="H12" s="1031">
        <v>0</v>
      </c>
      <c r="I12" s="1032">
        <v>0</v>
      </c>
      <c r="J12" s="1033">
        <v>0</v>
      </c>
      <c r="K12" s="1034">
        <v>0</v>
      </c>
      <c r="L12" s="1033">
        <v>0</v>
      </c>
      <c r="M12" s="256">
        <f t="shared" si="4"/>
        <v>0</v>
      </c>
      <c r="N12" s="1046">
        <v>0</v>
      </c>
      <c r="O12" s="1031">
        <v>0</v>
      </c>
      <c r="P12" s="1032">
        <v>0</v>
      </c>
      <c r="Q12" s="1033">
        <v>0</v>
      </c>
      <c r="R12" s="1034">
        <v>0</v>
      </c>
      <c r="S12" s="1033">
        <v>0</v>
      </c>
      <c r="T12" s="256">
        <f t="shared" si="0"/>
        <v>0</v>
      </c>
      <c r="U12" s="1047"/>
      <c r="V12" s="16"/>
      <c r="W12" s="57">
        <f t="shared" si="1"/>
        <v>0</v>
      </c>
      <c r="Y12" s="17"/>
      <c r="AA12" s="59">
        <f t="shared" si="2"/>
        <v>0</v>
      </c>
      <c r="AB12" s="59">
        <f t="shared" si="2"/>
        <v>0</v>
      </c>
      <c r="AC12" s="59">
        <f t="shared" si="2"/>
        <v>0</v>
      </c>
      <c r="AD12" s="59">
        <f t="shared" si="2"/>
        <v>0</v>
      </c>
      <c r="AE12" s="59">
        <f t="shared" si="2"/>
        <v>0</v>
      </c>
      <c r="AF12" s="59">
        <f t="shared" si="2"/>
        <v>0</v>
      </c>
      <c r="AG12" s="44"/>
      <c r="AH12" s="59">
        <f t="shared" si="3"/>
        <v>0</v>
      </c>
      <c r="AI12" s="59">
        <f t="shared" si="3"/>
        <v>0</v>
      </c>
      <c r="AJ12" s="59">
        <f t="shared" si="3"/>
        <v>0</v>
      </c>
      <c r="AK12" s="59">
        <f t="shared" si="3"/>
        <v>0</v>
      </c>
      <c r="AL12" s="59">
        <f t="shared" si="3"/>
        <v>0</v>
      </c>
      <c r="AM12" s="59">
        <f t="shared" si="3"/>
        <v>0</v>
      </c>
      <c r="AN12" s="17"/>
      <c r="AP12" s="17"/>
      <c r="AT12" s="17"/>
      <c r="AW12" s="251" t="s">
        <v>593</v>
      </c>
      <c r="AX12" s="1048" t="s">
        <v>97</v>
      </c>
      <c r="AY12" s="1048"/>
      <c r="AZ12" s="254" t="s">
        <v>1</v>
      </c>
      <c r="BA12" s="255">
        <v>3</v>
      </c>
      <c r="BB12" s="1049" t="s">
        <v>2638</v>
      </c>
      <c r="BC12" s="1050" t="s">
        <v>2639</v>
      </c>
      <c r="BD12" s="1051" t="s">
        <v>2640</v>
      </c>
      <c r="BE12" s="1052" t="s">
        <v>2641</v>
      </c>
      <c r="BF12" s="1053" t="s">
        <v>2642</v>
      </c>
      <c r="BG12" s="1052" t="s">
        <v>2643</v>
      </c>
      <c r="BH12" s="1042" t="s">
        <v>2644</v>
      </c>
      <c r="BI12" s="1049" t="s">
        <v>2645</v>
      </c>
      <c r="BJ12" s="1050" t="s">
        <v>2646</v>
      </c>
      <c r="BK12" s="1052" t="s">
        <v>2647</v>
      </c>
      <c r="BL12" s="1053" t="s">
        <v>2648</v>
      </c>
      <c r="BM12" s="1051" t="s">
        <v>2649</v>
      </c>
      <c r="BN12" s="1052" t="s">
        <v>2650</v>
      </c>
      <c r="BO12" s="1042" t="s">
        <v>2651</v>
      </c>
    </row>
    <row r="13" spans="1:68" s="19" customFormat="1">
      <c r="A13" s="226"/>
      <c r="B13" s="251" t="s">
        <v>594</v>
      </c>
      <c r="C13" s="260" t="s">
        <v>98</v>
      </c>
      <c r="D13" s="261"/>
      <c r="E13" s="254" t="s">
        <v>1</v>
      </c>
      <c r="F13" s="255">
        <v>3</v>
      </c>
      <c r="G13" s="1046">
        <v>0</v>
      </c>
      <c r="H13" s="1031">
        <v>0</v>
      </c>
      <c r="I13" s="1032">
        <v>0</v>
      </c>
      <c r="J13" s="1033">
        <v>0</v>
      </c>
      <c r="K13" s="1034">
        <v>0.22842964249274136</v>
      </c>
      <c r="L13" s="1033">
        <v>22.123349862451487</v>
      </c>
      <c r="M13" s="256">
        <f t="shared" si="4"/>
        <v>22.351779504944229</v>
      </c>
      <c r="N13" s="1046">
        <v>0</v>
      </c>
      <c r="O13" s="1031">
        <v>0</v>
      </c>
      <c r="P13" s="1032">
        <v>0</v>
      </c>
      <c r="Q13" s="1033">
        <v>0</v>
      </c>
      <c r="R13" s="1034">
        <v>0.25183234199999999</v>
      </c>
      <c r="S13" s="1033">
        <v>21.888765580000001</v>
      </c>
      <c r="T13" s="256">
        <f t="shared" si="0"/>
        <v>22.140597922000001</v>
      </c>
      <c r="U13" s="1047"/>
      <c r="V13" s="16"/>
      <c r="W13" s="57">
        <f t="shared" si="1"/>
        <v>0</v>
      </c>
      <c r="Y13" s="17"/>
      <c r="AA13" s="59">
        <f t="shared" si="2"/>
        <v>0</v>
      </c>
      <c r="AB13" s="59">
        <f t="shared" si="2"/>
        <v>0</v>
      </c>
      <c r="AC13" s="59">
        <f t="shared" si="2"/>
        <v>0</v>
      </c>
      <c r="AD13" s="59">
        <f t="shared" si="2"/>
        <v>0</v>
      </c>
      <c r="AE13" s="59">
        <f t="shared" si="2"/>
        <v>0</v>
      </c>
      <c r="AF13" s="59">
        <f t="shared" si="2"/>
        <v>0</v>
      </c>
      <c r="AG13" s="44"/>
      <c r="AH13" s="59">
        <f t="shared" si="3"/>
        <v>0</v>
      </c>
      <c r="AI13" s="59">
        <f t="shared" si="3"/>
        <v>0</v>
      </c>
      <c r="AJ13" s="59">
        <f t="shared" si="3"/>
        <v>0</v>
      </c>
      <c r="AK13" s="59">
        <f t="shared" si="3"/>
        <v>0</v>
      </c>
      <c r="AL13" s="59">
        <f t="shared" si="3"/>
        <v>0</v>
      </c>
      <c r="AM13" s="59">
        <f t="shared" si="3"/>
        <v>0</v>
      </c>
      <c r="AN13" s="17"/>
      <c r="AP13" s="17"/>
      <c r="AT13" s="17"/>
      <c r="AW13" s="251" t="s">
        <v>594</v>
      </c>
      <c r="AX13" s="1048" t="s">
        <v>98</v>
      </c>
      <c r="AY13" s="1048"/>
      <c r="AZ13" s="254" t="s">
        <v>1</v>
      </c>
      <c r="BA13" s="255">
        <v>3</v>
      </c>
      <c r="BB13" s="1049" t="s">
        <v>2652</v>
      </c>
      <c r="BC13" s="1050" t="s">
        <v>2653</v>
      </c>
      <c r="BD13" s="1051" t="s">
        <v>2654</v>
      </c>
      <c r="BE13" s="1052" t="s">
        <v>2655</v>
      </c>
      <c r="BF13" s="1053" t="s">
        <v>2656</v>
      </c>
      <c r="BG13" s="1052" t="s">
        <v>2657</v>
      </c>
      <c r="BH13" s="1042" t="s">
        <v>2658</v>
      </c>
      <c r="BI13" s="1049" t="s">
        <v>2659</v>
      </c>
      <c r="BJ13" s="1050" t="s">
        <v>2660</v>
      </c>
      <c r="BK13" s="1052" t="s">
        <v>2661</v>
      </c>
      <c r="BL13" s="1053" t="s">
        <v>2662</v>
      </c>
      <c r="BM13" s="1051" t="s">
        <v>2663</v>
      </c>
      <c r="BN13" s="1052" t="s">
        <v>2664</v>
      </c>
      <c r="BO13" s="1042" t="s">
        <v>2665</v>
      </c>
    </row>
    <row r="14" spans="1:68" s="19" customFormat="1">
      <c r="A14" s="226"/>
      <c r="B14" s="251" t="s">
        <v>595</v>
      </c>
      <c r="C14" s="260" t="s">
        <v>99</v>
      </c>
      <c r="D14" s="261"/>
      <c r="E14" s="254" t="s">
        <v>1</v>
      </c>
      <c r="F14" s="255">
        <v>3</v>
      </c>
      <c r="G14" s="1046">
        <v>0</v>
      </c>
      <c r="H14" s="1031">
        <v>-0.15712668435315633</v>
      </c>
      <c r="I14" s="1032">
        <v>-1.2816615090810199E-4</v>
      </c>
      <c r="J14" s="1033">
        <v>0</v>
      </c>
      <c r="K14" s="1034">
        <v>0</v>
      </c>
      <c r="L14" s="1033">
        <v>0</v>
      </c>
      <c r="M14" s="256">
        <f t="shared" si="4"/>
        <v>-0.15725485050406443</v>
      </c>
      <c r="N14" s="1046">
        <v>0</v>
      </c>
      <c r="O14" s="1031">
        <v>7.1922829999999998E-3</v>
      </c>
      <c r="P14" s="1032">
        <v>-1.2829599999999999E-4</v>
      </c>
      <c r="Q14" s="1033">
        <v>0</v>
      </c>
      <c r="R14" s="1034">
        <v>0</v>
      </c>
      <c r="S14" s="1033">
        <v>0</v>
      </c>
      <c r="T14" s="256">
        <f t="shared" si="0"/>
        <v>7.0639869999999999E-3</v>
      </c>
      <c r="U14" s="1047"/>
      <c r="V14" s="16"/>
      <c r="W14" s="57">
        <f t="shared" si="1"/>
        <v>0</v>
      </c>
      <c r="Y14" s="17"/>
      <c r="AA14" s="59">
        <f t="shared" si="2"/>
        <v>0</v>
      </c>
      <c r="AB14" s="59">
        <f t="shared" si="2"/>
        <v>0</v>
      </c>
      <c r="AC14" s="59">
        <f t="shared" si="2"/>
        <v>0</v>
      </c>
      <c r="AD14" s="59">
        <f t="shared" si="2"/>
        <v>0</v>
      </c>
      <c r="AE14" s="59">
        <f t="shared" si="2"/>
        <v>0</v>
      </c>
      <c r="AF14" s="59">
        <f t="shared" si="2"/>
        <v>0</v>
      </c>
      <c r="AG14" s="44"/>
      <c r="AH14" s="59">
        <f t="shared" si="3"/>
        <v>0</v>
      </c>
      <c r="AI14" s="59">
        <f t="shared" si="3"/>
        <v>0</v>
      </c>
      <c r="AJ14" s="59">
        <f t="shared" si="3"/>
        <v>0</v>
      </c>
      <c r="AK14" s="59">
        <f t="shared" si="3"/>
        <v>0</v>
      </c>
      <c r="AL14" s="59">
        <f t="shared" si="3"/>
        <v>0</v>
      </c>
      <c r="AM14" s="59">
        <f t="shared" si="3"/>
        <v>0</v>
      </c>
      <c r="AN14" s="17"/>
      <c r="AP14" s="17"/>
      <c r="AT14" s="17"/>
      <c r="AW14" s="251" t="s">
        <v>595</v>
      </c>
      <c r="AX14" s="1048" t="s">
        <v>99</v>
      </c>
      <c r="AY14" s="1048"/>
      <c r="AZ14" s="254" t="s">
        <v>1</v>
      </c>
      <c r="BA14" s="255">
        <v>3</v>
      </c>
      <c r="BB14" s="1049" t="s">
        <v>2666</v>
      </c>
      <c r="BC14" s="1050" t="s">
        <v>2667</v>
      </c>
      <c r="BD14" s="1051" t="s">
        <v>2668</v>
      </c>
      <c r="BE14" s="1052" t="s">
        <v>2669</v>
      </c>
      <c r="BF14" s="1053" t="s">
        <v>2670</v>
      </c>
      <c r="BG14" s="1052" t="s">
        <v>2671</v>
      </c>
      <c r="BH14" s="1042" t="s">
        <v>2672</v>
      </c>
      <c r="BI14" s="1049" t="s">
        <v>2673</v>
      </c>
      <c r="BJ14" s="1050" t="s">
        <v>2674</v>
      </c>
      <c r="BK14" s="1052" t="s">
        <v>2675</v>
      </c>
      <c r="BL14" s="1053" t="s">
        <v>2676</v>
      </c>
      <c r="BM14" s="1051" t="s">
        <v>2677</v>
      </c>
      <c r="BN14" s="1052" t="s">
        <v>2678</v>
      </c>
      <c r="BO14" s="1042" t="s">
        <v>2679</v>
      </c>
    </row>
    <row r="15" spans="1:68" s="19" customFormat="1">
      <c r="A15" s="226"/>
      <c r="B15" s="251" t="s">
        <v>596</v>
      </c>
      <c r="C15" s="260" t="s">
        <v>100</v>
      </c>
      <c r="D15" s="261"/>
      <c r="E15" s="254" t="s">
        <v>1</v>
      </c>
      <c r="F15" s="255">
        <v>3</v>
      </c>
      <c r="G15" s="1046">
        <v>0</v>
      </c>
      <c r="H15" s="1031">
        <v>-0.14038771768018901</v>
      </c>
      <c r="I15" s="1032">
        <v>-1.2816615090810199E-4</v>
      </c>
      <c r="J15" s="1033">
        <v>0</v>
      </c>
      <c r="K15" s="1034">
        <v>1.240790371098136E-2</v>
      </c>
      <c r="L15" s="1033">
        <v>6.3496923115184262E-3</v>
      </c>
      <c r="M15" s="256">
        <f t="shared" si="4"/>
        <v>-0.12175828780859733</v>
      </c>
      <c r="N15" s="1046">
        <v>0</v>
      </c>
      <c r="O15" s="1031">
        <v>6.856539E-3</v>
      </c>
      <c r="P15" s="1032">
        <v>-1.2829599999999999E-4</v>
      </c>
      <c r="Q15" s="1033">
        <v>0</v>
      </c>
      <c r="R15" s="1034">
        <v>0</v>
      </c>
      <c r="S15" s="1033">
        <v>-6.0250204000000002E-2</v>
      </c>
      <c r="T15" s="256">
        <f t="shared" si="0"/>
        <v>-5.3521961E-2</v>
      </c>
      <c r="U15" s="1047"/>
      <c r="V15" s="16"/>
      <c r="W15" s="57">
        <f t="shared" si="1"/>
        <v>0</v>
      </c>
      <c r="Y15" s="17"/>
      <c r="AA15" s="59">
        <f t="shared" si="2"/>
        <v>0</v>
      </c>
      <c r="AB15" s="59">
        <f t="shared" si="2"/>
        <v>0</v>
      </c>
      <c r="AC15" s="59">
        <f t="shared" si="2"/>
        <v>0</v>
      </c>
      <c r="AD15" s="59">
        <f t="shared" si="2"/>
        <v>0</v>
      </c>
      <c r="AE15" s="59">
        <f t="shared" si="2"/>
        <v>0</v>
      </c>
      <c r="AF15" s="59">
        <f t="shared" si="2"/>
        <v>0</v>
      </c>
      <c r="AG15" s="44"/>
      <c r="AH15" s="59">
        <f t="shared" si="3"/>
        <v>0</v>
      </c>
      <c r="AI15" s="59">
        <f t="shared" si="3"/>
        <v>0</v>
      </c>
      <c r="AJ15" s="59">
        <f t="shared" si="3"/>
        <v>0</v>
      </c>
      <c r="AK15" s="59">
        <f t="shared" si="3"/>
        <v>0</v>
      </c>
      <c r="AL15" s="59">
        <f t="shared" si="3"/>
        <v>0</v>
      </c>
      <c r="AM15" s="59">
        <f t="shared" si="3"/>
        <v>0</v>
      </c>
      <c r="AN15" s="17"/>
      <c r="AP15" s="17"/>
      <c r="AT15" s="17"/>
      <c r="AW15" s="251" t="s">
        <v>596</v>
      </c>
      <c r="AX15" s="1048" t="s">
        <v>100</v>
      </c>
      <c r="AY15" s="1048"/>
      <c r="AZ15" s="254" t="s">
        <v>1</v>
      </c>
      <c r="BA15" s="255">
        <v>3</v>
      </c>
      <c r="BB15" s="1049" t="s">
        <v>2680</v>
      </c>
      <c r="BC15" s="1050" t="s">
        <v>2681</v>
      </c>
      <c r="BD15" s="1051" t="s">
        <v>2682</v>
      </c>
      <c r="BE15" s="1052" t="s">
        <v>2683</v>
      </c>
      <c r="BF15" s="1053" t="s">
        <v>2684</v>
      </c>
      <c r="BG15" s="1052" t="s">
        <v>2685</v>
      </c>
      <c r="BH15" s="1042" t="s">
        <v>2686</v>
      </c>
      <c r="BI15" s="1049" t="s">
        <v>2687</v>
      </c>
      <c r="BJ15" s="1050" t="s">
        <v>2688</v>
      </c>
      <c r="BK15" s="1052" t="s">
        <v>2689</v>
      </c>
      <c r="BL15" s="1053" t="s">
        <v>2690</v>
      </c>
      <c r="BM15" s="1051" t="s">
        <v>2691</v>
      </c>
      <c r="BN15" s="1052" t="s">
        <v>2692</v>
      </c>
      <c r="BO15" s="1042" t="s">
        <v>2693</v>
      </c>
    </row>
    <row r="16" spans="1:68" s="19" customFormat="1">
      <c r="A16" s="226"/>
      <c r="B16" s="251" t="s">
        <v>597</v>
      </c>
      <c r="C16" s="260" t="s">
        <v>101</v>
      </c>
      <c r="D16" s="261"/>
      <c r="E16" s="254" t="s">
        <v>1</v>
      </c>
      <c r="F16" s="255">
        <v>3</v>
      </c>
      <c r="G16" s="1046">
        <v>0</v>
      </c>
      <c r="H16" s="1031">
        <v>-0.15416030133661235</v>
      </c>
      <c r="I16" s="1032">
        <v>1.1583375680067501E-3</v>
      </c>
      <c r="J16" s="1033">
        <v>0</v>
      </c>
      <c r="K16" s="1034">
        <v>0</v>
      </c>
      <c r="L16" s="1033">
        <v>0.62935962909520426</v>
      </c>
      <c r="M16" s="256">
        <f t="shared" si="4"/>
        <v>0.47635766532659868</v>
      </c>
      <c r="N16" s="1046">
        <v>0</v>
      </c>
      <c r="O16" s="1031">
        <v>0</v>
      </c>
      <c r="P16" s="1032">
        <v>1.1595069999999999E-3</v>
      </c>
      <c r="Q16" s="1033">
        <v>0</v>
      </c>
      <c r="R16" s="1034">
        <v>0</v>
      </c>
      <c r="S16" s="1033">
        <v>0.209115938</v>
      </c>
      <c r="T16" s="256">
        <f t="shared" si="0"/>
        <v>0.21027544500000001</v>
      </c>
      <c r="U16" s="1047"/>
      <c r="V16" s="16"/>
      <c r="W16" s="57">
        <f t="shared" si="1"/>
        <v>0</v>
      </c>
      <c r="Y16" s="17"/>
      <c r="AA16" s="59">
        <f t="shared" si="2"/>
        <v>0</v>
      </c>
      <c r="AB16" s="59">
        <f t="shared" si="2"/>
        <v>0</v>
      </c>
      <c r="AC16" s="59">
        <f t="shared" si="2"/>
        <v>0</v>
      </c>
      <c r="AD16" s="59">
        <f t="shared" si="2"/>
        <v>0</v>
      </c>
      <c r="AE16" s="59">
        <f t="shared" si="2"/>
        <v>0</v>
      </c>
      <c r="AF16" s="59">
        <f t="shared" si="2"/>
        <v>0</v>
      </c>
      <c r="AG16" s="44"/>
      <c r="AH16" s="59">
        <f t="shared" si="3"/>
        <v>0</v>
      </c>
      <c r="AI16" s="59">
        <f t="shared" si="3"/>
        <v>0</v>
      </c>
      <c r="AJ16" s="59">
        <f t="shared" si="3"/>
        <v>0</v>
      </c>
      <c r="AK16" s="59">
        <f t="shared" si="3"/>
        <v>0</v>
      </c>
      <c r="AL16" s="59">
        <f t="shared" si="3"/>
        <v>0</v>
      </c>
      <c r="AM16" s="59">
        <f t="shared" si="3"/>
        <v>0</v>
      </c>
      <c r="AN16" s="17"/>
      <c r="AP16" s="17"/>
      <c r="AT16" s="17"/>
      <c r="AW16" s="251" t="s">
        <v>597</v>
      </c>
      <c r="AX16" s="1048" t="s">
        <v>101</v>
      </c>
      <c r="AY16" s="1048"/>
      <c r="AZ16" s="254" t="s">
        <v>1</v>
      </c>
      <c r="BA16" s="255">
        <v>3</v>
      </c>
      <c r="BB16" s="1049" t="s">
        <v>2694</v>
      </c>
      <c r="BC16" s="1050" t="s">
        <v>2695</v>
      </c>
      <c r="BD16" s="1051" t="s">
        <v>2696</v>
      </c>
      <c r="BE16" s="1052" t="s">
        <v>2697</v>
      </c>
      <c r="BF16" s="1053" t="s">
        <v>2698</v>
      </c>
      <c r="BG16" s="1052" t="s">
        <v>2699</v>
      </c>
      <c r="BH16" s="1042" t="s">
        <v>2700</v>
      </c>
      <c r="BI16" s="1049" t="s">
        <v>2701</v>
      </c>
      <c r="BJ16" s="1050" t="s">
        <v>2702</v>
      </c>
      <c r="BK16" s="1052" t="s">
        <v>2703</v>
      </c>
      <c r="BL16" s="1053" t="s">
        <v>2704</v>
      </c>
      <c r="BM16" s="1051" t="s">
        <v>2705</v>
      </c>
      <c r="BN16" s="1052" t="s">
        <v>2706</v>
      </c>
      <c r="BO16" s="1042" t="s">
        <v>2707</v>
      </c>
    </row>
    <row r="17" spans="1:68" s="19" customFormat="1">
      <c r="A17" s="226"/>
      <c r="B17" s="251" t="s">
        <v>598</v>
      </c>
      <c r="C17" s="260" t="s">
        <v>102</v>
      </c>
      <c r="D17" s="261"/>
      <c r="E17" s="254" t="s">
        <v>1</v>
      </c>
      <c r="F17" s="255">
        <v>3</v>
      </c>
      <c r="G17" s="1046">
        <v>0</v>
      </c>
      <c r="H17" s="1031">
        <v>-0.2170426889805144</v>
      </c>
      <c r="I17" s="1032">
        <v>7.6327845258932672E-2</v>
      </c>
      <c r="J17" s="1033">
        <v>0</v>
      </c>
      <c r="K17" s="1034">
        <v>0</v>
      </c>
      <c r="L17" s="1033">
        <v>0.63873466111765376</v>
      </c>
      <c r="M17" s="256">
        <f t="shared" si="4"/>
        <v>0.49801981739607204</v>
      </c>
      <c r="N17" s="1046">
        <v>0</v>
      </c>
      <c r="O17" s="1031">
        <v>0</v>
      </c>
      <c r="P17" s="1032">
        <v>4.7261400000000001E-5</v>
      </c>
      <c r="Q17" s="1033">
        <v>0</v>
      </c>
      <c r="R17" s="1034">
        <v>0</v>
      </c>
      <c r="S17" s="1033">
        <v>0.182521128</v>
      </c>
      <c r="T17" s="256">
        <f t="shared" si="0"/>
        <v>0.1825683894</v>
      </c>
      <c r="U17" s="1047"/>
      <c r="V17" s="16"/>
      <c r="W17" s="57">
        <f t="shared" si="1"/>
        <v>0</v>
      </c>
      <c r="Y17" s="17"/>
      <c r="AA17" s="59">
        <f t="shared" si="2"/>
        <v>0</v>
      </c>
      <c r="AB17" s="59">
        <f t="shared" si="2"/>
        <v>0</v>
      </c>
      <c r="AC17" s="59">
        <f t="shared" si="2"/>
        <v>0</v>
      </c>
      <c r="AD17" s="59">
        <f t="shared" si="2"/>
        <v>0</v>
      </c>
      <c r="AE17" s="59">
        <f t="shared" si="2"/>
        <v>0</v>
      </c>
      <c r="AF17" s="59">
        <f t="shared" si="2"/>
        <v>0</v>
      </c>
      <c r="AG17" s="44"/>
      <c r="AH17" s="59">
        <f t="shared" si="3"/>
        <v>0</v>
      </c>
      <c r="AI17" s="59">
        <f t="shared" si="3"/>
        <v>0</v>
      </c>
      <c r="AJ17" s="59">
        <f t="shared" si="3"/>
        <v>0</v>
      </c>
      <c r="AK17" s="59">
        <f t="shared" si="3"/>
        <v>0</v>
      </c>
      <c r="AL17" s="59">
        <f t="shared" si="3"/>
        <v>0</v>
      </c>
      <c r="AM17" s="59">
        <f t="shared" si="3"/>
        <v>0</v>
      </c>
      <c r="AN17" s="17"/>
      <c r="AP17" s="17"/>
      <c r="AT17" s="17"/>
      <c r="AW17" s="251" t="s">
        <v>598</v>
      </c>
      <c r="AX17" s="1048" t="s">
        <v>102</v>
      </c>
      <c r="AY17" s="1048"/>
      <c r="AZ17" s="254" t="s">
        <v>1</v>
      </c>
      <c r="BA17" s="255">
        <v>3</v>
      </c>
      <c r="BB17" s="1049" t="s">
        <v>2708</v>
      </c>
      <c r="BC17" s="1050" t="s">
        <v>2709</v>
      </c>
      <c r="BD17" s="1051" t="s">
        <v>2710</v>
      </c>
      <c r="BE17" s="1052" t="s">
        <v>2711</v>
      </c>
      <c r="BF17" s="1053" t="s">
        <v>2712</v>
      </c>
      <c r="BG17" s="1052" t="s">
        <v>2713</v>
      </c>
      <c r="BH17" s="1042" t="s">
        <v>2714</v>
      </c>
      <c r="BI17" s="1049" t="s">
        <v>2715</v>
      </c>
      <c r="BJ17" s="1050" t="s">
        <v>2716</v>
      </c>
      <c r="BK17" s="1052" t="s">
        <v>2717</v>
      </c>
      <c r="BL17" s="1053" t="s">
        <v>2718</v>
      </c>
      <c r="BM17" s="1051" t="s">
        <v>2719</v>
      </c>
      <c r="BN17" s="1052" t="s">
        <v>2720</v>
      </c>
      <c r="BO17" s="1042" t="s">
        <v>2721</v>
      </c>
    </row>
    <row r="18" spans="1:68" s="19" customFormat="1">
      <c r="A18" s="226"/>
      <c r="B18" s="251" t="s">
        <v>599</v>
      </c>
      <c r="C18" s="260" t="s">
        <v>103</v>
      </c>
      <c r="D18" s="261"/>
      <c r="E18" s="254" t="s">
        <v>1</v>
      </c>
      <c r="F18" s="255">
        <v>3</v>
      </c>
      <c r="G18" s="1046">
        <v>0</v>
      </c>
      <c r="H18" s="1031">
        <v>0</v>
      </c>
      <c r="I18" s="1032">
        <v>0</v>
      </c>
      <c r="J18" s="1033">
        <v>0</v>
      </c>
      <c r="K18" s="1034">
        <v>0</v>
      </c>
      <c r="L18" s="1033">
        <v>23.000237069910007</v>
      </c>
      <c r="M18" s="256">
        <f t="shared" si="4"/>
        <v>23.000237069910007</v>
      </c>
      <c r="N18" s="1046">
        <v>0</v>
      </c>
      <c r="O18" s="1031">
        <v>0</v>
      </c>
      <c r="P18" s="1032">
        <v>0</v>
      </c>
      <c r="Q18" s="1033">
        <v>0</v>
      </c>
      <c r="R18" s="1034">
        <v>0</v>
      </c>
      <c r="S18" s="1033">
        <v>26.279085510000002</v>
      </c>
      <c r="T18" s="256">
        <f t="shared" si="0"/>
        <v>26.279085510000002</v>
      </c>
      <c r="U18" s="1047"/>
      <c r="V18" s="16"/>
      <c r="W18" s="57">
        <f t="shared" si="1"/>
        <v>0</v>
      </c>
      <c r="Y18" s="17"/>
      <c r="AA18" s="59">
        <f t="shared" si="2"/>
        <v>0</v>
      </c>
      <c r="AB18" s="59">
        <f t="shared" si="2"/>
        <v>0</v>
      </c>
      <c r="AC18" s="59">
        <f t="shared" si="2"/>
        <v>0</v>
      </c>
      <c r="AD18" s="59">
        <f t="shared" si="2"/>
        <v>0</v>
      </c>
      <c r="AE18" s="59">
        <f t="shared" si="2"/>
        <v>0</v>
      </c>
      <c r="AF18" s="59">
        <f t="shared" si="2"/>
        <v>0</v>
      </c>
      <c r="AG18" s="44"/>
      <c r="AH18" s="59">
        <f t="shared" si="3"/>
        <v>0</v>
      </c>
      <c r="AI18" s="59">
        <f t="shared" si="3"/>
        <v>0</v>
      </c>
      <c r="AJ18" s="59">
        <f t="shared" si="3"/>
        <v>0</v>
      </c>
      <c r="AK18" s="59">
        <f t="shared" si="3"/>
        <v>0</v>
      </c>
      <c r="AL18" s="59">
        <f t="shared" si="3"/>
        <v>0</v>
      </c>
      <c r="AM18" s="59">
        <f t="shared" si="3"/>
        <v>0</v>
      </c>
      <c r="AN18" s="17"/>
      <c r="AP18" s="17"/>
      <c r="AT18" s="17"/>
      <c r="AW18" s="251" t="s">
        <v>599</v>
      </c>
      <c r="AX18" s="1048" t="s">
        <v>103</v>
      </c>
      <c r="AY18" s="1048"/>
      <c r="AZ18" s="254" t="s">
        <v>1</v>
      </c>
      <c r="BA18" s="255">
        <v>3</v>
      </c>
      <c r="BB18" s="1049" t="s">
        <v>2722</v>
      </c>
      <c r="BC18" s="1050" t="s">
        <v>2723</v>
      </c>
      <c r="BD18" s="1051" t="s">
        <v>2724</v>
      </c>
      <c r="BE18" s="1052" t="s">
        <v>2725</v>
      </c>
      <c r="BF18" s="1053" t="s">
        <v>2726</v>
      </c>
      <c r="BG18" s="1052" t="s">
        <v>2727</v>
      </c>
      <c r="BH18" s="1042" t="s">
        <v>2728</v>
      </c>
      <c r="BI18" s="1049" t="s">
        <v>2729</v>
      </c>
      <c r="BJ18" s="1050" t="s">
        <v>2730</v>
      </c>
      <c r="BK18" s="1052" t="s">
        <v>2731</v>
      </c>
      <c r="BL18" s="1053" t="s">
        <v>2732</v>
      </c>
      <c r="BM18" s="1051" t="s">
        <v>2733</v>
      </c>
      <c r="BN18" s="1052" t="s">
        <v>2734</v>
      </c>
      <c r="BO18" s="1042" t="s">
        <v>2735</v>
      </c>
    </row>
    <row r="19" spans="1:68" s="19" customFormat="1">
      <c r="A19" s="226"/>
      <c r="B19" s="251" t="s">
        <v>600</v>
      </c>
      <c r="C19" s="260" t="s">
        <v>345</v>
      </c>
      <c r="D19" s="262"/>
      <c r="E19" s="254" t="s">
        <v>1</v>
      </c>
      <c r="F19" s="255">
        <v>3</v>
      </c>
      <c r="G19" s="1046">
        <v>0</v>
      </c>
      <c r="H19" s="1031">
        <v>0</v>
      </c>
      <c r="I19" s="1032">
        <v>0</v>
      </c>
      <c r="J19" s="1033">
        <v>0</v>
      </c>
      <c r="K19" s="1034">
        <v>0</v>
      </c>
      <c r="L19" s="1033">
        <v>30.768273370048313</v>
      </c>
      <c r="M19" s="256">
        <f t="shared" si="4"/>
        <v>30.768273370048313</v>
      </c>
      <c r="N19" s="1046">
        <v>0</v>
      </c>
      <c r="O19" s="1031">
        <v>0</v>
      </c>
      <c r="P19" s="1032">
        <v>0</v>
      </c>
      <c r="Q19" s="1033">
        <v>0</v>
      </c>
      <c r="R19" s="1034">
        <v>0</v>
      </c>
      <c r="S19" s="1033">
        <v>30.799350069999999</v>
      </c>
      <c r="T19" s="256">
        <f t="shared" si="0"/>
        <v>30.799350069999999</v>
      </c>
      <c r="U19" s="1047"/>
      <c r="V19" s="16"/>
      <c r="W19" s="57">
        <f t="shared" si="1"/>
        <v>0</v>
      </c>
      <c r="Y19" s="17"/>
      <c r="AA19" s="59">
        <f t="shared" si="2"/>
        <v>0</v>
      </c>
      <c r="AB19" s="59">
        <f t="shared" si="2"/>
        <v>0</v>
      </c>
      <c r="AC19" s="59">
        <f t="shared" si="2"/>
        <v>0</v>
      </c>
      <c r="AD19" s="59">
        <f t="shared" si="2"/>
        <v>0</v>
      </c>
      <c r="AE19" s="59">
        <f t="shared" si="2"/>
        <v>0</v>
      </c>
      <c r="AF19" s="59">
        <f t="shared" si="2"/>
        <v>0</v>
      </c>
      <c r="AG19" s="44"/>
      <c r="AH19" s="59">
        <f t="shared" si="3"/>
        <v>0</v>
      </c>
      <c r="AI19" s="59">
        <f t="shared" si="3"/>
        <v>0</v>
      </c>
      <c r="AJ19" s="59">
        <f t="shared" si="3"/>
        <v>0</v>
      </c>
      <c r="AK19" s="59">
        <f t="shared" si="3"/>
        <v>0</v>
      </c>
      <c r="AL19" s="59">
        <f t="shared" si="3"/>
        <v>0</v>
      </c>
      <c r="AM19" s="59">
        <f t="shared" si="3"/>
        <v>0</v>
      </c>
      <c r="AN19" s="17"/>
      <c r="AP19" s="17"/>
      <c r="AT19" s="17"/>
      <c r="AW19" s="251" t="s">
        <v>600</v>
      </c>
      <c r="AX19" s="1048" t="s">
        <v>345</v>
      </c>
      <c r="AY19" s="1048"/>
      <c r="AZ19" s="254" t="s">
        <v>1</v>
      </c>
      <c r="BA19" s="255">
        <v>3</v>
      </c>
      <c r="BB19" s="1049" t="s">
        <v>2736</v>
      </c>
      <c r="BC19" s="1050" t="s">
        <v>2737</v>
      </c>
      <c r="BD19" s="1051" t="s">
        <v>2738</v>
      </c>
      <c r="BE19" s="1052" t="s">
        <v>2739</v>
      </c>
      <c r="BF19" s="1053" t="s">
        <v>2740</v>
      </c>
      <c r="BG19" s="1052" t="s">
        <v>2741</v>
      </c>
      <c r="BH19" s="1042" t="s">
        <v>2742</v>
      </c>
      <c r="BI19" s="1049" t="s">
        <v>2743</v>
      </c>
      <c r="BJ19" s="1050" t="s">
        <v>2744</v>
      </c>
      <c r="BK19" s="1052" t="s">
        <v>2745</v>
      </c>
      <c r="BL19" s="1053" t="s">
        <v>2746</v>
      </c>
      <c r="BM19" s="1051" t="s">
        <v>2747</v>
      </c>
      <c r="BN19" s="1052" t="s">
        <v>2748</v>
      </c>
      <c r="BO19" s="1042" t="s">
        <v>2749</v>
      </c>
      <c r="BP19" s="258"/>
    </row>
    <row r="20" spans="1:68" s="19" customFormat="1">
      <c r="A20" s="226"/>
      <c r="B20" s="251" t="s">
        <v>601</v>
      </c>
      <c r="C20" s="260" t="s">
        <v>104</v>
      </c>
      <c r="D20" s="261"/>
      <c r="E20" s="254" t="s">
        <v>1</v>
      </c>
      <c r="F20" s="255">
        <v>3</v>
      </c>
      <c r="G20" s="1046">
        <v>0</v>
      </c>
      <c r="H20" s="1031">
        <v>0</v>
      </c>
      <c r="I20" s="1032">
        <v>0</v>
      </c>
      <c r="J20" s="1033">
        <v>0</v>
      </c>
      <c r="K20" s="1034">
        <v>-1.4995318043230718E-2</v>
      </c>
      <c r="L20" s="1033">
        <v>0</v>
      </c>
      <c r="M20" s="256">
        <f t="shared" si="4"/>
        <v>-1.4995318043230718E-2</v>
      </c>
      <c r="N20" s="1046">
        <v>0</v>
      </c>
      <c r="O20" s="1031">
        <v>2.7569605E-2</v>
      </c>
      <c r="P20" s="1032">
        <v>0</v>
      </c>
      <c r="Q20" s="1033">
        <v>0</v>
      </c>
      <c r="R20" s="1034">
        <v>4.5306736E-2</v>
      </c>
      <c r="S20" s="1033">
        <v>0</v>
      </c>
      <c r="T20" s="256">
        <f t="shared" si="0"/>
        <v>7.2876340999999997E-2</v>
      </c>
      <c r="U20" s="1047"/>
      <c r="V20" s="16"/>
      <c r="W20" s="57">
        <f t="shared" si="1"/>
        <v>0</v>
      </c>
      <c r="Y20" s="17"/>
      <c r="AA20" s="59">
        <f t="shared" si="2"/>
        <v>0</v>
      </c>
      <c r="AB20" s="59">
        <f t="shared" si="2"/>
        <v>0</v>
      </c>
      <c r="AC20" s="59">
        <f t="shared" si="2"/>
        <v>0</v>
      </c>
      <c r="AD20" s="59">
        <f t="shared" si="2"/>
        <v>0</v>
      </c>
      <c r="AE20" s="59">
        <f t="shared" si="2"/>
        <v>0</v>
      </c>
      <c r="AF20" s="59">
        <f t="shared" si="2"/>
        <v>0</v>
      </c>
      <c r="AG20" s="44"/>
      <c r="AH20" s="59">
        <f t="shared" si="3"/>
        <v>0</v>
      </c>
      <c r="AI20" s="59">
        <f t="shared" si="3"/>
        <v>0</v>
      </c>
      <c r="AJ20" s="59">
        <f t="shared" si="3"/>
        <v>0</v>
      </c>
      <c r="AK20" s="59">
        <f t="shared" si="3"/>
        <v>0</v>
      </c>
      <c r="AL20" s="59">
        <f t="shared" si="3"/>
        <v>0</v>
      </c>
      <c r="AM20" s="59">
        <f t="shared" si="3"/>
        <v>0</v>
      </c>
      <c r="AN20" s="17"/>
      <c r="AP20" s="17"/>
      <c r="AT20" s="17"/>
      <c r="AW20" s="251" t="s">
        <v>601</v>
      </c>
      <c r="AX20" s="1048" t="s">
        <v>104</v>
      </c>
      <c r="AY20" s="1048"/>
      <c r="AZ20" s="254" t="s">
        <v>1</v>
      </c>
      <c r="BA20" s="255">
        <v>3</v>
      </c>
      <c r="BB20" s="1049" t="s">
        <v>2750</v>
      </c>
      <c r="BC20" s="1050" t="s">
        <v>2751</v>
      </c>
      <c r="BD20" s="1051" t="s">
        <v>2752</v>
      </c>
      <c r="BE20" s="1052" t="s">
        <v>2753</v>
      </c>
      <c r="BF20" s="1053" t="s">
        <v>2754</v>
      </c>
      <c r="BG20" s="1052" t="s">
        <v>2755</v>
      </c>
      <c r="BH20" s="1042" t="s">
        <v>2756</v>
      </c>
      <c r="BI20" s="1049" t="s">
        <v>2757</v>
      </c>
      <c r="BJ20" s="1050" t="s">
        <v>2758</v>
      </c>
      <c r="BK20" s="1052" t="s">
        <v>2759</v>
      </c>
      <c r="BL20" s="1053" t="s">
        <v>2760</v>
      </c>
      <c r="BM20" s="1051" t="s">
        <v>2761</v>
      </c>
      <c r="BN20" s="1052" t="s">
        <v>2762</v>
      </c>
      <c r="BO20" s="1042" t="s">
        <v>2763</v>
      </c>
      <c r="BP20" s="258"/>
    </row>
    <row r="21" spans="1:68" s="19" customFormat="1">
      <c r="A21" s="226"/>
      <c r="B21" s="251" t="s">
        <v>602</v>
      </c>
      <c r="C21" s="260" t="s">
        <v>105</v>
      </c>
      <c r="D21" s="261"/>
      <c r="E21" s="254" t="s">
        <v>1</v>
      </c>
      <c r="F21" s="255">
        <v>3</v>
      </c>
      <c r="G21" s="1046">
        <v>0</v>
      </c>
      <c r="H21" s="1031">
        <v>0</v>
      </c>
      <c r="I21" s="1032">
        <v>0</v>
      </c>
      <c r="J21" s="1033">
        <v>0</v>
      </c>
      <c r="K21" s="1034">
        <v>1.8721188162122289</v>
      </c>
      <c r="L21" s="1033">
        <v>-0.11829038171614738</v>
      </c>
      <c r="M21" s="256">
        <f t="shared" si="4"/>
        <v>1.7538284344960815</v>
      </c>
      <c r="N21" s="1046">
        <v>0</v>
      </c>
      <c r="O21" s="1031">
        <v>0</v>
      </c>
      <c r="P21" s="1032">
        <v>0</v>
      </c>
      <c r="Q21" s="1033">
        <v>0</v>
      </c>
      <c r="R21" s="1034">
        <v>0.47153865700000003</v>
      </c>
      <c r="S21" s="1033">
        <v>-0.25371850200000001</v>
      </c>
      <c r="T21" s="256">
        <f t="shared" si="0"/>
        <v>0.21782015500000002</v>
      </c>
      <c r="U21" s="1047"/>
      <c r="V21" s="16"/>
      <c r="W21" s="57">
        <f t="shared" si="1"/>
        <v>0</v>
      </c>
      <c r="Y21" s="17"/>
      <c r="AA21" s="59">
        <f t="shared" si="2"/>
        <v>0</v>
      </c>
      <c r="AB21" s="59">
        <f t="shared" si="2"/>
        <v>0</v>
      </c>
      <c r="AC21" s="59">
        <f t="shared" si="2"/>
        <v>0</v>
      </c>
      <c r="AD21" s="59">
        <f t="shared" si="2"/>
        <v>0</v>
      </c>
      <c r="AE21" s="59">
        <f t="shared" si="2"/>
        <v>0</v>
      </c>
      <c r="AF21" s="59">
        <f t="shared" si="2"/>
        <v>0</v>
      </c>
      <c r="AG21" s="44"/>
      <c r="AH21" s="59">
        <f t="shared" si="3"/>
        <v>0</v>
      </c>
      <c r="AI21" s="59">
        <f t="shared" si="3"/>
        <v>0</v>
      </c>
      <c r="AJ21" s="59">
        <f t="shared" si="3"/>
        <v>0</v>
      </c>
      <c r="AK21" s="59">
        <f t="shared" si="3"/>
        <v>0</v>
      </c>
      <c r="AL21" s="59">
        <f t="shared" si="3"/>
        <v>0</v>
      </c>
      <c r="AM21" s="59">
        <f t="shared" si="3"/>
        <v>0</v>
      </c>
      <c r="AN21" s="17"/>
      <c r="AP21" s="17"/>
      <c r="AT21" s="17"/>
      <c r="AW21" s="251" t="s">
        <v>602</v>
      </c>
      <c r="AX21" s="1048" t="s">
        <v>105</v>
      </c>
      <c r="AY21" s="1048"/>
      <c r="AZ21" s="254" t="s">
        <v>1</v>
      </c>
      <c r="BA21" s="255">
        <v>3</v>
      </c>
      <c r="BB21" s="1049" t="s">
        <v>2764</v>
      </c>
      <c r="BC21" s="1050" t="s">
        <v>2765</v>
      </c>
      <c r="BD21" s="1051" t="s">
        <v>2766</v>
      </c>
      <c r="BE21" s="1052" t="s">
        <v>2767</v>
      </c>
      <c r="BF21" s="1053" t="s">
        <v>2768</v>
      </c>
      <c r="BG21" s="1052" t="s">
        <v>2769</v>
      </c>
      <c r="BH21" s="1042" t="s">
        <v>2770</v>
      </c>
      <c r="BI21" s="1049" t="s">
        <v>2771</v>
      </c>
      <c r="BJ21" s="1050" t="s">
        <v>2772</v>
      </c>
      <c r="BK21" s="1052" t="s">
        <v>2773</v>
      </c>
      <c r="BL21" s="1053" t="s">
        <v>2774</v>
      </c>
      <c r="BM21" s="1051" t="s">
        <v>2775</v>
      </c>
      <c r="BN21" s="1052" t="s">
        <v>2776</v>
      </c>
      <c r="BO21" s="1042" t="s">
        <v>2777</v>
      </c>
      <c r="BP21" s="258"/>
    </row>
    <row r="22" spans="1:68" s="19" customFormat="1">
      <c r="A22" s="226"/>
      <c r="B22" s="251" t="s">
        <v>603</v>
      </c>
      <c r="C22" s="260" t="s">
        <v>106</v>
      </c>
      <c r="D22" s="261"/>
      <c r="E22" s="254" t="s">
        <v>1</v>
      </c>
      <c r="F22" s="255">
        <v>3</v>
      </c>
      <c r="G22" s="1046">
        <v>0</v>
      </c>
      <c r="H22" s="1031">
        <v>4.5875686607926326E-4</v>
      </c>
      <c r="I22" s="1032">
        <v>5.826019113955648E-2</v>
      </c>
      <c r="J22" s="1033">
        <v>0</v>
      </c>
      <c r="K22" s="1034">
        <v>9.8641367946316816</v>
      </c>
      <c r="L22" s="1033">
        <v>8.5399689988848362</v>
      </c>
      <c r="M22" s="256">
        <f t="shared" si="4"/>
        <v>18.462824741522155</v>
      </c>
      <c r="N22" s="1046">
        <v>0</v>
      </c>
      <c r="O22" s="1031">
        <v>4.5925000000000002E-4</v>
      </c>
      <c r="P22" s="1032">
        <v>5.8319006999999999E-2</v>
      </c>
      <c r="Q22" s="1033">
        <v>0</v>
      </c>
      <c r="R22" s="1034">
        <v>9.8747930860000004</v>
      </c>
      <c r="S22" s="1033">
        <v>8.5485945739999991</v>
      </c>
      <c r="T22" s="256">
        <f t="shared" si="0"/>
        <v>18.482165917</v>
      </c>
      <c r="U22" s="1047"/>
      <c r="V22" s="16"/>
      <c r="W22" s="57">
        <f t="shared" si="1"/>
        <v>0</v>
      </c>
      <c r="Y22" s="17"/>
      <c r="AA22" s="59">
        <f t="shared" si="2"/>
        <v>0</v>
      </c>
      <c r="AB22" s="59">
        <f t="shared" si="2"/>
        <v>0</v>
      </c>
      <c r="AC22" s="59">
        <f t="shared" si="2"/>
        <v>0</v>
      </c>
      <c r="AD22" s="59">
        <f t="shared" si="2"/>
        <v>0</v>
      </c>
      <c r="AE22" s="59">
        <f t="shared" si="2"/>
        <v>0</v>
      </c>
      <c r="AF22" s="59">
        <f t="shared" si="2"/>
        <v>0</v>
      </c>
      <c r="AG22" s="44"/>
      <c r="AH22" s="59">
        <f t="shared" si="3"/>
        <v>0</v>
      </c>
      <c r="AI22" s="59">
        <f t="shared" si="3"/>
        <v>0</v>
      </c>
      <c r="AJ22" s="59">
        <f t="shared" si="3"/>
        <v>0</v>
      </c>
      <c r="AK22" s="59">
        <f t="shared" si="3"/>
        <v>0</v>
      </c>
      <c r="AL22" s="59">
        <f t="shared" si="3"/>
        <v>0</v>
      </c>
      <c r="AM22" s="59">
        <f t="shared" si="3"/>
        <v>0</v>
      </c>
      <c r="AN22" s="17"/>
      <c r="AP22" s="17"/>
      <c r="AT22" s="17"/>
      <c r="AW22" s="251" t="s">
        <v>603</v>
      </c>
      <c r="AX22" s="1048" t="s">
        <v>106</v>
      </c>
      <c r="AY22" s="1048"/>
      <c r="AZ22" s="254" t="s">
        <v>1</v>
      </c>
      <c r="BA22" s="255">
        <v>3</v>
      </c>
      <c r="BB22" s="1049" t="s">
        <v>2778</v>
      </c>
      <c r="BC22" s="1050" t="s">
        <v>2779</v>
      </c>
      <c r="BD22" s="1051" t="s">
        <v>2780</v>
      </c>
      <c r="BE22" s="1052" t="s">
        <v>2781</v>
      </c>
      <c r="BF22" s="1053" t="s">
        <v>2782</v>
      </c>
      <c r="BG22" s="1052" t="s">
        <v>2783</v>
      </c>
      <c r="BH22" s="1042" t="s">
        <v>2784</v>
      </c>
      <c r="BI22" s="1049" t="s">
        <v>2785</v>
      </c>
      <c r="BJ22" s="1050" t="s">
        <v>2786</v>
      </c>
      <c r="BK22" s="1052" t="s">
        <v>2787</v>
      </c>
      <c r="BL22" s="1053" t="s">
        <v>2788</v>
      </c>
      <c r="BM22" s="1051" t="s">
        <v>2789</v>
      </c>
      <c r="BN22" s="1052" t="s">
        <v>2790</v>
      </c>
      <c r="BO22" s="1042" t="s">
        <v>2791</v>
      </c>
      <c r="BP22" s="258"/>
    </row>
    <row r="23" spans="1:68" s="19" customFormat="1">
      <c r="A23" s="226"/>
      <c r="B23" s="251" t="s">
        <v>604</v>
      </c>
      <c r="C23" s="260" t="s">
        <v>605</v>
      </c>
      <c r="D23" s="261"/>
      <c r="E23" s="254" t="s">
        <v>1</v>
      </c>
      <c r="F23" s="255">
        <v>3</v>
      </c>
      <c r="G23" s="1030">
        <v>0</v>
      </c>
      <c r="H23" s="1031">
        <v>0</v>
      </c>
      <c r="I23" s="1032">
        <v>0</v>
      </c>
      <c r="J23" s="1033">
        <v>0</v>
      </c>
      <c r="K23" s="1034">
        <v>0</v>
      </c>
      <c r="L23" s="1033">
        <v>0</v>
      </c>
      <c r="M23" s="256">
        <f t="shared" si="4"/>
        <v>0</v>
      </c>
      <c r="N23" s="1030">
        <v>0</v>
      </c>
      <c r="O23" s="1031">
        <v>0</v>
      </c>
      <c r="P23" s="1032">
        <v>0</v>
      </c>
      <c r="Q23" s="1033">
        <v>0</v>
      </c>
      <c r="R23" s="1034">
        <v>0</v>
      </c>
      <c r="S23" s="1033">
        <v>0</v>
      </c>
      <c r="T23" s="257">
        <f t="shared" ref="T23:T24" si="6">SUM(N23:S23)</f>
        <v>0</v>
      </c>
      <c r="U23" s="1047"/>
      <c r="V23" s="16"/>
      <c r="W23" s="57">
        <f t="shared" ref="W23:W24" si="7" xml:space="preserve"> IF( SUM( Y23:AN23 ) = 0, 0, $AB$5 )</f>
        <v>0</v>
      </c>
      <c r="Y23" s="17"/>
      <c r="AA23" s="59">
        <f t="shared" si="2"/>
        <v>0</v>
      </c>
      <c r="AB23" s="59">
        <f t="shared" si="2"/>
        <v>0</v>
      </c>
      <c r="AC23" s="59">
        <f t="shared" si="2"/>
        <v>0</v>
      </c>
      <c r="AD23" s="59">
        <f t="shared" si="2"/>
        <v>0</v>
      </c>
      <c r="AE23" s="59">
        <f t="shared" si="2"/>
        <v>0</v>
      </c>
      <c r="AF23" s="59">
        <f t="shared" si="2"/>
        <v>0</v>
      </c>
      <c r="AG23" s="44"/>
      <c r="AH23" s="59">
        <f t="shared" si="3"/>
        <v>0</v>
      </c>
      <c r="AI23" s="59">
        <f t="shared" si="3"/>
        <v>0</v>
      </c>
      <c r="AJ23" s="59">
        <f t="shared" si="3"/>
        <v>0</v>
      </c>
      <c r="AK23" s="59">
        <f t="shared" si="3"/>
        <v>0</v>
      </c>
      <c r="AL23" s="59">
        <f t="shared" si="3"/>
        <v>0</v>
      </c>
      <c r="AM23" s="59">
        <f t="shared" si="3"/>
        <v>0</v>
      </c>
      <c r="AN23" s="17"/>
      <c r="AP23" s="17"/>
      <c r="AT23" s="17"/>
      <c r="AW23" s="251" t="s">
        <v>604</v>
      </c>
      <c r="AX23" s="1048" t="s">
        <v>605</v>
      </c>
      <c r="AY23" s="1048"/>
      <c r="AZ23" s="254" t="s">
        <v>1</v>
      </c>
      <c r="BA23" s="255">
        <v>3</v>
      </c>
      <c r="BB23" s="1037" t="s">
        <v>2792</v>
      </c>
      <c r="BC23" s="1038" t="s">
        <v>2793</v>
      </c>
      <c r="BD23" s="1039" t="s">
        <v>2794</v>
      </c>
      <c r="BE23" s="1040" t="s">
        <v>2795</v>
      </c>
      <c r="BF23" s="1041" t="s">
        <v>2796</v>
      </c>
      <c r="BG23" s="1040" t="s">
        <v>2797</v>
      </c>
      <c r="BH23" s="1042" t="s">
        <v>2798</v>
      </c>
      <c r="BI23" s="1037" t="s">
        <v>2799</v>
      </c>
      <c r="BJ23" s="1038" t="s">
        <v>2800</v>
      </c>
      <c r="BK23" s="1039" t="s">
        <v>2801</v>
      </c>
      <c r="BL23" s="1040" t="s">
        <v>2802</v>
      </c>
      <c r="BM23" s="1041" t="s">
        <v>2803</v>
      </c>
      <c r="BN23" s="1040" t="s">
        <v>2804</v>
      </c>
      <c r="BO23" s="1042" t="s">
        <v>2805</v>
      </c>
      <c r="BP23" s="258"/>
    </row>
    <row r="24" spans="1:68" s="19" customFormat="1">
      <c r="A24" s="226"/>
      <c r="B24" s="251" t="s">
        <v>606</v>
      </c>
      <c r="C24" s="260" t="s">
        <v>607</v>
      </c>
      <c r="D24" s="261"/>
      <c r="E24" s="254" t="s">
        <v>1</v>
      </c>
      <c r="F24" s="255">
        <v>3</v>
      </c>
      <c r="G24" s="1030">
        <v>0</v>
      </c>
      <c r="H24" s="1031">
        <v>0</v>
      </c>
      <c r="I24" s="1032">
        <v>0</v>
      </c>
      <c r="J24" s="1033">
        <v>0</v>
      </c>
      <c r="K24" s="1034">
        <v>0</v>
      </c>
      <c r="L24" s="1033">
        <v>0</v>
      </c>
      <c r="M24" s="256">
        <f t="shared" si="4"/>
        <v>0</v>
      </c>
      <c r="N24" s="1030">
        <v>0</v>
      </c>
      <c r="O24" s="1031">
        <v>0</v>
      </c>
      <c r="P24" s="1032">
        <v>0</v>
      </c>
      <c r="Q24" s="1033">
        <v>0</v>
      </c>
      <c r="R24" s="1034">
        <v>0</v>
      </c>
      <c r="S24" s="1033">
        <v>0</v>
      </c>
      <c r="T24" s="257">
        <f t="shared" si="6"/>
        <v>0</v>
      </c>
      <c r="U24" s="1047"/>
      <c r="V24" s="16"/>
      <c r="W24" s="57">
        <f t="shared" si="7"/>
        <v>0</v>
      </c>
      <c r="Y24" s="17"/>
      <c r="AA24" s="59">
        <f t="shared" si="2"/>
        <v>0</v>
      </c>
      <c r="AB24" s="59">
        <f t="shared" si="2"/>
        <v>0</v>
      </c>
      <c r="AC24" s="59">
        <f t="shared" si="2"/>
        <v>0</v>
      </c>
      <c r="AD24" s="59">
        <f t="shared" si="2"/>
        <v>0</v>
      </c>
      <c r="AE24" s="59">
        <f t="shared" si="2"/>
        <v>0</v>
      </c>
      <c r="AF24" s="59">
        <f t="shared" si="2"/>
        <v>0</v>
      </c>
      <c r="AG24" s="44"/>
      <c r="AH24" s="59">
        <f t="shared" si="3"/>
        <v>0</v>
      </c>
      <c r="AI24" s="59">
        <f t="shared" si="3"/>
        <v>0</v>
      </c>
      <c r="AJ24" s="59">
        <f t="shared" si="3"/>
        <v>0</v>
      </c>
      <c r="AK24" s="59">
        <f t="shared" si="3"/>
        <v>0</v>
      </c>
      <c r="AL24" s="59">
        <f t="shared" si="3"/>
        <v>0</v>
      </c>
      <c r="AM24" s="59">
        <f t="shared" si="3"/>
        <v>0</v>
      </c>
      <c r="AN24" s="17"/>
      <c r="AP24" s="17"/>
      <c r="AT24" s="17"/>
      <c r="AW24" s="251" t="s">
        <v>606</v>
      </c>
      <c r="AX24" s="1048" t="s">
        <v>607</v>
      </c>
      <c r="AY24" s="1048"/>
      <c r="AZ24" s="254" t="s">
        <v>1</v>
      </c>
      <c r="BA24" s="255">
        <v>3</v>
      </c>
      <c r="BB24" s="1037" t="s">
        <v>2806</v>
      </c>
      <c r="BC24" s="1038" t="s">
        <v>2807</v>
      </c>
      <c r="BD24" s="1039" t="s">
        <v>2808</v>
      </c>
      <c r="BE24" s="1040" t="s">
        <v>2809</v>
      </c>
      <c r="BF24" s="1041" t="s">
        <v>2810</v>
      </c>
      <c r="BG24" s="1040" t="s">
        <v>2811</v>
      </c>
      <c r="BH24" s="1042" t="s">
        <v>2812</v>
      </c>
      <c r="BI24" s="1037" t="s">
        <v>2813</v>
      </c>
      <c r="BJ24" s="1038" t="s">
        <v>2814</v>
      </c>
      <c r="BK24" s="1039" t="s">
        <v>2815</v>
      </c>
      <c r="BL24" s="1040" t="s">
        <v>2816</v>
      </c>
      <c r="BM24" s="1041" t="s">
        <v>2817</v>
      </c>
      <c r="BN24" s="1040" t="s">
        <v>2818</v>
      </c>
      <c r="BO24" s="1042" t="s">
        <v>2819</v>
      </c>
      <c r="BP24" s="258"/>
    </row>
    <row r="25" spans="1:68" s="19" customFormat="1">
      <c r="A25" s="226"/>
      <c r="B25" s="251" t="s">
        <v>608</v>
      </c>
      <c r="C25" s="260" t="s">
        <v>107</v>
      </c>
      <c r="D25" s="262"/>
      <c r="E25" s="254" t="s">
        <v>1</v>
      </c>
      <c r="F25" s="255">
        <v>3</v>
      </c>
      <c r="G25" s="1046">
        <v>0</v>
      </c>
      <c r="H25" s="1031">
        <v>0</v>
      </c>
      <c r="I25" s="1032">
        <v>0</v>
      </c>
      <c r="J25" s="1033">
        <v>0</v>
      </c>
      <c r="K25" s="1034">
        <v>0</v>
      </c>
      <c r="L25" s="1033">
        <v>0</v>
      </c>
      <c r="M25" s="256">
        <f t="shared" si="4"/>
        <v>0</v>
      </c>
      <c r="N25" s="1046">
        <v>0</v>
      </c>
      <c r="O25" s="1031">
        <v>0</v>
      </c>
      <c r="P25" s="1032">
        <v>0</v>
      </c>
      <c r="Q25" s="1033">
        <v>0</v>
      </c>
      <c r="R25" s="1034">
        <v>0</v>
      </c>
      <c r="S25" s="1033">
        <v>0</v>
      </c>
      <c r="T25" s="256">
        <f t="shared" si="0"/>
        <v>0</v>
      </c>
      <c r="U25" s="1047"/>
      <c r="V25" s="16"/>
      <c r="W25" s="57">
        <f t="shared" si="1"/>
        <v>0</v>
      </c>
      <c r="Y25" s="17"/>
      <c r="AA25" s="59">
        <f t="shared" si="2"/>
        <v>0</v>
      </c>
      <c r="AB25" s="59">
        <f t="shared" si="2"/>
        <v>0</v>
      </c>
      <c r="AC25" s="59">
        <f t="shared" si="2"/>
        <v>0</v>
      </c>
      <c r="AD25" s="59">
        <f t="shared" si="2"/>
        <v>0</v>
      </c>
      <c r="AE25" s="59">
        <f t="shared" si="2"/>
        <v>0</v>
      </c>
      <c r="AF25" s="59">
        <f t="shared" si="2"/>
        <v>0</v>
      </c>
      <c r="AG25" s="44"/>
      <c r="AH25" s="59">
        <f t="shared" si="3"/>
        <v>0</v>
      </c>
      <c r="AI25" s="59">
        <f t="shared" si="3"/>
        <v>0</v>
      </c>
      <c r="AJ25" s="59">
        <f t="shared" si="3"/>
        <v>0</v>
      </c>
      <c r="AK25" s="59">
        <f t="shared" si="3"/>
        <v>0</v>
      </c>
      <c r="AL25" s="59">
        <f t="shared" si="3"/>
        <v>0</v>
      </c>
      <c r="AM25" s="59">
        <f t="shared" si="3"/>
        <v>0</v>
      </c>
      <c r="AN25" s="17"/>
      <c r="AP25" s="17"/>
      <c r="AT25" s="17"/>
      <c r="AW25" s="251" t="s">
        <v>608</v>
      </c>
      <c r="AX25" s="1054" t="s">
        <v>107</v>
      </c>
      <c r="AY25" s="1055"/>
      <c r="AZ25" s="254" t="s">
        <v>1</v>
      </c>
      <c r="BA25" s="255">
        <v>3</v>
      </c>
      <c r="BB25" s="1049" t="s">
        <v>2820</v>
      </c>
      <c r="BC25" s="1050" t="s">
        <v>2821</v>
      </c>
      <c r="BD25" s="1051" t="s">
        <v>2822</v>
      </c>
      <c r="BE25" s="1052" t="s">
        <v>2823</v>
      </c>
      <c r="BF25" s="1053" t="s">
        <v>2824</v>
      </c>
      <c r="BG25" s="1052" t="s">
        <v>2825</v>
      </c>
      <c r="BH25" s="1042" t="s">
        <v>2826</v>
      </c>
      <c r="BI25" s="1049" t="s">
        <v>2827</v>
      </c>
      <c r="BJ25" s="1050" t="s">
        <v>2828</v>
      </c>
      <c r="BK25" s="1052" t="s">
        <v>2829</v>
      </c>
      <c r="BL25" s="1053" t="s">
        <v>2830</v>
      </c>
      <c r="BM25" s="1051" t="s">
        <v>2831</v>
      </c>
      <c r="BN25" s="1052" t="s">
        <v>2832</v>
      </c>
      <c r="BO25" s="1042" t="s">
        <v>2833</v>
      </c>
      <c r="BP25" s="258"/>
    </row>
    <row r="26" spans="1:68" s="19" customFormat="1">
      <c r="A26" s="226"/>
      <c r="B26" s="251" t="s">
        <v>609</v>
      </c>
      <c r="C26" s="260" t="s">
        <v>108</v>
      </c>
      <c r="D26" s="261"/>
      <c r="E26" s="254" t="s">
        <v>1</v>
      </c>
      <c r="F26" s="255">
        <v>3</v>
      </c>
      <c r="G26" s="1046">
        <v>0</v>
      </c>
      <c r="H26" s="1031">
        <v>0</v>
      </c>
      <c r="I26" s="1032">
        <v>0</v>
      </c>
      <c r="J26" s="1033">
        <v>0</v>
      </c>
      <c r="K26" s="1034">
        <v>0</v>
      </c>
      <c r="L26" s="1033">
        <v>0</v>
      </c>
      <c r="M26" s="256">
        <f t="shared" si="4"/>
        <v>0</v>
      </c>
      <c r="N26" s="1046">
        <v>0</v>
      </c>
      <c r="O26" s="1031">
        <v>0</v>
      </c>
      <c r="P26" s="1032">
        <v>0</v>
      </c>
      <c r="Q26" s="1033">
        <v>0</v>
      </c>
      <c r="R26" s="1034">
        <v>0</v>
      </c>
      <c r="S26" s="1033">
        <v>0</v>
      </c>
      <c r="T26" s="256">
        <f t="shared" si="0"/>
        <v>0</v>
      </c>
      <c r="U26" s="1047"/>
      <c r="V26" s="16"/>
      <c r="W26" s="57">
        <f t="shared" si="1"/>
        <v>0</v>
      </c>
      <c r="Y26" s="17"/>
      <c r="AA26" s="59">
        <f t="shared" si="2"/>
        <v>0</v>
      </c>
      <c r="AB26" s="59">
        <f t="shared" si="2"/>
        <v>0</v>
      </c>
      <c r="AC26" s="59">
        <f t="shared" si="2"/>
        <v>0</v>
      </c>
      <c r="AD26" s="59">
        <f t="shared" si="2"/>
        <v>0</v>
      </c>
      <c r="AE26" s="59">
        <f t="shared" si="2"/>
        <v>0</v>
      </c>
      <c r="AF26" s="59">
        <f t="shared" si="2"/>
        <v>0</v>
      </c>
      <c r="AG26" s="44"/>
      <c r="AH26" s="59">
        <f t="shared" si="3"/>
        <v>0</v>
      </c>
      <c r="AI26" s="59">
        <f t="shared" si="3"/>
        <v>0</v>
      </c>
      <c r="AJ26" s="59">
        <f t="shared" si="3"/>
        <v>0</v>
      </c>
      <c r="AK26" s="59">
        <f t="shared" si="3"/>
        <v>0</v>
      </c>
      <c r="AL26" s="59">
        <f t="shared" si="3"/>
        <v>0</v>
      </c>
      <c r="AM26" s="59">
        <f t="shared" si="3"/>
        <v>0</v>
      </c>
      <c r="AN26" s="17"/>
      <c r="AP26" s="17"/>
      <c r="AT26" s="17"/>
      <c r="AW26" s="251" t="s">
        <v>609</v>
      </c>
      <c r="AX26" s="1054" t="s">
        <v>108</v>
      </c>
      <c r="AY26" s="1056"/>
      <c r="AZ26" s="254" t="s">
        <v>1</v>
      </c>
      <c r="BA26" s="255">
        <v>3</v>
      </c>
      <c r="BB26" s="1049" t="s">
        <v>2834</v>
      </c>
      <c r="BC26" s="1050" t="s">
        <v>2835</v>
      </c>
      <c r="BD26" s="1051" t="s">
        <v>2836</v>
      </c>
      <c r="BE26" s="1052" t="s">
        <v>2837</v>
      </c>
      <c r="BF26" s="1053" t="s">
        <v>2838</v>
      </c>
      <c r="BG26" s="1052" t="s">
        <v>2839</v>
      </c>
      <c r="BH26" s="256" t="s">
        <v>2840</v>
      </c>
      <c r="BI26" s="1049" t="s">
        <v>2841</v>
      </c>
      <c r="BJ26" s="1050" t="s">
        <v>2842</v>
      </c>
      <c r="BK26" s="1052" t="s">
        <v>2843</v>
      </c>
      <c r="BL26" s="1053" t="s">
        <v>2844</v>
      </c>
      <c r="BM26" s="1051" t="s">
        <v>2845</v>
      </c>
      <c r="BN26" s="1052" t="s">
        <v>2846</v>
      </c>
      <c r="BO26" s="256" t="s">
        <v>2847</v>
      </c>
    </row>
    <row r="27" spans="1:68" s="19" customFormat="1">
      <c r="A27" s="226"/>
      <c r="B27" s="251" t="s">
        <v>610</v>
      </c>
      <c r="C27" s="260" t="s">
        <v>109</v>
      </c>
      <c r="D27" s="261"/>
      <c r="E27" s="254" t="s">
        <v>1</v>
      </c>
      <c r="F27" s="255">
        <v>3</v>
      </c>
      <c r="G27" s="1046">
        <v>0</v>
      </c>
      <c r="H27" s="1031">
        <v>0</v>
      </c>
      <c r="I27" s="1032">
        <v>0</v>
      </c>
      <c r="J27" s="1033">
        <v>0</v>
      </c>
      <c r="K27" s="1034">
        <v>0</v>
      </c>
      <c r="L27" s="1033">
        <v>10.684513323236768</v>
      </c>
      <c r="M27" s="256">
        <f t="shared" si="4"/>
        <v>10.684513323236768</v>
      </c>
      <c r="N27" s="1046">
        <v>0</v>
      </c>
      <c r="O27" s="1031">
        <v>0</v>
      </c>
      <c r="P27" s="1032">
        <v>0</v>
      </c>
      <c r="Q27" s="1033">
        <v>0</v>
      </c>
      <c r="R27" s="1034">
        <v>0</v>
      </c>
      <c r="S27" s="1033">
        <v>10.69530494</v>
      </c>
      <c r="T27" s="256">
        <f t="shared" si="0"/>
        <v>10.69530494</v>
      </c>
      <c r="U27" s="1047"/>
      <c r="V27" s="16"/>
      <c r="W27" s="57">
        <f t="shared" si="1"/>
        <v>0</v>
      </c>
      <c r="Y27" s="17"/>
      <c r="AA27" s="59">
        <f t="shared" si="2"/>
        <v>0</v>
      </c>
      <c r="AB27" s="59">
        <f t="shared" si="2"/>
        <v>0</v>
      </c>
      <c r="AC27" s="59">
        <f t="shared" si="2"/>
        <v>0</v>
      </c>
      <c r="AD27" s="59">
        <f t="shared" si="2"/>
        <v>0</v>
      </c>
      <c r="AE27" s="59">
        <f t="shared" si="2"/>
        <v>0</v>
      </c>
      <c r="AF27" s="59">
        <f t="shared" si="2"/>
        <v>0</v>
      </c>
      <c r="AG27" s="44"/>
      <c r="AH27" s="59">
        <f t="shared" si="3"/>
        <v>0</v>
      </c>
      <c r="AI27" s="59">
        <f t="shared" si="3"/>
        <v>0</v>
      </c>
      <c r="AJ27" s="59">
        <f t="shared" si="3"/>
        <v>0</v>
      </c>
      <c r="AK27" s="59">
        <f t="shared" si="3"/>
        <v>0</v>
      </c>
      <c r="AL27" s="59">
        <f t="shared" si="3"/>
        <v>0</v>
      </c>
      <c r="AM27" s="59">
        <f t="shared" si="3"/>
        <v>0</v>
      </c>
      <c r="AN27" s="17"/>
      <c r="AP27" s="17"/>
      <c r="AT27" s="17"/>
      <c r="AW27" s="251" t="s">
        <v>610</v>
      </c>
      <c r="AX27" s="1054" t="s">
        <v>109</v>
      </c>
      <c r="AY27" s="1056"/>
      <c r="AZ27" s="254" t="s">
        <v>1</v>
      </c>
      <c r="BA27" s="255">
        <v>3</v>
      </c>
      <c r="BB27" s="1049" t="s">
        <v>2848</v>
      </c>
      <c r="BC27" s="1050" t="s">
        <v>2849</v>
      </c>
      <c r="BD27" s="1051" t="s">
        <v>2850</v>
      </c>
      <c r="BE27" s="1052" t="s">
        <v>2851</v>
      </c>
      <c r="BF27" s="1053" t="s">
        <v>2852</v>
      </c>
      <c r="BG27" s="1052" t="s">
        <v>2853</v>
      </c>
      <c r="BH27" s="256" t="s">
        <v>2854</v>
      </c>
      <c r="BI27" s="1049" t="s">
        <v>2855</v>
      </c>
      <c r="BJ27" s="1050" t="s">
        <v>2856</v>
      </c>
      <c r="BK27" s="1052" t="s">
        <v>2857</v>
      </c>
      <c r="BL27" s="1053" t="s">
        <v>2858</v>
      </c>
      <c r="BM27" s="1051" t="s">
        <v>2859</v>
      </c>
      <c r="BN27" s="1052" t="s">
        <v>2860</v>
      </c>
      <c r="BO27" s="256" t="s">
        <v>2861</v>
      </c>
    </row>
    <row r="28" spans="1:68" s="19" customFormat="1">
      <c r="A28" s="226"/>
      <c r="B28" s="251" t="s">
        <v>611</v>
      </c>
      <c r="C28" s="261" t="s">
        <v>346</v>
      </c>
      <c r="D28" s="261"/>
      <c r="E28" s="254" t="s">
        <v>1</v>
      </c>
      <c r="F28" s="255">
        <v>3</v>
      </c>
      <c r="G28" s="1046">
        <v>0</v>
      </c>
      <c r="H28" s="1031">
        <v>0</v>
      </c>
      <c r="I28" s="1032">
        <v>0</v>
      </c>
      <c r="J28" s="1033">
        <v>0</v>
      </c>
      <c r="K28" s="1034">
        <v>0</v>
      </c>
      <c r="L28" s="1033">
        <v>33.842941294962408</v>
      </c>
      <c r="M28" s="256">
        <f t="shared" si="4"/>
        <v>33.842941294962408</v>
      </c>
      <c r="N28" s="1046">
        <v>0</v>
      </c>
      <c r="O28" s="1031">
        <v>0</v>
      </c>
      <c r="P28" s="1032">
        <v>0</v>
      </c>
      <c r="Q28" s="1033">
        <v>0</v>
      </c>
      <c r="R28" s="1034">
        <v>0</v>
      </c>
      <c r="S28" s="1033">
        <v>33.969721569999997</v>
      </c>
      <c r="T28" s="256">
        <f t="shared" si="0"/>
        <v>33.969721569999997</v>
      </c>
      <c r="U28" s="1047"/>
      <c r="V28" s="16"/>
      <c r="W28" s="57">
        <f t="shared" si="1"/>
        <v>0</v>
      </c>
      <c r="Y28" s="17"/>
      <c r="AA28" s="59">
        <f t="shared" si="2"/>
        <v>0</v>
      </c>
      <c r="AB28" s="59">
        <f t="shared" si="2"/>
        <v>0</v>
      </c>
      <c r="AC28" s="59">
        <f t="shared" si="2"/>
        <v>0</v>
      </c>
      <c r="AD28" s="59">
        <f t="shared" si="2"/>
        <v>0</v>
      </c>
      <c r="AE28" s="59">
        <f t="shared" si="2"/>
        <v>0</v>
      </c>
      <c r="AF28" s="59">
        <f t="shared" si="2"/>
        <v>0</v>
      </c>
      <c r="AG28" s="44"/>
      <c r="AH28" s="59">
        <f t="shared" si="3"/>
        <v>0</v>
      </c>
      <c r="AI28" s="59">
        <f t="shared" si="3"/>
        <v>0</v>
      </c>
      <c r="AJ28" s="59">
        <f t="shared" si="3"/>
        <v>0</v>
      </c>
      <c r="AK28" s="59">
        <f t="shared" si="3"/>
        <v>0</v>
      </c>
      <c r="AL28" s="59">
        <f t="shared" si="3"/>
        <v>0</v>
      </c>
      <c r="AM28" s="59">
        <f t="shared" si="3"/>
        <v>0</v>
      </c>
      <c r="AN28" s="17"/>
      <c r="AP28" s="17"/>
      <c r="AT28" s="17"/>
      <c r="AW28" s="251" t="s">
        <v>611</v>
      </c>
      <c r="AX28" s="1054" t="s">
        <v>346</v>
      </c>
      <c r="AY28" s="1056"/>
      <c r="AZ28" s="254" t="s">
        <v>1</v>
      </c>
      <c r="BA28" s="255">
        <v>3</v>
      </c>
      <c r="BB28" s="1049" t="s">
        <v>2862</v>
      </c>
      <c r="BC28" s="1050" t="s">
        <v>2863</v>
      </c>
      <c r="BD28" s="1051" t="s">
        <v>2864</v>
      </c>
      <c r="BE28" s="1052" t="s">
        <v>2865</v>
      </c>
      <c r="BF28" s="1053" t="s">
        <v>2866</v>
      </c>
      <c r="BG28" s="1052" t="s">
        <v>2867</v>
      </c>
      <c r="BH28" s="256" t="s">
        <v>2868</v>
      </c>
      <c r="BI28" s="1049" t="s">
        <v>2869</v>
      </c>
      <c r="BJ28" s="1050" t="s">
        <v>2870</v>
      </c>
      <c r="BK28" s="1052" t="s">
        <v>2871</v>
      </c>
      <c r="BL28" s="1053" t="s">
        <v>2872</v>
      </c>
      <c r="BM28" s="1051" t="s">
        <v>2873</v>
      </c>
      <c r="BN28" s="1052" t="s">
        <v>2874</v>
      </c>
      <c r="BO28" s="256" t="s">
        <v>2875</v>
      </c>
    </row>
    <row r="29" spans="1:68" s="19" customFormat="1">
      <c r="A29" s="226"/>
      <c r="B29" s="251" t="s">
        <v>612</v>
      </c>
      <c r="C29" s="261" t="s">
        <v>110</v>
      </c>
      <c r="D29" s="261"/>
      <c r="E29" s="254" t="s">
        <v>1</v>
      </c>
      <c r="F29" s="255">
        <v>3</v>
      </c>
      <c r="G29" s="1046">
        <v>0</v>
      </c>
      <c r="H29" s="1031">
        <v>0</v>
      </c>
      <c r="I29" s="1032">
        <v>0</v>
      </c>
      <c r="J29" s="1033">
        <v>0</v>
      </c>
      <c r="K29" s="1034">
        <v>0</v>
      </c>
      <c r="L29" s="1033">
        <v>0</v>
      </c>
      <c r="M29" s="256">
        <f t="shared" si="4"/>
        <v>0</v>
      </c>
      <c r="N29" s="1046">
        <v>0</v>
      </c>
      <c r="O29" s="1031">
        <v>0</v>
      </c>
      <c r="P29" s="1032">
        <v>0</v>
      </c>
      <c r="Q29" s="1033">
        <v>0</v>
      </c>
      <c r="R29" s="1034">
        <v>0</v>
      </c>
      <c r="S29" s="1033">
        <v>0</v>
      </c>
      <c r="T29" s="256">
        <f t="shared" si="0"/>
        <v>0</v>
      </c>
      <c r="U29" s="1047"/>
      <c r="V29" s="16"/>
      <c r="W29" s="57">
        <f t="shared" si="1"/>
        <v>0</v>
      </c>
      <c r="Y29" s="17"/>
      <c r="AA29" s="59">
        <f t="shared" si="2"/>
        <v>0</v>
      </c>
      <c r="AB29" s="59">
        <f t="shared" si="2"/>
        <v>0</v>
      </c>
      <c r="AC29" s="59">
        <f t="shared" si="2"/>
        <v>0</v>
      </c>
      <c r="AD29" s="59">
        <f t="shared" si="2"/>
        <v>0</v>
      </c>
      <c r="AE29" s="59">
        <f t="shared" si="2"/>
        <v>0</v>
      </c>
      <c r="AF29" s="59">
        <f t="shared" si="2"/>
        <v>0</v>
      </c>
      <c r="AG29" s="44"/>
      <c r="AH29" s="59">
        <f t="shared" si="3"/>
        <v>0</v>
      </c>
      <c r="AI29" s="59">
        <f t="shared" si="3"/>
        <v>0</v>
      </c>
      <c r="AJ29" s="59">
        <f t="shared" si="3"/>
        <v>0</v>
      </c>
      <c r="AK29" s="59">
        <f t="shared" si="3"/>
        <v>0</v>
      </c>
      <c r="AL29" s="59">
        <f t="shared" si="3"/>
        <v>0</v>
      </c>
      <c r="AM29" s="59">
        <f t="shared" si="3"/>
        <v>0</v>
      </c>
      <c r="AN29" s="17"/>
      <c r="AP29" s="17"/>
      <c r="AT29" s="17"/>
      <c r="AW29" s="251" t="s">
        <v>612</v>
      </c>
      <c r="AX29" s="1054" t="s">
        <v>110</v>
      </c>
      <c r="AY29" s="1056"/>
      <c r="AZ29" s="254" t="s">
        <v>1</v>
      </c>
      <c r="BA29" s="255">
        <v>3</v>
      </c>
      <c r="BB29" s="1049" t="s">
        <v>2876</v>
      </c>
      <c r="BC29" s="1050" t="s">
        <v>2877</v>
      </c>
      <c r="BD29" s="1051" t="s">
        <v>2878</v>
      </c>
      <c r="BE29" s="1052" t="s">
        <v>2879</v>
      </c>
      <c r="BF29" s="1053" t="s">
        <v>2880</v>
      </c>
      <c r="BG29" s="1052" t="s">
        <v>2881</v>
      </c>
      <c r="BH29" s="256" t="s">
        <v>2882</v>
      </c>
      <c r="BI29" s="1049" t="s">
        <v>2883</v>
      </c>
      <c r="BJ29" s="1050" t="s">
        <v>2884</v>
      </c>
      <c r="BK29" s="1052" t="s">
        <v>2885</v>
      </c>
      <c r="BL29" s="1053" t="s">
        <v>2886</v>
      </c>
      <c r="BM29" s="1051" t="s">
        <v>2887</v>
      </c>
      <c r="BN29" s="1052" t="s">
        <v>2888</v>
      </c>
      <c r="BO29" s="256" t="s">
        <v>2889</v>
      </c>
    </row>
    <row r="30" spans="1:68" s="19" customFormat="1">
      <c r="A30" s="226"/>
      <c r="B30" s="251" t="s">
        <v>613</v>
      </c>
      <c r="C30" s="263" t="s">
        <v>347</v>
      </c>
      <c r="D30" s="261"/>
      <c r="E30" s="254" t="s">
        <v>1</v>
      </c>
      <c r="F30" s="255">
        <v>3</v>
      </c>
      <c r="G30" s="1046">
        <v>0</v>
      </c>
      <c r="H30" s="1031">
        <v>1.5728134820442401</v>
      </c>
      <c r="I30" s="1032">
        <v>0</v>
      </c>
      <c r="J30" s="1033">
        <v>0</v>
      </c>
      <c r="K30" s="1034">
        <v>0</v>
      </c>
      <c r="L30" s="1033">
        <v>0</v>
      </c>
      <c r="M30" s="256">
        <f t="shared" si="4"/>
        <v>1.5728134820442401</v>
      </c>
      <c r="N30" s="1046">
        <v>0</v>
      </c>
      <c r="O30" s="1031">
        <v>3.5962677620000001</v>
      </c>
      <c r="P30" s="1032">
        <v>0</v>
      </c>
      <c r="Q30" s="1033">
        <v>0</v>
      </c>
      <c r="R30" s="1034">
        <v>0</v>
      </c>
      <c r="S30" s="1033">
        <v>0</v>
      </c>
      <c r="T30" s="256">
        <f t="shared" si="0"/>
        <v>3.5962677620000001</v>
      </c>
      <c r="U30" s="1047"/>
      <c r="V30" s="16"/>
      <c r="W30" s="57">
        <f t="shared" ref="W30:W44" si="8">(IF(SUM(AA30:AN30)=0,IF(Z30=1,AS$30,0),$AB$5))</f>
        <v>0</v>
      </c>
      <c r="Y30" s="17"/>
      <c r="Z30" s="59">
        <f xml:space="preserve"> IF( AND(OR($C30 = "Capital expenditure purpose - WATER additional line 1 [Other categories]",$C30=""), OR( G30 &lt;&gt; 0, H30 &lt;&gt; 0, I30 &lt;&gt; 0, J30 &lt;&gt; 0, K30 &lt;&gt; 0, L30 &lt;&gt; 0, N30 &lt;&gt; 0, O30 &lt;&gt; 0, P30 &lt;&gt; 0, Q30 &lt;&gt; 0, R30 &lt;&gt; 0, S30 &lt;&gt; 0) ), 1, 0 )</f>
        <v>0</v>
      </c>
      <c r="AA30" s="59">
        <f t="shared" ref="AA30:AF30" si="9" xml:space="preserve"> IF(AND($C30="Capital expenditure purpose - WATER additional line 1 [Other categories]",$M30=0), 0, IF( ISNUMBER( G30 ), 0, 1 ))</f>
        <v>0</v>
      </c>
      <c r="AB30" s="59">
        <f t="shared" si="9"/>
        <v>0</v>
      </c>
      <c r="AC30" s="59">
        <f t="shared" si="9"/>
        <v>0</v>
      </c>
      <c r="AD30" s="59">
        <f t="shared" si="9"/>
        <v>0</v>
      </c>
      <c r="AE30" s="59">
        <f t="shared" si="9"/>
        <v>0</v>
      </c>
      <c r="AF30" s="59">
        <f t="shared" si="9"/>
        <v>0</v>
      </c>
      <c r="AG30" s="44"/>
      <c r="AH30" s="59">
        <f t="shared" ref="AH30:AM30" si="10" xml:space="preserve"> IF(AND($C30="Capital expenditure purpose - WATER additional line 1 [Other categories]",$M30=0), 0, IF( ISNUMBER( N30 ), 0, 1 ))</f>
        <v>0</v>
      </c>
      <c r="AI30" s="59">
        <f t="shared" si="10"/>
        <v>0</v>
      </c>
      <c r="AJ30" s="59">
        <f t="shared" si="10"/>
        <v>0</v>
      </c>
      <c r="AK30" s="59">
        <f t="shared" si="10"/>
        <v>0</v>
      </c>
      <c r="AL30" s="59">
        <f t="shared" si="10"/>
        <v>0</v>
      </c>
      <c r="AM30" s="59">
        <f t="shared" si="10"/>
        <v>0</v>
      </c>
      <c r="AN30" s="17"/>
      <c r="AP30" s="17"/>
      <c r="AS30" s="12" t="s">
        <v>457</v>
      </c>
      <c r="AT30" s="17"/>
      <c r="AW30" s="251" t="s">
        <v>613</v>
      </c>
      <c r="AX30" s="1057" t="s">
        <v>2890</v>
      </c>
      <c r="AY30" s="1056"/>
      <c r="AZ30" s="254" t="s">
        <v>1</v>
      </c>
      <c r="BA30" s="255">
        <v>3</v>
      </c>
      <c r="BB30" s="1049" t="s">
        <v>2890</v>
      </c>
      <c r="BC30" s="1050" t="s">
        <v>2891</v>
      </c>
      <c r="BD30" s="1051" t="s">
        <v>2892</v>
      </c>
      <c r="BE30" s="1052" t="s">
        <v>2893</v>
      </c>
      <c r="BF30" s="1053" t="s">
        <v>2894</v>
      </c>
      <c r="BG30" s="1052" t="s">
        <v>2895</v>
      </c>
      <c r="BH30" s="256" t="s">
        <v>2896</v>
      </c>
      <c r="BI30" s="1049" t="s">
        <v>2897</v>
      </c>
      <c r="BJ30" s="1050" t="s">
        <v>2898</v>
      </c>
      <c r="BK30" s="1052" t="s">
        <v>2899</v>
      </c>
      <c r="BL30" s="1053" t="s">
        <v>2900</v>
      </c>
      <c r="BM30" s="1051" t="s">
        <v>2901</v>
      </c>
      <c r="BN30" s="1052" t="s">
        <v>2902</v>
      </c>
      <c r="BO30" s="256" t="s">
        <v>2903</v>
      </c>
    </row>
    <row r="31" spans="1:68" s="19" customFormat="1">
      <c r="A31" s="226"/>
      <c r="B31" s="251" t="s">
        <v>614</v>
      </c>
      <c r="C31" s="263" t="s">
        <v>615</v>
      </c>
      <c r="D31" s="261"/>
      <c r="E31" s="254" t="s">
        <v>1</v>
      </c>
      <c r="F31" s="255">
        <v>3</v>
      </c>
      <c r="G31" s="1046"/>
      <c r="H31" s="1031"/>
      <c r="I31" s="1032"/>
      <c r="J31" s="1033"/>
      <c r="K31" s="1034"/>
      <c r="L31" s="1033"/>
      <c r="M31" s="256">
        <f t="shared" si="4"/>
        <v>0</v>
      </c>
      <c r="N31" s="1046"/>
      <c r="O31" s="1031"/>
      <c r="P31" s="1032"/>
      <c r="Q31" s="1033"/>
      <c r="R31" s="1034"/>
      <c r="S31" s="1033"/>
      <c r="T31" s="256">
        <f t="shared" si="0"/>
        <v>0</v>
      </c>
      <c r="U31" s="1047"/>
      <c r="V31" s="16"/>
      <c r="W31" s="57">
        <f t="shared" si="8"/>
        <v>0</v>
      </c>
      <c r="Y31" s="17"/>
      <c r="Z31" s="59">
        <f xml:space="preserve"> IF( AND(OR($C31 = "Capital expenditure purpose - WATER additional line 2 [Other categories]",$C31=""), OR( G31 &lt;&gt; 0, H31 &lt;&gt; 0, I31 &lt;&gt; 0, J31 &lt;&gt; 0, K31 &lt;&gt; 0, L31 &lt;&gt; 0, N31 &lt;&gt; 0, O31 &lt;&gt; 0, P31 &lt;&gt; 0, Q31 &lt;&gt; 0, R31 &lt;&gt; 0, S31 &lt;&gt; 0) ), 1, 0 )</f>
        <v>0</v>
      </c>
      <c r="AA31" s="59">
        <f t="shared" ref="AA31:AF31" si="11" xml:space="preserve"> IF(AND($C31="Capital expenditure purpose - WATER additional line 2 [Other categories]",$M31=0), 0, IF( ISNUMBER( G31 ), 0, 1 ))</f>
        <v>0</v>
      </c>
      <c r="AB31" s="59">
        <f t="shared" si="11"/>
        <v>0</v>
      </c>
      <c r="AC31" s="59">
        <f t="shared" si="11"/>
        <v>0</v>
      </c>
      <c r="AD31" s="59">
        <f t="shared" si="11"/>
        <v>0</v>
      </c>
      <c r="AE31" s="59">
        <f t="shared" si="11"/>
        <v>0</v>
      </c>
      <c r="AF31" s="59">
        <f t="shared" si="11"/>
        <v>0</v>
      </c>
      <c r="AG31" s="44"/>
      <c r="AH31" s="59">
        <f t="shared" ref="AH31:AM31" si="12" xml:space="preserve"> IF(AND($C31="Capital expenditure purpose - WATER additional line 2 [Other categories]",$M31=0), 0, IF( ISNUMBER( N31 ), 0, 1 ))</f>
        <v>0</v>
      </c>
      <c r="AI31" s="59">
        <f t="shared" si="12"/>
        <v>0</v>
      </c>
      <c r="AJ31" s="59">
        <f t="shared" si="12"/>
        <v>0</v>
      </c>
      <c r="AK31" s="59">
        <f t="shared" si="12"/>
        <v>0</v>
      </c>
      <c r="AL31" s="59">
        <f t="shared" si="12"/>
        <v>0</v>
      </c>
      <c r="AM31" s="59">
        <f t="shared" si="12"/>
        <v>0</v>
      </c>
      <c r="AN31" s="17"/>
      <c r="AP31" s="17"/>
      <c r="AT31" s="17"/>
      <c r="AW31" s="251" t="s">
        <v>614</v>
      </c>
      <c r="AX31" s="1057" t="s">
        <v>2904</v>
      </c>
      <c r="AY31" s="1056"/>
      <c r="AZ31" s="254" t="s">
        <v>1</v>
      </c>
      <c r="BA31" s="255">
        <v>3</v>
      </c>
      <c r="BB31" s="1049" t="s">
        <v>2904</v>
      </c>
      <c r="BC31" s="1050" t="s">
        <v>2905</v>
      </c>
      <c r="BD31" s="1051" t="s">
        <v>2906</v>
      </c>
      <c r="BE31" s="1052" t="s">
        <v>2907</v>
      </c>
      <c r="BF31" s="1053" t="s">
        <v>2908</v>
      </c>
      <c r="BG31" s="1052" t="s">
        <v>2909</v>
      </c>
      <c r="BH31" s="256" t="s">
        <v>2910</v>
      </c>
      <c r="BI31" s="1049" t="s">
        <v>2911</v>
      </c>
      <c r="BJ31" s="1050" t="s">
        <v>2912</v>
      </c>
      <c r="BK31" s="1052" t="s">
        <v>2913</v>
      </c>
      <c r="BL31" s="1053" t="s">
        <v>2914</v>
      </c>
      <c r="BM31" s="1051" t="s">
        <v>2915</v>
      </c>
      <c r="BN31" s="1052" t="s">
        <v>2916</v>
      </c>
      <c r="BO31" s="256" t="s">
        <v>2917</v>
      </c>
    </row>
    <row r="32" spans="1:68" s="19" customFormat="1">
      <c r="A32" s="226"/>
      <c r="B32" s="251" t="s">
        <v>616</v>
      </c>
      <c r="C32" s="263" t="s">
        <v>617</v>
      </c>
      <c r="D32" s="261"/>
      <c r="E32" s="254" t="s">
        <v>1</v>
      </c>
      <c r="F32" s="255">
        <v>3</v>
      </c>
      <c r="G32" s="1046"/>
      <c r="H32" s="1031"/>
      <c r="I32" s="1032"/>
      <c r="J32" s="1033"/>
      <c r="K32" s="1034"/>
      <c r="L32" s="1033"/>
      <c r="M32" s="256">
        <f t="shared" si="4"/>
        <v>0</v>
      </c>
      <c r="N32" s="1046"/>
      <c r="O32" s="1031"/>
      <c r="P32" s="1032"/>
      <c r="Q32" s="1033"/>
      <c r="R32" s="1034"/>
      <c r="S32" s="1033"/>
      <c r="T32" s="256">
        <f t="shared" si="0"/>
        <v>0</v>
      </c>
      <c r="U32" s="1047"/>
      <c r="V32" s="16"/>
      <c r="W32" s="57">
        <f t="shared" si="8"/>
        <v>0</v>
      </c>
      <c r="Y32" s="17"/>
      <c r="Z32" s="59">
        <f xml:space="preserve"> IF( AND(OR($C32 = "Capital expenditure purpose - WATER additional line 3 [Other categories]",$C32=""), OR( G32 &lt;&gt; 0, H32 &lt;&gt; 0, I32 &lt;&gt; 0, J32 &lt;&gt; 0, K32 &lt;&gt; 0, L32 &lt;&gt; 0, N32 &lt;&gt; 0, O32 &lt;&gt; 0, P32 &lt;&gt; 0, Q32 &lt;&gt; 0, R32 &lt;&gt; 0, S32 &lt;&gt; 0) ), 1, 0 )</f>
        <v>0</v>
      </c>
      <c r="AA32" s="59">
        <f t="shared" ref="AA32:AF32" si="13" xml:space="preserve"> IF(AND($C32="Capital expenditure purpose - WATER additional line 3 [Other categories]",$M32=0), 0, IF( ISNUMBER( G32 ), 0, 1 ))</f>
        <v>0</v>
      </c>
      <c r="AB32" s="59">
        <f t="shared" si="13"/>
        <v>0</v>
      </c>
      <c r="AC32" s="59">
        <f t="shared" si="13"/>
        <v>0</v>
      </c>
      <c r="AD32" s="59">
        <f t="shared" si="13"/>
        <v>0</v>
      </c>
      <c r="AE32" s="59">
        <f t="shared" si="13"/>
        <v>0</v>
      </c>
      <c r="AF32" s="59">
        <f t="shared" si="13"/>
        <v>0</v>
      </c>
      <c r="AG32" s="44"/>
      <c r="AH32" s="59">
        <f t="shared" ref="AH32:AM32" si="14" xml:space="preserve"> IF(AND($C32="Capital expenditure purpose - WATER additional line 3 [Other categories]",$M32=0), 0, IF( ISNUMBER( N32 ), 0, 1 ))</f>
        <v>0</v>
      </c>
      <c r="AI32" s="59">
        <f t="shared" si="14"/>
        <v>0</v>
      </c>
      <c r="AJ32" s="59">
        <f t="shared" si="14"/>
        <v>0</v>
      </c>
      <c r="AK32" s="59">
        <f t="shared" si="14"/>
        <v>0</v>
      </c>
      <c r="AL32" s="59">
        <f t="shared" si="14"/>
        <v>0</v>
      </c>
      <c r="AM32" s="59">
        <f t="shared" si="14"/>
        <v>0</v>
      </c>
      <c r="AN32" s="17"/>
      <c r="AP32" s="17"/>
      <c r="AT32" s="17"/>
      <c r="AW32" s="251" t="s">
        <v>616</v>
      </c>
      <c r="AX32" s="1057" t="s">
        <v>2918</v>
      </c>
      <c r="AY32" s="1056"/>
      <c r="AZ32" s="254" t="s">
        <v>1</v>
      </c>
      <c r="BA32" s="255">
        <v>3</v>
      </c>
      <c r="BB32" s="1049" t="s">
        <v>2918</v>
      </c>
      <c r="BC32" s="1050" t="s">
        <v>2919</v>
      </c>
      <c r="BD32" s="1051" t="s">
        <v>2920</v>
      </c>
      <c r="BE32" s="1052" t="s">
        <v>2921</v>
      </c>
      <c r="BF32" s="1053" t="s">
        <v>2922</v>
      </c>
      <c r="BG32" s="1052" t="s">
        <v>2923</v>
      </c>
      <c r="BH32" s="256" t="s">
        <v>2924</v>
      </c>
      <c r="BI32" s="1049" t="s">
        <v>2925</v>
      </c>
      <c r="BJ32" s="1050" t="s">
        <v>2926</v>
      </c>
      <c r="BK32" s="1052" t="s">
        <v>2927</v>
      </c>
      <c r="BL32" s="1053" t="s">
        <v>2928</v>
      </c>
      <c r="BM32" s="1051" t="s">
        <v>2929</v>
      </c>
      <c r="BN32" s="1052" t="s">
        <v>2930</v>
      </c>
      <c r="BO32" s="256" t="s">
        <v>2931</v>
      </c>
    </row>
    <row r="33" spans="1:67" s="19" customFormat="1">
      <c r="A33" s="226"/>
      <c r="B33" s="251" t="s">
        <v>618</v>
      </c>
      <c r="C33" s="263" t="s">
        <v>619</v>
      </c>
      <c r="D33" s="261"/>
      <c r="E33" s="254" t="s">
        <v>1</v>
      </c>
      <c r="F33" s="255">
        <v>3</v>
      </c>
      <c r="G33" s="1046"/>
      <c r="H33" s="1031"/>
      <c r="I33" s="1032"/>
      <c r="J33" s="1033"/>
      <c r="K33" s="1034"/>
      <c r="L33" s="1033"/>
      <c r="M33" s="256">
        <f t="shared" si="4"/>
        <v>0</v>
      </c>
      <c r="N33" s="1046"/>
      <c r="O33" s="1031"/>
      <c r="P33" s="1032"/>
      <c r="Q33" s="1033"/>
      <c r="R33" s="1034"/>
      <c r="S33" s="1033"/>
      <c r="T33" s="256">
        <f t="shared" si="0"/>
        <v>0</v>
      </c>
      <c r="U33" s="1047"/>
      <c r="V33" s="16"/>
      <c r="W33" s="57">
        <f t="shared" si="8"/>
        <v>0</v>
      </c>
      <c r="Y33" s="17"/>
      <c r="Z33" s="59">
        <f xml:space="preserve"> IF( AND(OR($C33 = "Capital expenditure purpose - WATER additional line 4 [Other categories]",$C33=""), OR( G33 &lt;&gt; 0, H33 &lt;&gt; 0, I33 &lt;&gt; 0, J33 &lt;&gt; 0, K33 &lt;&gt; 0, L33 &lt;&gt; 0, N33 &lt;&gt; 0, O33 &lt;&gt; 0, P33 &lt;&gt; 0, Q33 &lt;&gt; 0, R33 &lt;&gt; 0, S33 &lt;&gt; 0) ), 1, 0 )</f>
        <v>0</v>
      </c>
      <c r="AA33" s="59">
        <f t="shared" ref="AA33:AF33" si="15" xml:space="preserve"> IF(AND($C33="Capital expenditure purpose - WATER additional line 4 [Other categories]",$M33=0), 0, IF( ISNUMBER( G33 ), 0, 1 ))</f>
        <v>0</v>
      </c>
      <c r="AB33" s="59">
        <f t="shared" si="15"/>
        <v>0</v>
      </c>
      <c r="AC33" s="59">
        <f t="shared" si="15"/>
        <v>0</v>
      </c>
      <c r="AD33" s="59">
        <f t="shared" si="15"/>
        <v>0</v>
      </c>
      <c r="AE33" s="59">
        <f t="shared" si="15"/>
        <v>0</v>
      </c>
      <c r="AF33" s="59">
        <f t="shared" si="15"/>
        <v>0</v>
      </c>
      <c r="AG33" s="44"/>
      <c r="AH33" s="59">
        <f t="shared" ref="AH33:AM33" si="16" xml:space="preserve"> IF(AND($C33="Capital expenditure purpose - WATER additional line 4 [Other categories]",$M33=0), 0, IF( ISNUMBER( N33 ), 0, 1 ))</f>
        <v>0</v>
      </c>
      <c r="AI33" s="59">
        <f t="shared" si="16"/>
        <v>0</v>
      </c>
      <c r="AJ33" s="59">
        <f t="shared" si="16"/>
        <v>0</v>
      </c>
      <c r="AK33" s="59">
        <f t="shared" si="16"/>
        <v>0</v>
      </c>
      <c r="AL33" s="59">
        <f t="shared" si="16"/>
        <v>0</v>
      </c>
      <c r="AM33" s="59">
        <f t="shared" si="16"/>
        <v>0</v>
      </c>
      <c r="AN33" s="17"/>
      <c r="AP33" s="17"/>
      <c r="AT33" s="17"/>
      <c r="AW33" s="251" t="s">
        <v>618</v>
      </c>
      <c r="AX33" s="1057" t="s">
        <v>2932</v>
      </c>
      <c r="AY33" s="1056"/>
      <c r="AZ33" s="254" t="s">
        <v>1</v>
      </c>
      <c r="BA33" s="255">
        <v>3</v>
      </c>
      <c r="BB33" s="1049" t="s">
        <v>2932</v>
      </c>
      <c r="BC33" s="1050" t="s">
        <v>2933</v>
      </c>
      <c r="BD33" s="1051" t="s">
        <v>2934</v>
      </c>
      <c r="BE33" s="1052" t="s">
        <v>2935</v>
      </c>
      <c r="BF33" s="1053" t="s">
        <v>2936</v>
      </c>
      <c r="BG33" s="1052" t="s">
        <v>2937</v>
      </c>
      <c r="BH33" s="256" t="s">
        <v>2938</v>
      </c>
      <c r="BI33" s="1049" t="s">
        <v>2939</v>
      </c>
      <c r="BJ33" s="1050" t="s">
        <v>2940</v>
      </c>
      <c r="BK33" s="1052" t="s">
        <v>2941</v>
      </c>
      <c r="BL33" s="1053" t="s">
        <v>2942</v>
      </c>
      <c r="BM33" s="1051" t="s">
        <v>2943</v>
      </c>
      <c r="BN33" s="1052" t="s">
        <v>2944</v>
      </c>
      <c r="BO33" s="256" t="s">
        <v>2945</v>
      </c>
    </row>
    <row r="34" spans="1:67" s="19" customFormat="1">
      <c r="A34" s="226"/>
      <c r="B34" s="251" t="s">
        <v>620</v>
      </c>
      <c r="C34" s="263" t="s">
        <v>621</v>
      </c>
      <c r="D34" s="261"/>
      <c r="E34" s="254" t="s">
        <v>1</v>
      </c>
      <c r="F34" s="255">
        <v>3</v>
      </c>
      <c r="G34" s="1046"/>
      <c r="H34" s="1031"/>
      <c r="I34" s="1032"/>
      <c r="J34" s="1033"/>
      <c r="K34" s="1034"/>
      <c r="L34" s="1033"/>
      <c r="M34" s="256">
        <f t="shared" si="4"/>
        <v>0</v>
      </c>
      <c r="N34" s="1046"/>
      <c r="O34" s="1031"/>
      <c r="P34" s="1032"/>
      <c r="Q34" s="1033"/>
      <c r="R34" s="1034"/>
      <c r="S34" s="1033"/>
      <c r="T34" s="256">
        <f t="shared" si="0"/>
        <v>0</v>
      </c>
      <c r="U34" s="1047"/>
      <c r="V34" s="16"/>
      <c r="W34" s="57">
        <f t="shared" si="8"/>
        <v>0</v>
      </c>
      <c r="Y34" s="17"/>
      <c r="Z34" s="59">
        <f xml:space="preserve"> IF( AND(OR($C34 = "Capital expenditure purpose - WATER additional line 5 [Other categories]",$C34=""), OR( G34 &lt;&gt; 0, H34 &lt;&gt; 0, I34 &lt;&gt; 0, J34 &lt;&gt; 0, K34 &lt;&gt; 0, L34 &lt;&gt; 0, N34 &lt;&gt; 0, O34 &lt;&gt; 0, P34 &lt;&gt; 0, Q34 &lt;&gt; 0, R34 &lt;&gt; 0, S34 &lt;&gt; 0) ), 1, 0 )</f>
        <v>0</v>
      </c>
      <c r="AA34" s="59">
        <f t="shared" ref="AA34:AF34" si="17" xml:space="preserve"> IF(AND($C34="Capital expenditure purpose - WATER additional line 5 [Other categories]",$M34=0), 0, IF( ISNUMBER( G34 ), 0, 1 ))</f>
        <v>0</v>
      </c>
      <c r="AB34" s="59">
        <f t="shared" si="17"/>
        <v>0</v>
      </c>
      <c r="AC34" s="59">
        <f t="shared" si="17"/>
        <v>0</v>
      </c>
      <c r="AD34" s="59">
        <f t="shared" si="17"/>
        <v>0</v>
      </c>
      <c r="AE34" s="59">
        <f t="shared" si="17"/>
        <v>0</v>
      </c>
      <c r="AF34" s="59">
        <f t="shared" si="17"/>
        <v>0</v>
      </c>
      <c r="AG34" s="44"/>
      <c r="AH34" s="59">
        <f t="shared" ref="AH34:AM34" si="18" xml:space="preserve"> IF(AND($C34="Capital expenditure purpose - WATER additional line 5 [Other categories]",$M34=0), 0, IF( ISNUMBER( N34 ), 0, 1 ))</f>
        <v>0</v>
      </c>
      <c r="AI34" s="59">
        <f t="shared" si="18"/>
        <v>0</v>
      </c>
      <c r="AJ34" s="59">
        <f t="shared" si="18"/>
        <v>0</v>
      </c>
      <c r="AK34" s="59">
        <f t="shared" si="18"/>
        <v>0</v>
      </c>
      <c r="AL34" s="59">
        <f t="shared" si="18"/>
        <v>0</v>
      </c>
      <c r="AM34" s="59">
        <f t="shared" si="18"/>
        <v>0</v>
      </c>
      <c r="AN34" s="17"/>
      <c r="AP34" s="17"/>
      <c r="AT34" s="17"/>
      <c r="AW34" s="251" t="s">
        <v>620</v>
      </c>
      <c r="AX34" s="1057" t="s">
        <v>2946</v>
      </c>
      <c r="AY34" s="1056"/>
      <c r="AZ34" s="254" t="s">
        <v>1</v>
      </c>
      <c r="BA34" s="255">
        <v>3</v>
      </c>
      <c r="BB34" s="1049" t="s">
        <v>2946</v>
      </c>
      <c r="BC34" s="1050" t="s">
        <v>2947</v>
      </c>
      <c r="BD34" s="1051" t="s">
        <v>2948</v>
      </c>
      <c r="BE34" s="1052" t="s">
        <v>2949</v>
      </c>
      <c r="BF34" s="1053" t="s">
        <v>2950</v>
      </c>
      <c r="BG34" s="1052" t="s">
        <v>2951</v>
      </c>
      <c r="BH34" s="256" t="s">
        <v>2952</v>
      </c>
      <c r="BI34" s="1049" t="s">
        <v>2953</v>
      </c>
      <c r="BJ34" s="1050" t="s">
        <v>2954</v>
      </c>
      <c r="BK34" s="1052" t="s">
        <v>2955</v>
      </c>
      <c r="BL34" s="1053" t="s">
        <v>2956</v>
      </c>
      <c r="BM34" s="1051" t="s">
        <v>2957</v>
      </c>
      <c r="BN34" s="1052" t="s">
        <v>2958</v>
      </c>
      <c r="BO34" s="256" t="s">
        <v>2959</v>
      </c>
    </row>
    <row r="35" spans="1:67" s="19" customFormat="1">
      <c r="A35" s="226"/>
      <c r="B35" s="251" t="s">
        <v>622</v>
      </c>
      <c r="C35" s="263" t="s">
        <v>623</v>
      </c>
      <c r="D35" s="261"/>
      <c r="E35" s="254" t="s">
        <v>1</v>
      </c>
      <c r="F35" s="255">
        <v>3</v>
      </c>
      <c r="G35" s="1046"/>
      <c r="H35" s="1031"/>
      <c r="I35" s="1032"/>
      <c r="J35" s="1033"/>
      <c r="K35" s="1034"/>
      <c r="L35" s="1033"/>
      <c r="M35" s="256">
        <f t="shared" si="4"/>
        <v>0</v>
      </c>
      <c r="N35" s="1046"/>
      <c r="O35" s="1031"/>
      <c r="P35" s="1032"/>
      <c r="Q35" s="1033"/>
      <c r="R35" s="1034"/>
      <c r="S35" s="1033"/>
      <c r="T35" s="256">
        <f t="shared" si="0"/>
        <v>0</v>
      </c>
      <c r="U35" s="1047"/>
      <c r="V35" s="16"/>
      <c r="W35" s="57">
        <f t="shared" si="8"/>
        <v>0</v>
      </c>
      <c r="Y35" s="17"/>
      <c r="Z35" s="59">
        <f xml:space="preserve"> IF( AND(OR($C35 = "Capital expenditure purpose - WATER additional line 6 [Other categories]",$C35=""), OR( G35 &lt;&gt; 0, H35 &lt;&gt; 0, I35 &lt;&gt; 0, J35 &lt;&gt; 0, K35 &lt;&gt; 0, L35 &lt;&gt; 0, N35 &lt;&gt; 0, O35 &lt;&gt; 0, P35 &lt;&gt; 0, Q35 &lt;&gt; 0, R35 &lt;&gt; 0, S35 &lt;&gt; 0) ), 1, 0 )</f>
        <v>0</v>
      </c>
      <c r="AA35" s="59">
        <f t="shared" ref="AA35:AF35" si="19" xml:space="preserve"> IF(AND($C35="Capital expenditure purpose - WATER additional line 6 [Other categories]",$M35=0), 0, IF( ISNUMBER( G35 ), 0, 1 ))</f>
        <v>0</v>
      </c>
      <c r="AB35" s="59">
        <f t="shared" si="19"/>
        <v>0</v>
      </c>
      <c r="AC35" s="59">
        <f t="shared" si="19"/>
        <v>0</v>
      </c>
      <c r="AD35" s="59">
        <f t="shared" si="19"/>
        <v>0</v>
      </c>
      <c r="AE35" s="59">
        <f t="shared" si="19"/>
        <v>0</v>
      </c>
      <c r="AF35" s="59">
        <f t="shared" si="19"/>
        <v>0</v>
      </c>
      <c r="AG35" s="44"/>
      <c r="AH35" s="59">
        <f t="shared" ref="AH35:AM35" si="20" xml:space="preserve"> IF(AND($C35="Capital expenditure purpose - WATER additional line 6 [Other categories]",$M35=0), 0, IF( ISNUMBER( N35 ), 0, 1 ))</f>
        <v>0</v>
      </c>
      <c r="AI35" s="59">
        <f t="shared" si="20"/>
        <v>0</v>
      </c>
      <c r="AJ35" s="59">
        <f t="shared" si="20"/>
        <v>0</v>
      </c>
      <c r="AK35" s="59">
        <f t="shared" si="20"/>
        <v>0</v>
      </c>
      <c r="AL35" s="59">
        <f t="shared" si="20"/>
        <v>0</v>
      </c>
      <c r="AM35" s="59">
        <f t="shared" si="20"/>
        <v>0</v>
      </c>
      <c r="AN35" s="17"/>
      <c r="AP35" s="17"/>
      <c r="AT35" s="17"/>
      <c r="AW35" s="251" t="s">
        <v>622</v>
      </c>
      <c r="AX35" s="1057" t="s">
        <v>2960</v>
      </c>
      <c r="AY35" s="1056"/>
      <c r="AZ35" s="254" t="s">
        <v>1</v>
      </c>
      <c r="BA35" s="255">
        <v>3</v>
      </c>
      <c r="BB35" s="1049" t="s">
        <v>2960</v>
      </c>
      <c r="BC35" s="1050" t="s">
        <v>2961</v>
      </c>
      <c r="BD35" s="1051" t="s">
        <v>2962</v>
      </c>
      <c r="BE35" s="1052" t="s">
        <v>2963</v>
      </c>
      <c r="BF35" s="1053" t="s">
        <v>2964</v>
      </c>
      <c r="BG35" s="1052" t="s">
        <v>2965</v>
      </c>
      <c r="BH35" s="256" t="s">
        <v>2966</v>
      </c>
      <c r="BI35" s="1049" t="s">
        <v>2967</v>
      </c>
      <c r="BJ35" s="1050" t="s">
        <v>2968</v>
      </c>
      <c r="BK35" s="1052" t="s">
        <v>2969</v>
      </c>
      <c r="BL35" s="1053" t="s">
        <v>2970</v>
      </c>
      <c r="BM35" s="1051" t="s">
        <v>2971</v>
      </c>
      <c r="BN35" s="1052" t="s">
        <v>2972</v>
      </c>
      <c r="BO35" s="256" t="s">
        <v>2973</v>
      </c>
    </row>
    <row r="36" spans="1:67" s="19" customFormat="1">
      <c r="A36" s="226"/>
      <c r="B36" s="251" t="s">
        <v>624</v>
      </c>
      <c r="C36" s="263" t="s">
        <v>625</v>
      </c>
      <c r="D36" s="261"/>
      <c r="E36" s="254" t="s">
        <v>1</v>
      </c>
      <c r="F36" s="255">
        <v>3</v>
      </c>
      <c r="G36" s="1046"/>
      <c r="H36" s="1031"/>
      <c r="I36" s="1032"/>
      <c r="J36" s="1033"/>
      <c r="K36" s="1034"/>
      <c r="L36" s="1033"/>
      <c r="M36" s="256">
        <f t="shared" si="4"/>
        <v>0</v>
      </c>
      <c r="N36" s="1046"/>
      <c r="O36" s="1031"/>
      <c r="P36" s="1032"/>
      <c r="Q36" s="1033"/>
      <c r="R36" s="1034"/>
      <c r="S36" s="1033"/>
      <c r="T36" s="256">
        <f t="shared" si="0"/>
        <v>0</v>
      </c>
      <c r="U36" s="1047"/>
      <c r="V36" s="16"/>
      <c r="W36" s="57">
        <f t="shared" si="8"/>
        <v>0</v>
      </c>
      <c r="Y36" s="17"/>
      <c r="Z36" s="59">
        <f xml:space="preserve"> IF( AND(OR($C36 = "Capital expenditure purpose - WATER additional line 7 [Other categories]",$C36=""), OR( G36 &lt;&gt; 0, H36 &lt;&gt; 0, I36 &lt;&gt; 0, J36 &lt;&gt; 0, K36 &lt;&gt; 0, L36 &lt;&gt; 0, N36 &lt;&gt; 0, O36 &lt;&gt; 0, P36 &lt;&gt; 0, Q36 &lt;&gt; 0, R36 &lt;&gt; 0, S36 &lt;&gt; 0) ), 1, 0 )</f>
        <v>0</v>
      </c>
      <c r="AA36" s="59">
        <f t="shared" ref="AA36:AF36" si="21" xml:space="preserve"> IF(AND($C36="Capital expenditure purpose - WATER additional line 7 [Other categories]",$M36=0), 0, IF( ISNUMBER( G36 ), 0, 1 ))</f>
        <v>0</v>
      </c>
      <c r="AB36" s="59">
        <f t="shared" si="21"/>
        <v>0</v>
      </c>
      <c r="AC36" s="59">
        <f t="shared" si="21"/>
        <v>0</v>
      </c>
      <c r="AD36" s="59">
        <f t="shared" si="21"/>
        <v>0</v>
      </c>
      <c r="AE36" s="59">
        <f t="shared" si="21"/>
        <v>0</v>
      </c>
      <c r="AF36" s="59">
        <f t="shared" si="21"/>
        <v>0</v>
      </c>
      <c r="AG36" s="44"/>
      <c r="AH36" s="59">
        <f t="shared" ref="AH36:AM36" si="22" xml:space="preserve"> IF(AND($C36="Capital expenditure purpose - WATER additional line 7 [Other categories]",$M36=0), 0, IF( ISNUMBER( N36 ), 0, 1 ))</f>
        <v>0</v>
      </c>
      <c r="AI36" s="59">
        <f t="shared" si="22"/>
        <v>0</v>
      </c>
      <c r="AJ36" s="59">
        <f t="shared" si="22"/>
        <v>0</v>
      </c>
      <c r="AK36" s="59">
        <f t="shared" si="22"/>
        <v>0</v>
      </c>
      <c r="AL36" s="59">
        <f t="shared" si="22"/>
        <v>0</v>
      </c>
      <c r="AM36" s="59">
        <f t="shared" si="22"/>
        <v>0</v>
      </c>
      <c r="AN36" s="17"/>
      <c r="AP36" s="17"/>
      <c r="AT36" s="17"/>
      <c r="AW36" s="251" t="s">
        <v>624</v>
      </c>
      <c r="AX36" s="1057" t="s">
        <v>2974</v>
      </c>
      <c r="AY36" s="1056"/>
      <c r="AZ36" s="254" t="s">
        <v>1</v>
      </c>
      <c r="BA36" s="255">
        <v>3</v>
      </c>
      <c r="BB36" s="1049" t="s">
        <v>2974</v>
      </c>
      <c r="BC36" s="1050" t="s">
        <v>2975</v>
      </c>
      <c r="BD36" s="1051" t="s">
        <v>2976</v>
      </c>
      <c r="BE36" s="1052" t="s">
        <v>2977</v>
      </c>
      <c r="BF36" s="1053" t="s">
        <v>2978</v>
      </c>
      <c r="BG36" s="1052" t="s">
        <v>2979</v>
      </c>
      <c r="BH36" s="256" t="s">
        <v>2980</v>
      </c>
      <c r="BI36" s="1049" t="s">
        <v>2981</v>
      </c>
      <c r="BJ36" s="1050" t="s">
        <v>2982</v>
      </c>
      <c r="BK36" s="1052" t="s">
        <v>2983</v>
      </c>
      <c r="BL36" s="1053" t="s">
        <v>2984</v>
      </c>
      <c r="BM36" s="1051" t="s">
        <v>2985</v>
      </c>
      <c r="BN36" s="1052" t="s">
        <v>2986</v>
      </c>
      <c r="BO36" s="256" t="s">
        <v>2987</v>
      </c>
    </row>
    <row r="37" spans="1:67" s="19" customFormat="1">
      <c r="A37" s="226"/>
      <c r="B37" s="251" t="s">
        <v>626</v>
      </c>
      <c r="C37" s="263" t="s">
        <v>627</v>
      </c>
      <c r="D37" s="261"/>
      <c r="E37" s="254" t="s">
        <v>1</v>
      </c>
      <c r="F37" s="255">
        <v>3</v>
      </c>
      <c r="G37" s="1046"/>
      <c r="H37" s="1031"/>
      <c r="I37" s="1032"/>
      <c r="J37" s="1033"/>
      <c r="K37" s="1034"/>
      <c r="L37" s="1033"/>
      <c r="M37" s="256">
        <f t="shared" si="4"/>
        <v>0</v>
      </c>
      <c r="N37" s="1046"/>
      <c r="O37" s="1031"/>
      <c r="P37" s="1032"/>
      <c r="Q37" s="1033"/>
      <c r="R37" s="1034"/>
      <c r="S37" s="1033"/>
      <c r="T37" s="256">
        <f t="shared" si="0"/>
        <v>0</v>
      </c>
      <c r="U37" s="1047"/>
      <c r="V37" s="16"/>
      <c r="W37" s="57">
        <f t="shared" si="8"/>
        <v>0</v>
      </c>
      <c r="Y37" s="17"/>
      <c r="Z37" s="59">
        <f xml:space="preserve"> IF( AND(OR($C37 = "Capital expenditure purpose - WATER additional line 8 [Other categories]",$C37=""), OR( G37 &lt;&gt; 0, H37 &lt;&gt; 0, I37 &lt;&gt; 0, J37 &lt;&gt; 0, K37 &lt;&gt; 0, L37 &lt;&gt; 0, N37 &lt;&gt; 0, O37 &lt;&gt; 0, P37 &lt;&gt; 0, Q37 &lt;&gt; 0, R37 &lt;&gt; 0, S37 &lt;&gt; 0) ), 1, 0 )</f>
        <v>0</v>
      </c>
      <c r="AA37" s="59">
        <f t="shared" ref="AA37:AF37" si="23" xml:space="preserve"> IF(AND($C37="Capital expenditure purpose - WATER additional line 8 [Other categories]",$M37=0), 0, IF( ISNUMBER( G37 ), 0, 1 ))</f>
        <v>0</v>
      </c>
      <c r="AB37" s="59">
        <f t="shared" si="23"/>
        <v>0</v>
      </c>
      <c r="AC37" s="59">
        <f t="shared" si="23"/>
        <v>0</v>
      </c>
      <c r="AD37" s="59">
        <f t="shared" si="23"/>
        <v>0</v>
      </c>
      <c r="AE37" s="59">
        <f t="shared" si="23"/>
        <v>0</v>
      </c>
      <c r="AF37" s="59">
        <f t="shared" si="23"/>
        <v>0</v>
      </c>
      <c r="AG37" s="44"/>
      <c r="AH37" s="59">
        <f t="shared" ref="AH37:AM37" si="24" xml:space="preserve"> IF(AND($C37="Capital expenditure purpose - WATER additional line 8 [Other categories]",$M37=0), 0, IF( ISNUMBER( N37 ), 0, 1 ))</f>
        <v>0</v>
      </c>
      <c r="AI37" s="59">
        <f t="shared" si="24"/>
        <v>0</v>
      </c>
      <c r="AJ37" s="59">
        <f t="shared" si="24"/>
        <v>0</v>
      </c>
      <c r="AK37" s="59">
        <f t="shared" si="24"/>
        <v>0</v>
      </c>
      <c r="AL37" s="59">
        <f t="shared" si="24"/>
        <v>0</v>
      </c>
      <c r="AM37" s="59">
        <f t="shared" si="24"/>
        <v>0</v>
      </c>
      <c r="AN37" s="17"/>
      <c r="AP37" s="17"/>
      <c r="AT37" s="17"/>
      <c r="AW37" s="251" t="s">
        <v>626</v>
      </c>
      <c r="AX37" s="1057" t="s">
        <v>2988</v>
      </c>
      <c r="AY37" s="1056"/>
      <c r="AZ37" s="254" t="s">
        <v>1</v>
      </c>
      <c r="BA37" s="255">
        <v>3</v>
      </c>
      <c r="BB37" s="1049" t="s">
        <v>2988</v>
      </c>
      <c r="BC37" s="1050" t="s">
        <v>2989</v>
      </c>
      <c r="BD37" s="1051" t="s">
        <v>2990</v>
      </c>
      <c r="BE37" s="1052" t="s">
        <v>2991</v>
      </c>
      <c r="BF37" s="1053" t="s">
        <v>2992</v>
      </c>
      <c r="BG37" s="1052" t="s">
        <v>2993</v>
      </c>
      <c r="BH37" s="256" t="s">
        <v>2994</v>
      </c>
      <c r="BI37" s="1049" t="s">
        <v>2995</v>
      </c>
      <c r="BJ37" s="1050" t="s">
        <v>2996</v>
      </c>
      <c r="BK37" s="1052" t="s">
        <v>2997</v>
      </c>
      <c r="BL37" s="1053" t="s">
        <v>2998</v>
      </c>
      <c r="BM37" s="1051" t="s">
        <v>2999</v>
      </c>
      <c r="BN37" s="1052" t="s">
        <v>3000</v>
      </c>
      <c r="BO37" s="256" t="s">
        <v>3001</v>
      </c>
    </row>
    <row r="38" spans="1:67" s="19" customFormat="1">
      <c r="A38" s="226"/>
      <c r="B38" s="251" t="s">
        <v>628</v>
      </c>
      <c r="C38" s="263" t="s">
        <v>629</v>
      </c>
      <c r="D38" s="261"/>
      <c r="E38" s="254" t="s">
        <v>1</v>
      </c>
      <c r="F38" s="255">
        <v>3</v>
      </c>
      <c r="G38" s="1046"/>
      <c r="H38" s="1031"/>
      <c r="I38" s="1032"/>
      <c r="J38" s="1033"/>
      <c r="K38" s="1034"/>
      <c r="L38" s="1033"/>
      <c r="M38" s="256">
        <f t="shared" si="4"/>
        <v>0</v>
      </c>
      <c r="N38" s="1046"/>
      <c r="O38" s="1031"/>
      <c r="P38" s="1032"/>
      <c r="Q38" s="1033"/>
      <c r="R38" s="1034"/>
      <c r="S38" s="1033"/>
      <c r="T38" s="256">
        <f t="shared" si="0"/>
        <v>0</v>
      </c>
      <c r="U38" s="1047"/>
      <c r="V38" s="16"/>
      <c r="W38" s="57">
        <f t="shared" si="8"/>
        <v>0</v>
      </c>
      <c r="Y38" s="17"/>
      <c r="Z38" s="59">
        <f xml:space="preserve"> IF( AND(OR($C38 = "Capital expenditure purpose - WATER additional line 9 [Other categories]",$C38=""), OR( G38 &lt;&gt; 0, H38 &lt;&gt; 0, I38 &lt;&gt; 0, J38 &lt;&gt; 0, K38 &lt;&gt; 0, L38 &lt;&gt; 0, N38 &lt;&gt; 0, O38 &lt;&gt; 0, P38 &lt;&gt; 0, Q38 &lt;&gt; 0, R38 &lt;&gt; 0, S38 &lt;&gt; 0) ), 1, 0 )</f>
        <v>0</v>
      </c>
      <c r="AA38" s="59">
        <f t="shared" ref="AA38:AF38" si="25" xml:space="preserve"> IF(AND($C38="Capital expenditure purpose - WATER additional line 9 [Other categories]",$M38=0), 0, IF( ISNUMBER( G38 ), 0, 1 ))</f>
        <v>0</v>
      </c>
      <c r="AB38" s="59">
        <f t="shared" si="25"/>
        <v>0</v>
      </c>
      <c r="AC38" s="59">
        <f t="shared" si="25"/>
        <v>0</v>
      </c>
      <c r="AD38" s="59">
        <f t="shared" si="25"/>
        <v>0</v>
      </c>
      <c r="AE38" s="59">
        <f t="shared" si="25"/>
        <v>0</v>
      </c>
      <c r="AF38" s="59">
        <f t="shared" si="25"/>
        <v>0</v>
      </c>
      <c r="AG38" s="44"/>
      <c r="AH38" s="59">
        <f t="shared" ref="AH38:AM38" si="26" xml:space="preserve"> IF(AND($C38="Capital expenditure purpose - WATER additional line 9 [Other categories]",$M38=0), 0, IF( ISNUMBER( N38 ), 0, 1 ))</f>
        <v>0</v>
      </c>
      <c r="AI38" s="59">
        <f t="shared" si="26"/>
        <v>0</v>
      </c>
      <c r="AJ38" s="59">
        <f t="shared" si="26"/>
        <v>0</v>
      </c>
      <c r="AK38" s="59">
        <f t="shared" si="26"/>
        <v>0</v>
      </c>
      <c r="AL38" s="59">
        <f t="shared" si="26"/>
        <v>0</v>
      </c>
      <c r="AM38" s="59">
        <f t="shared" si="26"/>
        <v>0</v>
      </c>
      <c r="AN38" s="17"/>
      <c r="AP38" s="17"/>
      <c r="AT38" s="17"/>
      <c r="AW38" s="251" t="s">
        <v>628</v>
      </c>
      <c r="AX38" s="1057" t="s">
        <v>3002</v>
      </c>
      <c r="AY38" s="1056"/>
      <c r="AZ38" s="254" t="s">
        <v>1</v>
      </c>
      <c r="BA38" s="255">
        <v>3</v>
      </c>
      <c r="BB38" s="1049" t="s">
        <v>3002</v>
      </c>
      <c r="BC38" s="1050" t="s">
        <v>3003</v>
      </c>
      <c r="BD38" s="1051" t="s">
        <v>3004</v>
      </c>
      <c r="BE38" s="1052" t="s">
        <v>3005</v>
      </c>
      <c r="BF38" s="1053" t="s">
        <v>3006</v>
      </c>
      <c r="BG38" s="1052" t="s">
        <v>3007</v>
      </c>
      <c r="BH38" s="256" t="s">
        <v>3008</v>
      </c>
      <c r="BI38" s="1049" t="s">
        <v>3009</v>
      </c>
      <c r="BJ38" s="1050" t="s">
        <v>3010</v>
      </c>
      <c r="BK38" s="1052" t="s">
        <v>3011</v>
      </c>
      <c r="BL38" s="1053" t="s">
        <v>3012</v>
      </c>
      <c r="BM38" s="1051" t="s">
        <v>3013</v>
      </c>
      <c r="BN38" s="1052" t="s">
        <v>3014</v>
      </c>
      <c r="BO38" s="256" t="s">
        <v>3015</v>
      </c>
    </row>
    <row r="39" spans="1:67" s="19" customFormat="1">
      <c r="A39" s="226"/>
      <c r="B39" s="251" t="s">
        <v>630</v>
      </c>
      <c r="C39" s="263" t="s">
        <v>631</v>
      </c>
      <c r="D39" s="264"/>
      <c r="E39" s="254" t="s">
        <v>1</v>
      </c>
      <c r="F39" s="255">
        <v>3</v>
      </c>
      <c r="G39" s="1046"/>
      <c r="H39" s="1031"/>
      <c r="I39" s="1032"/>
      <c r="J39" s="1033"/>
      <c r="K39" s="1034"/>
      <c r="L39" s="1033"/>
      <c r="M39" s="256">
        <f t="shared" si="4"/>
        <v>0</v>
      </c>
      <c r="N39" s="1046"/>
      <c r="O39" s="1031"/>
      <c r="P39" s="1032"/>
      <c r="Q39" s="1033"/>
      <c r="R39" s="1034"/>
      <c r="S39" s="1033"/>
      <c r="T39" s="256">
        <f t="shared" ref="T39:T43" si="27">SUM(N39:S39)</f>
        <v>0</v>
      </c>
      <c r="U39" s="1047"/>
      <c r="V39" s="16"/>
      <c r="W39" s="57">
        <f t="shared" si="8"/>
        <v>0</v>
      </c>
      <c r="Y39" s="17"/>
      <c r="Z39" s="59">
        <f xml:space="preserve"> IF( AND(OR($C39 = "Capital expenditure purpose - WATER additional line 10 [Other categories]",$C39=""), OR( G39 &lt;&gt; 0, H39 &lt;&gt; 0, I39 &lt;&gt; 0, J39 &lt;&gt; 0, K39 &lt;&gt; 0, L39 &lt;&gt; 0, N39 &lt;&gt; 0, O39 &lt;&gt; 0, P39 &lt;&gt; 0, Q39 &lt;&gt; 0, R39 &lt;&gt; 0, S39 &lt;&gt; 0) ), 1, 0 )</f>
        <v>0</v>
      </c>
      <c r="AA39" s="59">
        <f t="shared" ref="AA39:AF39" si="28" xml:space="preserve"> IF(AND($C39="Capital expenditure purpose - WATER additional line 10 [Other categories]",$M39=0), 0, IF( ISNUMBER( G39 ), 0, 1 ))</f>
        <v>0</v>
      </c>
      <c r="AB39" s="59">
        <f t="shared" si="28"/>
        <v>0</v>
      </c>
      <c r="AC39" s="59">
        <f t="shared" si="28"/>
        <v>0</v>
      </c>
      <c r="AD39" s="59">
        <f t="shared" si="28"/>
        <v>0</v>
      </c>
      <c r="AE39" s="59">
        <f t="shared" si="28"/>
        <v>0</v>
      </c>
      <c r="AF39" s="59">
        <f t="shared" si="28"/>
        <v>0</v>
      </c>
      <c r="AG39" s="44"/>
      <c r="AH39" s="59">
        <f t="shared" ref="AH39:AM39" si="29" xml:space="preserve"> IF(AND($C39="Capital expenditure purpose - WATER additional line 10 [Other categories]",$M39=0), 0, IF( ISNUMBER( N39 ), 0, 1 ))</f>
        <v>0</v>
      </c>
      <c r="AI39" s="59">
        <f t="shared" si="29"/>
        <v>0</v>
      </c>
      <c r="AJ39" s="59">
        <f t="shared" si="29"/>
        <v>0</v>
      </c>
      <c r="AK39" s="59">
        <f t="shared" si="29"/>
        <v>0</v>
      </c>
      <c r="AL39" s="59">
        <f t="shared" si="29"/>
        <v>0</v>
      </c>
      <c r="AM39" s="59">
        <f t="shared" si="29"/>
        <v>0</v>
      </c>
      <c r="AN39" s="17"/>
      <c r="AP39" s="17"/>
      <c r="AT39" s="17"/>
      <c r="AW39" s="251" t="s">
        <v>630</v>
      </c>
      <c r="AX39" s="1057" t="s">
        <v>3016</v>
      </c>
      <c r="AY39" s="1058"/>
      <c r="AZ39" s="254" t="s">
        <v>1</v>
      </c>
      <c r="BA39" s="255">
        <v>3</v>
      </c>
      <c r="BB39" s="1059" t="s">
        <v>3016</v>
      </c>
      <c r="BC39" s="1060" t="s">
        <v>3017</v>
      </c>
      <c r="BD39" s="1061" t="s">
        <v>3018</v>
      </c>
      <c r="BE39" s="1062" t="s">
        <v>3019</v>
      </c>
      <c r="BF39" s="1063" t="s">
        <v>3020</v>
      </c>
      <c r="BG39" s="1062" t="s">
        <v>3021</v>
      </c>
      <c r="BH39" s="256" t="s">
        <v>3022</v>
      </c>
      <c r="BI39" s="1059" t="s">
        <v>3023</v>
      </c>
      <c r="BJ39" s="1060" t="s">
        <v>3024</v>
      </c>
      <c r="BK39" s="1062" t="s">
        <v>3025</v>
      </c>
      <c r="BL39" s="1063" t="s">
        <v>3026</v>
      </c>
      <c r="BM39" s="1061" t="s">
        <v>3027</v>
      </c>
      <c r="BN39" s="1062" t="s">
        <v>3028</v>
      </c>
      <c r="BO39" s="256" t="s">
        <v>3029</v>
      </c>
    </row>
    <row r="40" spans="1:67" s="19" customFormat="1">
      <c r="A40" s="226"/>
      <c r="B40" s="251" t="s">
        <v>632</v>
      </c>
      <c r="C40" s="263" t="s">
        <v>633</v>
      </c>
      <c r="D40" s="264"/>
      <c r="E40" s="254" t="s">
        <v>1</v>
      </c>
      <c r="F40" s="255">
        <v>3</v>
      </c>
      <c r="G40" s="1046"/>
      <c r="H40" s="1031"/>
      <c r="I40" s="1032"/>
      <c r="J40" s="1033"/>
      <c r="K40" s="1034"/>
      <c r="L40" s="1033"/>
      <c r="M40" s="256">
        <f t="shared" si="4"/>
        <v>0</v>
      </c>
      <c r="N40" s="1046"/>
      <c r="O40" s="1031"/>
      <c r="P40" s="1032"/>
      <c r="Q40" s="1033"/>
      <c r="R40" s="1034"/>
      <c r="S40" s="1033"/>
      <c r="T40" s="256">
        <f t="shared" si="27"/>
        <v>0</v>
      </c>
      <c r="U40" s="1047"/>
      <c r="V40" s="16"/>
      <c r="W40" s="57">
        <f t="shared" si="8"/>
        <v>0</v>
      </c>
      <c r="Y40" s="17"/>
      <c r="Z40" s="59">
        <f xml:space="preserve"> IF( AND(OR($C40 = "Capital expenditure purpose - WATER additional line 11 [Other categories]",$C40=""), OR( G40 &lt;&gt; 0, H40 &lt;&gt; 0, I40 &lt;&gt; 0, J40 &lt;&gt; 0, K40 &lt;&gt; 0, L40 &lt;&gt; 0, N40 &lt;&gt; 0, O40 &lt;&gt; 0, P40 &lt;&gt; 0, Q40 &lt;&gt; 0, R40 &lt;&gt; 0, S40 &lt;&gt; 0) ), 1, 0 )</f>
        <v>0</v>
      </c>
      <c r="AA40" s="59">
        <f t="shared" ref="AA40:AF40" si="30" xml:space="preserve"> IF(AND($C40="Capital expenditure purpose - WATER additional line 11 [Other categories]",$M40=0), 0, IF( ISNUMBER( G40 ), 0, 1 ))</f>
        <v>0</v>
      </c>
      <c r="AB40" s="59">
        <f t="shared" si="30"/>
        <v>0</v>
      </c>
      <c r="AC40" s="59">
        <f t="shared" si="30"/>
        <v>0</v>
      </c>
      <c r="AD40" s="59">
        <f t="shared" si="30"/>
        <v>0</v>
      </c>
      <c r="AE40" s="59">
        <f t="shared" si="30"/>
        <v>0</v>
      </c>
      <c r="AF40" s="59">
        <f t="shared" si="30"/>
        <v>0</v>
      </c>
      <c r="AG40" s="44"/>
      <c r="AH40" s="59">
        <f t="shared" ref="AH40:AM40" si="31" xml:space="preserve"> IF(AND($C40="Capital expenditure purpose - WATER additional line 11 [Other categories]",$M40=0), 0, IF( ISNUMBER( N40 ), 0, 1 ))</f>
        <v>0</v>
      </c>
      <c r="AI40" s="59">
        <f t="shared" si="31"/>
        <v>0</v>
      </c>
      <c r="AJ40" s="59">
        <f t="shared" si="31"/>
        <v>0</v>
      </c>
      <c r="AK40" s="59">
        <f t="shared" si="31"/>
        <v>0</v>
      </c>
      <c r="AL40" s="59">
        <f t="shared" si="31"/>
        <v>0</v>
      </c>
      <c r="AM40" s="59">
        <f t="shared" si="31"/>
        <v>0</v>
      </c>
      <c r="AN40" s="17"/>
      <c r="AP40" s="17"/>
      <c r="AT40" s="17"/>
      <c r="AW40" s="251" t="s">
        <v>632</v>
      </c>
      <c r="AX40" s="1057" t="s">
        <v>3030</v>
      </c>
      <c r="AY40" s="1058"/>
      <c r="AZ40" s="254" t="s">
        <v>1</v>
      </c>
      <c r="BA40" s="255">
        <v>3</v>
      </c>
      <c r="BB40" s="1059" t="s">
        <v>3030</v>
      </c>
      <c r="BC40" s="1060" t="s">
        <v>3031</v>
      </c>
      <c r="BD40" s="1061" t="s">
        <v>3032</v>
      </c>
      <c r="BE40" s="1062" t="s">
        <v>3033</v>
      </c>
      <c r="BF40" s="1063" t="s">
        <v>3034</v>
      </c>
      <c r="BG40" s="1062" t="s">
        <v>3035</v>
      </c>
      <c r="BH40" s="256" t="s">
        <v>3036</v>
      </c>
      <c r="BI40" s="1059" t="s">
        <v>3037</v>
      </c>
      <c r="BJ40" s="1060" t="s">
        <v>3038</v>
      </c>
      <c r="BK40" s="1062" t="s">
        <v>3039</v>
      </c>
      <c r="BL40" s="1063" t="s">
        <v>3040</v>
      </c>
      <c r="BM40" s="1061" t="s">
        <v>3041</v>
      </c>
      <c r="BN40" s="1062" t="s">
        <v>3042</v>
      </c>
      <c r="BO40" s="256" t="s">
        <v>3043</v>
      </c>
    </row>
    <row r="41" spans="1:67" s="19" customFormat="1">
      <c r="A41" s="226"/>
      <c r="B41" s="251" t="s">
        <v>634</v>
      </c>
      <c r="C41" s="263" t="s">
        <v>635</v>
      </c>
      <c r="D41" s="264"/>
      <c r="E41" s="254" t="s">
        <v>1</v>
      </c>
      <c r="F41" s="255">
        <v>3</v>
      </c>
      <c r="G41" s="1046"/>
      <c r="H41" s="1031"/>
      <c r="I41" s="1032"/>
      <c r="J41" s="1033"/>
      <c r="K41" s="1034"/>
      <c r="L41" s="1033"/>
      <c r="M41" s="256">
        <f t="shared" si="4"/>
        <v>0</v>
      </c>
      <c r="N41" s="1046"/>
      <c r="O41" s="1031"/>
      <c r="P41" s="1032"/>
      <c r="Q41" s="1033"/>
      <c r="R41" s="1034"/>
      <c r="S41" s="1033"/>
      <c r="T41" s="256">
        <f t="shared" si="27"/>
        <v>0</v>
      </c>
      <c r="U41" s="1047"/>
      <c r="V41" s="16"/>
      <c r="W41" s="57">
        <f t="shared" si="8"/>
        <v>0</v>
      </c>
      <c r="Y41" s="17"/>
      <c r="Z41" s="59">
        <f xml:space="preserve"> IF( AND(OR($C41 = "Capital expenditure purpose - WATER additional line 12 [Other categories]",$C41=""), OR( G41 &lt;&gt; 0, H41 &lt;&gt; 0, I41 &lt;&gt; 0, J41 &lt;&gt; 0, K41 &lt;&gt; 0, L41 &lt;&gt; 0, N41 &lt;&gt; 0, O41 &lt;&gt; 0, P41 &lt;&gt; 0, Q41 &lt;&gt; 0, R41 &lt;&gt; 0, S41 &lt;&gt; 0) ), 1, 0 )</f>
        <v>0</v>
      </c>
      <c r="AA41" s="59">
        <f t="shared" ref="AA41:AF41" si="32" xml:space="preserve"> IF(AND($C41="Capital expenditure purpose - WATER additional line 12 [Other categories]",$M41=0), 0, IF( ISNUMBER( G41 ), 0, 1 ))</f>
        <v>0</v>
      </c>
      <c r="AB41" s="59">
        <f t="shared" si="32"/>
        <v>0</v>
      </c>
      <c r="AC41" s="59">
        <f t="shared" si="32"/>
        <v>0</v>
      </c>
      <c r="AD41" s="59">
        <f t="shared" si="32"/>
        <v>0</v>
      </c>
      <c r="AE41" s="59">
        <f t="shared" si="32"/>
        <v>0</v>
      </c>
      <c r="AF41" s="59">
        <f t="shared" si="32"/>
        <v>0</v>
      </c>
      <c r="AG41" s="44"/>
      <c r="AH41" s="59">
        <f t="shared" ref="AH41:AM41" si="33" xml:space="preserve"> IF(AND($C41="Capital expenditure purpose - WATER additional line 12 [Other categories]",$M41=0), 0, IF( ISNUMBER( N41 ), 0, 1 ))</f>
        <v>0</v>
      </c>
      <c r="AI41" s="59">
        <f t="shared" si="33"/>
        <v>0</v>
      </c>
      <c r="AJ41" s="59">
        <f t="shared" si="33"/>
        <v>0</v>
      </c>
      <c r="AK41" s="59">
        <f t="shared" si="33"/>
        <v>0</v>
      </c>
      <c r="AL41" s="59">
        <f t="shared" si="33"/>
        <v>0</v>
      </c>
      <c r="AM41" s="59">
        <f t="shared" si="33"/>
        <v>0</v>
      </c>
      <c r="AN41" s="17"/>
      <c r="AP41" s="17"/>
      <c r="AT41" s="17"/>
      <c r="AW41" s="251" t="s">
        <v>634</v>
      </c>
      <c r="AX41" s="1057" t="s">
        <v>3044</v>
      </c>
      <c r="AY41" s="1058"/>
      <c r="AZ41" s="254" t="s">
        <v>1</v>
      </c>
      <c r="BA41" s="255">
        <v>3</v>
      </c>
      <c r="BB41" s="1059" t="s">
        <v>3044</v>
      </c>
      <c r="BC41" s="1060" t="s">
        <v>3045</v>
      </c>
      <c r="BD41" s="1061" t="s">
        <v>3046</v>
      </c>
      <c r="BE41" s="1062" t="s">
        <v>3047</v>
      </c>
      <c r="BF41" s="1063" t="s">
        <v>3048</v>
      </c>
      <c r="BG41" s="1062" t="s">
        <v>3049</v>
      </c>
      <c r="BH41" s="256" t="s">
        <v>3050</v>
      </c>
      <c r="BI41" s="1059" t="s">
        <v>3051</v>
      </c>
      <c r="BJ41" s="1060" t="s">
        <v>3052</v>
      </c>
      <c r="BK41" s="1062" t="s">
        <v>3053</v>
      </c>
      <c r="BL41" s="1063" t="s">
        <v>3054</v>
      </c>
      <c r="BM41" s="1061" t="s">
        <v>3055</v>
      </c>
      <c r="BN41" s="1062" t="s">
        <v>3056</v>
      </c>
      <c r="BO41" s="256" t="s">
        <v>3057</v>
      </c>
    </row>
    <row r="42" spans="1:67" s="19" customFormat="1">
      <c r="A42" s="226"/>
      <c r="B42" s="251" t="s">
        <v>636</v>
      </c>
      <c r="C42" s="263" t="s">
        <v>637</v>
      </c>
      <c r="D42" s="264"/>
      <c r="E42" s="254" t="s">
        <v>1</v>
      </c>
      <c r="F42" s="255">
        <v>3</v>
      </c>
      <c r="G42" s="1046"/>
      <c r="H42" s="1031"/>
      <c r="I42" s="1032"/>
      <c r="J42" s="1033"/>
      <c r="K42" s="1034"/>
      <c r="L42" s="1033"/>
      <c r="M42" s="256">
        <f t="shared" si="4"/>
        <v>0</v>
      </c>
      <c r="N42" s="1046"/>
      <c r="O42" s="1031"/>
      <c r="P42" s="1032"/>
      <c r="Q42" s="1033"/>
      <c r="R42" s="1034"/>
      <c r="S42" s="1033"/>
      <c r="T42" s="256">
        <f t="shared" si="27"/>
        <v>0</v>
      </c>
      <c r="U42" s="1047"/>
      <c r="V42" s="16"/>
      <c r="W42" s="57">
        <f t="shared" si="8"/>
        <v>0</v>
      </c>
      <c r="Y42" s="17"/>
      <c r="Z42" s="59">
        <f xml:space="preserve"> IF( AND(OR($C42 = "Capital expenditure purpose - WATER additional line 13 [Other categories]",$C42=""), OR( G42 &lt;&gt; 0, H42 &lt;&gt; 0, I42 &lt;&gt; 0, J42 &lt;&gt; 0, K42 &lt;&gt; 0, L42 &lt;&gt; 0, N42 &lt;&gt; 0, O42 &lt;&gt; 0, P42 &lt;&gt; 0, Q42 &lt;&gt; 0, R42 &lt;&gt; 0, S42 &lt;&gt; 0) ), 1, 0 )</f>
        <v>0</v>
      </c>
      <c r="AA42" s="59">
        <f t="shared" ref="AA42:AF42" si="34" xml:space="preserve"> IF(AND($C42="Capital expenditure purpose - WATER additional line 13 [Other categories]",$M42=0), 0, IF( ISNUMBER( G42 ), 0, 1 ))</f>
        <v>0</v>
      </c>
      <c r="AB42" s="59">
        <f t="shared" si="34"/>
        <v>0</v>
      </c>
      <c r="AC42" s="59">
        <f t="shared" si="34"/>
        <v>0</v>
      </c>
      <c r="AD42" s="59">
        <f t="shared" si="34"/>
        <v>0</v>
      </c>
      <c r="AE42" s="59">
        <f t="shared" si="34"/>
        <v>0</v>
      </c>
      <c r="AF42" s="59">
        <f t="shared" si="34"/>
        <v>0</v>
      </c>
      <c r="AG42" s="44"/>
      <c r="AH42" s="59">
        <f t="shared" ref="AH42:AM42" si="35" xml:space="preserve"> IF(AND($C42="Capital expenditure purpose - WATER additional line 13 [Other categories]",$M42=0), 0, IF( ISNUMBER( N42 ), 0, 1 ))</f>
        <v>0</v>
      </c>
      <c r="AI42" s="59">
        <f t="shared" si="35"/>
        <v>0</v>
      </c>
      <c r="AJ42" s="59">
        <f t="shared" si="35"/>
        <v>0</v>
      </c>
      <c r="AK42" s="59">
        <f t="shared" si="35"/>
        <v>0</v>
      </c>
      <c r="AL42" s="59">
        <f t="shared" si="35"/>
        <v>0</v>
      </c>
      <c r="AM42" s="59">
        <f t="shared" si="35"/>
        <v>0</v>
      </c>
      <c r="AN42" s="17"/>
      <c r="AP42" s="17"/>
      <c r="AT42" s="17"/>
      <c r="AW42" s="251" t="s">
        <v>636</v>
      </c>
      <c r="AX42" s="1057" t="s">
        <v>3058</v>
      </c>
      <c r="AY42" s="1058"/>
      <c r="AZ42" s="254" t="s">
        <v>1</v>
      </c>
      <c r="BA42" s="255">
        <v>3</v>
      </c>
      <c r="BB42" s="1059" t="s">
        <v>3058</v>
      </c>
      <c r="BC42" s="1060" t="s">
        <v>3059</v>
      </c>
      <c r="BD42" s="1061" t="s">
        <v>3060</v>
      </c>
      <c r="BE42" s="1062" t="s">
        <v>3061</v>
      </c>
      <c r="BF42" s="1063" t="s">
        <v>3062</v>
      </c>
      <c r="BG42" s="1062" t="s">
        <v>3063</v>
      </c>
      <c r="BH42" s="256" t="s">
        <v>3064</v>
      </c>
      <c r="BI42" s="1059" t="s">
        <v>3065</v>
      </c>
      <c r="BJ42" s="1060" t="s">
        <v>3066</v>
      </c>
      <c r="BK42" s="1062" t="s">
        <v>3067</v>
      </c>
      <c r="BL42" s="1063" t="s">
        <v>3068</v>
      </c>
      <c r="BM42" s="1061" t="s">
        <v>3069</v>
      </c>
      <c r="BN42" s="1062" t="s">
        <v>3070</v>
      </c>
      <c r="BO42" s="256" t="s">
        <v>3071</v>
      </c>
    </row>
    <row r="43" spans="1:67" s="19" customFormat="1">
      <c r="A43" s="226"/>
      <c r="B43" s="251" t="s">
        <v>638</v>
      </c>
      <c r="C43" s="263" t="s">
        <v>639</v>
      </c>
      <c r="D43" s="264"/>
      <c r="E43" s="254" t="s">
        <v>1</v>
      </c>
      <c r="F43" s="255">
        <v>3</v>
      </c>
      <c r="G43" s="1046"/>
      <c r="H43" s="1031"/>
      <c r="I43" s="1032"/>
      <c r="J43" s="1033"/>
      <c r="K43" s="1034"/>
      <c r="L43" s="1033"/>
      <c r="M43" s="256">
        <f t="shared" si="4"/>
        <v>0</v>
      </c>
      <c r="N43" s="1046"/>
      <c r="O43" s="1031"/>
      <c r="P43" s="1032"/>
      <c r="Q43" s="1033"/>
      <c r="R43" s="1034"/>
      <c r="S43" s="1033"/>
      <c r="T43" s="256">
        <f t="shared" si="27"/>
        <v>0</v>
      </c>
      <c r="U43" s="1047"/>
      <c r="V43" s="16"/>
      <c r="W43" s="57">
        <f t="shared" si="8"/>
        <v>0</v>
      </c>
      <c r="Y43" s="17"/>
      <c r="Z43" s="59">
        <f xml:space="preserve"> IF( AND(OR($C43 = "Capital expenditure purpose - WATER additional line 14 [Other categories]",$C43=""), OR( G43 &lt;&gt; 0, H43 &lt;&gt; 0, I43 &lt;&gt; 0, J43 &lt;&gt; 0, K43 &lt;&gt; 0, L43 &lt;&gt; 0, N43 &lt;&gt; 0, O43 &lt;&gt; 0, P43 &lt;&gt; 0, Q43 &lt;&gt; 0, R43 &lt;&gt; 0, S43 &lt;&gt; 0) ), 1, 0 )</f>
        <v>0</v>
      </c>
      <c r="AA43" s="59">
        <f t="shared" ref="AA43:AF43" si="36" xml:space="preserve"> IF(AND($C43="Capital expenditure purpose - WATER additional line 14 [Other categories]",$M43=0), 0, IF( ISNUMBER( G43 ), 0, 1 ))</f>
        <v>0</v>
      </c>
      <c r="AB43" s="59">
        <f t="shared" si="36"/>
        <v>0</v>
      </c>
      <c r="AC43" s="59">
        <f t="shared" si="36"/>
        <v>0</v>
      </c>
      <c r="AD43" s="59">
        <f t="shared" si="36"/>
        <v>0</v>
      </c>
      <c r="AE43" s="59">
        <f t="shared" si="36"/>
        <v>0</v>
      </c>
      <c r="AF43" s="59">
        <f t="shared" si="36"/>
        <v>0</v>
      </c>
      <c r="AG43" s="44"/>
      <c r="AH43" s="59">
        <f t="shared" ref="AH43:AM43" si="37" xml:space="preserve"> IF(AND($C43="Capital expenditure purpose - WATER additional line 14 [Other categories]",$M43=0), 0, IF( ISNUMBER( N43 ), 0, 1 ))</f>
        <v>0</v>
      </c>
      <c r="AI43" s="59">
        <f t="shared" si="37"/>
        <v>0</v>
      </c>
      <c r="AJ43" s="59">
        <f t="shared" si="37"/>
        <v>0</v>
      </c>
      <c r="AK43" s="59">
        <f t="shared" si="37"/>
        <v>0</v>
      </c>
      <c r="AL43" s="59">
        <f t="shared" si="37"/>
        <v>0</v>
      </c>
      <c r="AM43" s="59">
        <f t="shared" si="37"/>
        <v>0</v>
      </c>
      <c r="AN43" s="17"/>
      <c r="AP43" s="17"/>
      <c r="AT43" s="17"/>
      <c r="AW43" s="251" t="s">
        <v>638</v>
      </c>
      <c r="AX43" s="1057" t="s">
        <v>3072</v>
      </c>
      <c r="AY43" s="1058"/>
      <c r="AZ43" s="254" t="s">
        <v>1</v>
      </c>
      <c r="BA43" s="255">
        <v>3</v>
      </c>
      <c r="BB43" s="1059" t="s">
        <v>3072</v>
      </c>
      <c r="BC43" s="1060" t="s">
        <v>3073</v>
      </c>
      <c r="BD43" s="1061" t="s">
        <v>3074</v>
      </c>
      <c r="BE43" s="1062" t="s">
        <v>3075</v>
      </c>
      <c r="BF43" s="1063" t="s">
        <v>3076</v>
      </c>
      <c r="BG43" s="1062" t="s">
        <v>3077</v>
      </c>
      <c r="BH43" s="256" t="s">
        <v>3078</v>
      </c>
      <c r="BI43" s="1059" t="s">
        <v>3079</v>
      </c>
      <c r="BJ43" s="1060" t="s">
        <v>3080</v>
      </c>
      <c r="BK43" s="1062" t="s">
        <v>3081</v>
      </c>
      <c r="BL43" s="1063" t="s">
        <v>3082</v>
      </c>
      <c r="BM43" s="1061" t="s">
        <v>3083</v>
      </c>
      <c r="BN43" s="1062" t="s">
        <v>3084</v>
      </c>
      <c r="BO43" s="256" t="s">
        <v>3085</v>
      </c>
    </row>
    <row r="44" spans="1:67" s="19" customFormat="1" ht="14.5" thickBot="1">
      <c r="A44" s="226"/>
      <c r="B44" s="251" t="s">
        <v>640</v>
      </c>
      <c r="C44" s="265" t="s">
        <v>641</v>
      </c>
      <c r="D44" s="266"/>
      <c r="E44" s="267" t="s">
        <v>1</v>
      </c>
      <c r="F44" s="268">
        <v>3</v>
      </c>
      <c r="G44" s="1064"/>
      <c r="H44" s="1065"/>
      <c r="I44" s="1066"/>
      <c r="J44" s="1067"/>
      <c r="K44" s="1068"/>
      <c r="L44" s="1069"/>
      <c r="M44" s="256">
        <f t="shared" si="4"/>
        <v>0</v>
      </c>
      <c r="N44" s="1064"/>
      <c r="O44" s="1065"/>
      <c r="P44" s="1066"/>
      <c r="Q44" s="1067"/>
      <c r="R44" s="1068"/>
      <c r="S44" s="1069"/>
      <c r="T44" s="256">
        <f t="shared" si="0"/>
        <v>0</v>
      </c>
      <c r="U44" s="1070"/>
      <c r="V44" s="16"/>
      <c r="W44" s="57">
        <f t="shared" si="8"/>
        <v>0</v>
      </c>
      <c r="Y44" s="17"/>
      <c r="Z44" s="59">
        <f xml:space="preserve"> IF( AND(OR($C44 = "Capital expenditure purpose - WATER additional line 15 [Other categories]",$C44=""), OR( G44 &lt;&gt; 0, H44 &lt;&gt; 0, I44 &lt;&gt; 0, J44 &lt;&gt; 0, K44 &lt;&gt; 0, L44 &lt;&gt; 0, N44 &lt;&gt; 0, O44 &lt;&gt; 0, P44 &lt;&gt; 0, Q44 &lt;&gt; 0, R44 &lt;&gt; 0, S44 &lt;&gt; 0) ), 1, 0 )</f>
        <v>0</v>
      </c>
      <c r="AA44" s="59">
        <f t="shared" ref="AA44:AF44" si="38" xml:space="preserve"> IF(AND($C44="Capital expenditure purpose - WATER additional line 15 [Other categories]",$M44=0), 0, IF( ISNUMBER( G44 ), 0, 1 ))</f>
        <v>0</v>
      </c>
      <c r="AB44" s="59">
        <f t="shared" si="38"/>
        <v>0</v>
      </c>
      <c r="AC44" s="59">
        <f t="shared" si="38"/>
        <v>0</v>
      </c>
      <c r="AD44" s="59">
        <f t="shared" si="38"/>
        <v>0</v>
      </c>
      <c r="AE44" s="59">
        <f t="shared" si="38"/>
        <v>0</v>
      </c>
      <c r="AF44" s="59">
        <f t="shared" si="38"/>
        <v>0</v>
      </c>
      <c r="AG44" s="44"/>
      <c r="AH44" s="59">
        <f t="shared" ref="AH44:AM44" si="39" xml:space="preserve"> IF(AND($C44="Capital expenditure purpose - WATER additional line 15 [Other categories]",$M44=0), 0, IF( ISNUMBER( N44 ), 0, 1 ))</f>
        <v>0</v>
      </c>
      <c r="AI44" s="59">
        <f t="shared" si="39"/>
        <v>0</v>
      </c>
      <c r="AJ44" s="59">
        <f t="shared" si="39"/>
        <v>0</v>
      </c>
      <c r="AK44" s="59">
        <f t="shared" si="39"/>
        <v>0</v>
      </c>
      <c r="AL44" s="59">
        <f t="shared" si="39"/>
        <v>0</v>
      </c>
      <c r="AM44" s="59">
        <f t="shared" si="39"/>
        <v>0</v>
      </c>
      <c r="AN44" s="17"/>
      <c r="AP44" s="17"/>
      <c r="AT44" s="17"/>
      <c r="AW44" s="251" t="s">
        <v>640</v>
      </c>
      <c r="AX44" s="1071" t="s">
        <v>3086</v>
      </c>
      <c r="AY44" s="1072"/>
      <c r="AZ44" s="267" t="s">
        <v>1</v>
      </c>
      <c r="BA44" s="268">
        <v>3</v>
      </c>
      <c r="BB44" s="1073" t="s">
        <v>3086</v>
      </c>
      <c r="BC44" s="1074" t="s">
        <v>3087</v>
      </c>
      <c r="BD44" s="1075" t="s">
        <v>3088</v>
      </c>
      <c r="BE44" s="1076" t="s">
        <v>3089</v>
      </c>
      <c r="BF44" s="1077" t="s">
        <v>3090</v>
      </c>
      <c r="BG44" s="1062" t="s">
        <v>3091</v>
      </c>
      <c r="BH44" s="256" t="s">
        <v>3092</v>
      </c>
      <c r="BI44" s="1073" t="s">
        <v>3093</v>
      </c>
      <c r="BJ44" s="1074" t="s">
        <v>3094</v>
      </c>
      <c r="BK44" s="1076" t="s">
        <v>3095</v>
      </c>
      <c r="BL44" s="1077" t="s">
        <v>3096</v>
      </c>
      <c r="BM44" s="1075" t="s">
        <v>3097</v>
      </c>
      <c r="BN44" s="1062" t="s">
        <v>3098</v>
      </c>
      <c r="BO44" s="256" t="s">
        <v>3099</v>
      </c>
    </row>
    <row r="45" spans="1:67" s="19" customFormat="1" ht="24.75" customHeight="1" thickBot="1">
      <c r="A45" s="226"/>
      <c r="B45" s="269" t="s">
        <v>642</v>
      </c>
      <c r="C45" s="270" t="s">
        <v>643</v>
      </c>
      <c r="D45" s="271"/>
      <c r="E45" s="267" t="s">
        <v>1</v>
      </c>
      <c r="F45" s="268">
        <v>3</v>
      </c>
      <c r="G45" s="272">
        <f t="shared" ref="G45:L45" si="40">SUM(G8:G44)</f>
        <v>0</v>
      </c>
      <c r="H45" s="273">
        <f t="shared" si="40"/>
        <v>12.676730870782603</v>
      </c>
      <c r="I45" s="274">
        <f t="shared" si="40"/>
        <v>0.30810189290292461</v>
      </c>
      <c r="J45" s="275">
        <f t="shared" si="40"/>
        <v>0</v>
      </c>
      <c r="K45" s="276">
        <f t="shared" si="40"/>
        <v>11.962056071170748</v>
      </c>
      <c r="L45" s="274">
        <f t="shared" si="40"/>
        <v>135.14444879096462</v>
      </c>
      <c r="M45" s="277">
        <f t="shared" si="4"/>
        <v>160.0913376258209</v>
      </c>
      <c r="N45" s="272">
        <f t="shared" ref="N45:S45" si="41">SUM(N8:N44)</f>
        <v>0</v>
      </c>
      <c r="O45" s="273">
        <f t="shared" si="41"/>
        <v>13.383143461</v>
      </c>
      <c r="P45" s="275">
        <f t="shared" si="41"/>
        <v>0.2320552934</v>
      </c>
      <c r="Q45" s="276">
        <f t="shared" si="41"/>
        <v>0</v>
      </c>
      <c r="R45" s="274">
        <f t="shared" si="41"/>
        <v>10.643470821000001</v>
      </c>
      <c r="S45" s="274">
        <f t="shared" si="41"/>
        <v>133.14384929799999</v>
      </c>
      <c r="T45" s="277">
        <f t="shared" si="0"/>
        <v>157.4025188734</v>
      </c>
      <c r="U45" s="278"/>
      <c r="V45" s="16"/>
      <c r="W45" s="986" t="str">
        <f>IF(SUM(AN45:AP45)&lt;&gt;0,$AS$45,IF(SUM(AN46:AP47)=0,0,$AS$46))</f>
        <v>Table 4L does not equal table 4D, please provide reasoning and reconciliation in your commentary</v>
      </c>
      <c r="Y45" s="17"/>
      <c r="AB45" s="16"/>
      <c r="AC45" s="16"/>
      <c r="AD45" s="16"/>
      <c r="AE45" s="16"/>
      <c r="AF45" s="16"/>
      <c r="AG45" s="44"/>
      <c r="AH45" s="16"/>
      <c r="AI45" s="16"/>
      <c r="AJ45" s="16"/>
      <c r="AK45" s="16"/>
      <c r="AL45" s="16"/>
      <c r="AM45" s="16"/>
      <c r="AN45" s="17"/>
      <c r="AO45" s="59">
        <f xml:space="preserve"> IF( (AQ45 - AR45) = 0, 0, 1 )</f>
        <v>1</v>
      </c>
      <c r="AP45" s="91"/>
      <c r="AQ45" s="97">
        <f>ROUND(M45,3)</f>
        <v>160.09100000000001</v>
      </c>
      <c r="AR45" s="97">
        <f xml:space="preserve"> ROUND( ('[1]4D'!M23+'[1]4D'!M24+'[1]4D'!M25), 3 )</f>
        <v>160.09</v>
      </c>
      <c r="AS45" s="98" t="s">
        <v>3100</v>
      </c>
      <c r="AT45" s="17"/>
      <c r="AW45" s="269" t="s">
        <v>642</v>
      </c>
      <c r="AX45" s="1078" t="s">
        <v>643</v>
      </c>
      <c r="AY45" s="1079"/>
      <c r="AZ45" s="267" t="s">
        <v>1</v>
      </c>
      <c r="BA45" s="268">
        <v>3</v>
      </c>
      <c r="BB45" s="272" t="s">
        <v>3101</v>
      </c>
      <c r="BC45" s="273" t="s">
        <v>3102</v>
      </c>
      <c r="BD45" s="274" t="s">
        <v>3103</v>
      </c>
      <c r="BE45" s="275" t="s">
        <v>3104</v>
      </c>
      <c r="BF45" s="276" t="s">
        <v>3105</v>
      </c>
      <c r="BG45" s="274" t="s">
        <v>3106</v>
      </c>
      <c r="BH45" s="277" t="s">
        <v>3107</v>
      </c>
      <c r="BI45" s="272" t="s">
        <v>3108</v>
      </c>
      <c r="BJ45" s="273" t="s">
        <v>3109</v>
      </c>
      <c r="BK45" s="275" t="s">
        <v>3110</v>
      </c>
      <c r="BL45" s="276" t="s">
        <v>3111</v>
      </c>
      <c r="BM45" s="274" t="s">
        <v>3112</v>
      </c>
      <c r="BN45" s="274" t="s">
        <v>3113</v>
      </c>
      <c r="BO45" s="277" t="s">
        <v>3114</v>
      </c>
    </row>
    <row r="46" spans="1:67" s="19" customFormat="1">
      <c r="A46" s="226"/>
      <c r="B46" s="237"/>
      <c r="C46" s="238"/>
      <c r="D46" s="238"/>
      <c r="E46" s="239"/>
      <c r="F46" s="240"/>
      <c r="G46" s="241">
        <f>IF('4J'!G49=0,(IF(ROUND(G45,3)=ROUND('4J'!G24+'4J'!G25+'4J'!G26,3),0,1)),0)</f>
        <v>0</v>
      </c>
      <c r="H46" s="241">
        <f>IF('4J'!H49=0,(IF(ROUND(H45,3)=ROUND('4J'!H24+'4J'!H25+'4J'!H26,3),0,1)),0)</f>
        <v>0</v>
      </c>
      <c r="I46" s="241">
        <f>IF('4J'!I49=0,(IF(ROUND(I45,3)=ROUND('4J'!I24+'4J'!I25+'4J'!I26,3),0,1)),0)</f>
        <v>0</v>
      </c>
      <c r="J46" s="241">
        <f>IF('4J'!J49=0,(IF(ROUND(J45,3)=ROUND('4J'!J24+'4J'!J25+'4J'!J26,3),0,1)),0)</f>
        <v>0</v>
      </c>
      <c r="K46" s="241">
        <f>IF('4J'!K49=0,(IF(ROUND(K45,3)=ROUND('4J'!K24+'4J'!K25+'4J'!K26,3),0,1)),0)</f>
        <v>0</v>
      </c>
      <c r="L46" s="241">
        <f>IF('4J'!L49=0,(IF(ROUND(L45,3)=ROUND('4J'!L24+'4J'!L25+'4J'!L26,3),0,1)),0)</f>
        <v>0</v>
      </c>
      <c r="M46" s="241">
        <f>IF('4J'!M49=0,(IF(ROUND(M45,3)=ROUND('4J'!M24+'4J'!M25+'4J'!M26,3),0,1)),0)</f>
        <v>0</v>
      </c>
      <c r="N46" s="240"/>
      <c r="O46" s="240"/>
      <c r="P46" s="240"/>
      <c r="Q46" s="240"/>
      <c r="R46" s="240"/>
      <c r="S46" s="240"/>
      <c r="T46" s="240"/>
      <c r="U46" s="240"/>
      <c r="V46" s="240"/>
      <c r="W46" s="240"/>
      <c r="X46" s="1015"/>
      <c r="Y46" s="17"/>
      <c r="AB46" s="1015"/>
      <c r="AC46" s="1015"/>
      <c r="AD46" s="1015"/>
      <c r="AE46" s="1015"/>
      <c r="AF46" s="1015"/>
      <c r="AG46" s="1015"/>
      <c r="AH46" s="1015"/>
      <c r="AI46" s="1015"/>
      <c r="AJ46" s="1015"/>
      <c r="AK46" s="1015"/>
      <c r="AL46" s="1015"/>
      <c r="AM46" s="1015"/>
      <c r="AN46" s="17"/>
      <c r="AO46" s="59">
        <f xml:space="preserve"> IF( (AQ46 - AR46) = 0, 0, 1 )</f>
        <v>0</v>
      </c>
      <c r="AP46" s="91"/>
      <c r="AQ46" s="97">
        <f>IF(AR46=0,0,ROUND(M45,3))</f>
        <v>0</v>
      </c>
      <c r="AR46" s="97">
        <f xml:space="preserve"> IF('4J'!M49 = 0,ROUND( ('4J'!M24+'4J'!M25+'4J'!M26), 3 ),0)</f>
        <v>0</v>
      </c>
      <c r="AS46" s="98" t="s">
        <v>3115</v>
      </c>
      <c r="AT46" s="17"/>
      <c r="AU46" s="242"/>
    </row>
    <row r="47" spans="1:67" s="19" customFormat="1">
      <c r="A47" s="226"/>
      <c r="B47" s="1422" t="s">
        <v>481</v>
      </c>
      <c r="C47" s="1422"/>
      <c r="D47" s="238"/>
      <c r="E47" s="239"/>
      <c r="F47" s="240"/>
      <c r="G47" s="240"/>
      <c r="H47" s="240"/>
      <c r="I47" s="240"/>
      <c r="J47" s="240"/>
      <c r="K47" s="240"/>
      <c r="L47" s="240"/>
      <c r="M47" s="240"/>
      <c r="N47" s="240"/>
      <c r="O47" s="240"/>
      <c r="P47" s="240"/>
      <c r="Q47" s="240"/>
      <c r="R47" s="240"/>
      <c r="S47" s="240"/>
      <c r="T47" s="240"/>
      <c r="U47" s="240"/>
      <c r="V47" s="240"/>
      <c r="W47" s="240"/>
      <c r="X47" s="1015"/>
      <c r="Y47" s="1080"/>
      <c r="Z47" s="1015"/>
      <c r="AA47" s="1015"/>
      <c r="AB47" s="1015"/>
      <c r="AC47" s="1015"/>
      <c r="AD47" s="1015"/>
      <c r="AE47" s="1015"/>
      <c r="AF47" s="1015"/>
      <c r="AG47" s="1015"/>
      <c r="AH47" s="1015"/>
      <c r="AI47" s="1015"/>
      <c r="AJ47" s="1015"/>
      <c r="AK47" s="1015"/>
      <c r="AL47" s="1015"/>
      <c r="AM47" s="1015"/>
      <c r="AN47" s="17"/>
      <c r="AO47" s="59">
        <f xml:space="preserve"> IF(  M46 = 0, 0, 1 )</f>
        <v>0</v>
      </c>
      <c r="AP47" s="91"/>
      <c r="AQ47" s="1015"/>
      <c r="AR47" s="1015"/>
      <c r="AS47" s="98"/>
      <c r="AT47" s="17"/>
      <c r="AU47" s="242"/>
    </row>
    <row r="48" spans="1:67" s="283" customFormat="1">
      <c r="A48" s="279"/>
      <c r="B48" s="237"/>
      <c r="C48" s="280"/>
      <c r="D48" s="238"/>
      <c r="E48" s="239"/>
      <c r="F48" s="240"/>
      <c r="G48" s="240"/>
      <c r="H48" s="240"/>
      <c r="I48" s="240"/>
      <c r="J48" s="240"/>
      <c r="K48" s="240"/>
      <c r="L48" s="240"/>
      <c r="M48" s="240"/>
      <c r="N48" s="240"/>
      <c r="O48" s="240"/>
      <c r="P48" s="240"/>
      <c r="Q48" s="240"/>
      <c r="R48" s="240"/>
      <c r="S48" s="240"/>
      <c r="T48" s="240"/>
      <c r="U48" s="240"/>
      <c r="V48" s="240"/>
      <c r="W48" s="240"/>
      <c r="X48" s="1081"/>
      <c r="Y48" s="1082"/>
      <c r="Z48" s="1081"/>
      <c r="AA48" s="1081"/>
      <c r="AB48" s="1081"/>
      <c r="AC48" s="1081"/>
      <c r="AD48" s="1081"/>
      <c r="AE48" s="1081"/>
      <c r="AF48" s="1081"/>
      <c r="AG48" s="1081"/>
      <c r="AH48" s="1081"/>
      <c r="AI48" s="1081"/>
      <c r="AJ48" s="1081"/>
      <c r="AK48" s="1081"/>
      <c r="AL48" s="1081"/>
      <c r="AM48" s="1081"/>
      <c r="AN48" s="1082"/>
      <c r="AO48" s="1081"/>
      <c r="AP48" s="1082"/>
      <c r="AQ48" s="1081"/>
      <c r="AR48" s="1081"/>
      <c r="AS48" s="281"/>
      <c r="AT48" s="282"/>
      <c r="AU48" s="242"/>
    </row>
    <row r="49" spans="1:47" s="151" customFormat="1" ht="11.5">
      <c r="B49" s="154"/>
      <c r="C49" s="155" t="s">
        <v>482</v>
      </c>
      <c r="D49" s="155"/>
      <c r="Y49" s="284"/>
      <c r="Z49" s="1083"/>
      <c r="AA49" s="1083"/>
      <c r="AN49" s="284"/>
      <c r="AP49" s="284"/>
      <c r="AT49" s="89"/>
      <c r="AU49" s="242"/>
    </row>
    <row r="50" spans="1:47" s="151" customFormat="1" ht="11.5">
      <c r="B50" s="152"/>
      <c r="C50" s="153"/>
      <c r="D50" s="153"/>
      <c r="Y50" s="284"/>
      <c r="Z50" s="1083"/>
      <c r="AA50" s="1083"/>
      <c r="AN50" s="284"/>
      <c r="AP50" s="284"/>
      <c r="AT50" s="89"/>
      <c r="AU50" s="242"/>
    </row>
    <row r="51" spans="1:47" s="151" customFormat="1" ht="11.5">
      <c r="B51" s="156"/>
      <c r="C51" s="155" t="s">
        <v>484</v>
      </c>
      <c r="D51" s="155"/>
      <c r="Y51" s="284"/>
      <c r="Z51" s="1083"/>
      <c r="AA51" s="1083"/>
      <c r="AN51" s="284"/>
      <c r="AP51" s="284"/>
      <c r="AT51" s="89"/>
      <c r="AU51" s="242"/>
    </row>
    <row r="52" spans="1:47" s="285" customFormat="1">
      <c r="C52" s="286"/>
      <c r="D52" s="286"/>
      <c r="Y52" s="287"/>
      <c r="Z52" s="1084"/>
      <c r="AA52" s="1084"/>
      <c r="AN52" s="287"/>
      <c r="AP52" s="287"/>
      <c r="AT52" s="89"/>
      <c r="AU52" s="242"/>
    </row>
    <row r="53" spans="1:47" s="285" customFormat="1" ht="14.5" thickBot="1">
      <c r="C53" s="286"/>
      <c r="D53" s="286"/>
      <c r="Y53" s="287"/>
      <c r="Z53" s="1084"/>
      <c r="AA53" s="1084"/>
      <c r="AN53" s="287"/>
      <c r="AP53" s="287"/>
      <c r="AT53" s="89"/>
      <c r="AU53" s="242"/>
    </row>
    <row r="54" spans="1:47" s="285" customFormat="1" ht="15.5" thickBot="1">
      <c r="B54" s="898" t="s">
        <v>485</v>
      </c>
      <c r="C54" s="899"/>
      <c r="D54" s="899"/>
      <c r="E54" s="899"/>
      <c r="F54" s="899"/>
      <c r="G54" s="899"/>
      <c r="H54" s="899"/>
      <c r="I54" s="899"/>
      <c r="J54" s="899"/>
      <c r="K54" s="899"/>
      <c r="L54" s="899"/>
      <c r="M54" s="899"/>
      <c r="N54" s="899"/>
      <c r="O54" s="900"/>
      <c r="Y54" s="287"/>
      <c r="Z54" s="1084"/>
      <c r="AA54" s="1084"/>
      <c r="AN54" s="287"/>
      <c r="AP54" s="287"/>
      <c r="AT54" s="89"/>
      <c r="AU54" s="242"/>
    </row>
    <row r="55" spans="1:47" s="285" customFormat="1" ht="14.5" thickBot="1">
      <c r="C55" s="286"/>
      <c r="D55" s="286"/>
      <c r="Y55" s="287"/>
      <c r="Z55" s="1084"/>
      <c r="AA55" s="1084"/>
      <c r="AN55" s="287"/>
      <c r="AP55" s="287"/>
      <c r="AT55" s="89"/>
      <c r="AU55" s="242"/>
    </row>
    <row r="56" spans="1:47" s="285" customFormat="1" ht="15.5" hidden="1" thickBot="1">
      <c r="A56" s="288"/>
      <c r="B56" s="1504" t="str">
        <f ca="1" xml:space="preserve"> RIGHT(CELL("filename", $A$1), LEN(CELL("filename", $A$1)) - SEARCH("]", CELL("filename", $A$1)))&amp;" - Line definitions"</f>
        <v>4L - Line definitions</v>
      </c>
      <c r="C56" s="1505"/>
      <c r="D56" s="1505"/>
      <c r="E56" s="1505"/>
      <c r="F56" s="1505"/>
      <c r="G56" s="1505"/>
      <c r="H56" s="1505"/>
      <c r="I56" s="1505"/>
      <c r="J56" s="1505"/>
      <c r="K56" s="1505"/>
      <c r="L56" s="1505"/>
      <c r="M56" s="1505"/>
      <c r="N56" s="1505"/>
      <c r="O56" s="1506"/>
      <c r="Y56" s="287"/>
      <c r="Z56" s="1084"/>
      <c r="AA56" s="1084"/>
      <c r="AN56" s="287"/>
      <c r="AP56" s="287"/>
      <c r="AS56" s="164"/>
      <c r="AT56" s="1085"/>
      <c r="AU56" s="242"/>
    </row>
    <row r="57" spans="1:47" s="285" customFormat="1" ht="14.5" hidden="1" thickBot="1">
      <c r="A57" s="288"/>
      <c r="B57" s="226"/>
      <c r="C57" s="289"/>
      <c r="D57" s="289"/>
      <c r="E57" s="226"/>
      <c r="F57" s="226"/>
      <c r="G57" s="226"/>
      <c r="H57" s="226"/>
      <c r="I57" s="226"/>
      <c r="J57" s="226"/>
      <c r="K57" s="226"/>
      <c r="L57" s="226"/>
      <c r="M57" s="226"/>
      <c r="N57" s="226"/>
      <c r="O57" s="226"/>
      <c r="P57" s="226"/>
      <c r="Q57" s="226"/>
      <c r="R57" s="226"/>
      <c r="S57" s="226"/>
      <c r="T57" s="226"/>
      <c r="U57" s="226"/>
      <c r="V57" s="226"/>
      <c r="W57" s="226"/>
      <c r="X57" s="226"/>
      <c r="Y57" s="177"/>
      <c r="Z57" s="226"/>
      <c r="AA57" s="226"/>
      <c r="AB57" s="226"/>
      <c r="AC57" s="226"/>
      <c r="AD57" s="226"/>
      <c r="AE57" s="226"/>
      <c r="AF57" s="226"/>
      <c r="AG57" s="226"/>
      <c r="AH57" s="226"/>
      <c r="AI57" s="226"/>
      <c r="AJ57" s="226"/>
      <c r="AK57" s="226"/>
      <c r="AL57" s="226"/>
      <c r="AM57" s="226"/>
      <c r="AN57" s="177"/>
      <c r="AO57" s="226"/>
      <c r="AP57" s="177"/>
      <c r="AQ57" s="226"/>
      <c r="AR57" s="226"/>
      <c r="AT57" s="1085"/>
      <c r="AU57" s="242"/>
    </row>
    <row r="58" spans="1:47" s="157" customFormat="1" ht="14.5" hidden="1" thickBot="1">
      <c r="A58" s="290"/>
      <c r="B58" s="291" t="s">
        <v>486</v>
      </c>
      <c r="C58" s="1507" t="s">
        <v>487</v>
      </c>
      <c r="D58" s="1508"/>
      <c r="E58" s="1508"/>
      <c r="F58" s="1508"/>
      <c r="G58" s="1508"/>
      <c r="H58" s="1508"/>
      <c r="I58" s="1508"/>
      <c r="J58" s="1508"/>
      <c r="K58" s="1508"/>
      <c r="L58" s="1508"/>
      <c r="M58" s="1508"/>
      <c r="N58" s="1508"/>
      <c r="O58" s="1509"/>
      <c r="P58" s="226"/>
      <c r="Q58" s="226"/>
      <c r="R58" s="226"/>
      <c r="S58" s="226"/>
      <c r="T58" s="226"/>
      <c r="U58" s="226"/>
      <c r="V58" s="226"/>
      <c r="W58" s="226"/>
      <c r="X58" s="226"/>
      <c r="Y58" s="177"/>
      <c r="Z58" s="226"/>
      <c r="AA58" s="226"/>
      <c r="AB58" s="1086"/>
      <c r="AC58" s="1086"/>
      <c r="AD58" s="1086"/>
      <c r="AE58" s="1086"/>
      <c r="AF58" s="1086"/>
      <c r="AG58" s="1086"/>
      <c r="AH58" s="1086"/>
      <c r="AI58" s="1086"/>
      <c r="AJ58" s="1086"/>
      <c r="AK58" s="1086"/>
      <c r="AL58" s="1086"/>
      <c r="AM58" s="1086"/>
      <c r="AN58" s="1087"/>
      <c r="AO58" s="1086"/>
      <c r="AP58" s="1087"/>
      <c r="AQ58" s="1086"/>
      <c r="AR58" s="1086"/>
      <c r="AS58" s="1086"/>
      <c r="AT58" s="1085"/>
      <c r="AU58" s="1088"/>
    </row>
    <row r="59" spans="1:47" s="285" customFormat="1" ht="14.5" hidden="1" thickBot="1">
      <c r="A59" s="288"/>
      <c r="B59" s="292">
        <v>1</v>
      </c>
      <c r="C59" s="1492" t="s">
        <v>644</v>
      </c>
      <c r="D59" s="1493"/>
      <c r="E59" s="1493"/>
      <c r="F59" s="1493"/>
      <c r="G59" s="1493"/>
      <c r="H59" s="1493"/>
      <c r="I59" s="1493"/>
      <c r="J59" s="1493"/>
      <c r="K59" s="1493"/>
      <c r="L59" s="1493"/>
      <c r="M59" s="1493"/>
      <c r="N59" s="1493"/>
      <c r="O59" s="1494"/>
      <c r="Y59" s="287"/>
      <c r="Z59" s="1084"/>
      <c r="AA59" s="1084"/>
      <c r="AB59" s="1089"/>
      <c r="AC59" s="1089"/>
      <c r="AD59" s="1089"/>
      <c r="AE59" s="1089"/>
      <c r="AF59" s="1089"/>
      <c r="AG59" s="1089"/>
      <c r="AH59" s="1089"/>
      <c r="AI59" s="1089"/>
      <c r="AJ59" s="1089"/>
      <c r="AK59" s="1089"/>
      <c r="AL59" s="1089"/>
      <c r="AM59" s="1089"/>
      <c r="AN59" s="1090"/>
      <c r="AO59" s="1089"/>
      <c r="AP59" s="1090"/>
      <c r="AQ59" s="1089"/>
      <c r="AR59" s="1089"/>
      <c r="AS59" s="293"/>
      <c r="AT59" s="1085"/>
      <c r="AU59" s="1088"/>
    </row>
    <row r="60" spans="1:47" s="285" customFormat="1" ht="14.5" hidden="1" thickBot="1">
      <c r="A60" s="288"/>
      <c r="B60" s="294">
        <f>+B59+1</f>
        <v>2</v>
      </c>
      <c r="C60" s="1492" t="s">
        <v>645</v>
      </c>
      <c r="D60" s="1493"/>
      <c r="E60" s="1493"/>
      <c r="F60" s="1493"/>
      <c r="G60" s="1493"/>
      <c r="H60" s="1493"/>
      <c r="I60" s="1493"/>
      <c r="J60" s="1493"/>
      <c r="K60" s="1493"/>
      <c r="L60" s="1493"/>
      <c r="M60" s="1493"/>
      <c r="N60" s="1493"/>
      <c r="O60" s="1494"/>
      <c r="Y60" s="287"/>
      <c r="Z60" s="1084"/>
      <c r="AA60" s="1084"/>
      <c r="AB60" s="1089"/>
      <c r="AC60" s="1089"/>
      <c r="AD60" s="1089"/>
      <c r="AE60" s="1089"/>
      <c r="AF60" s="1089"/>
      <c r="AG60" s="1089"/>
      <c r="AH60" s="1089"/>
      <c r="AI60" s="1089"/>
      <c r="AJ60" s="1089"/>
      <c r="AK60" s="1089"/>
      <c r="AL60" s="1089"/>
      <c r="AM60" s="1089"/>
      <c r="AN60" s="1090"/>
      <c r="AO60" s="1089"/>
      <c r="AP60" s="1090"/>
      <c r="AQ60" s="1089"/>
      <c r="AR60" s="1089"/>
      <c r="AS60" s="293"/>
      <c r="AT60" s="1085"/>
      <c r="AU60" s="1088"/>
    </row>
    <row r="61" spans="1:47" s="285" customFormat="1" ht="14.5" hidden="1" thickBot="1">
      <c r="A61" s="288"/>
      <c r="B61" s="294">
        <f t="shared" ref="B61:B80" si="42">+B60+1</f>
        <v>3</v>
      </c>
      <c r="C61" s="1492" t="s">
        <v>646</v>
      </c>
      <c r="D61" s="1493"/>
      <c r="E61" s="1493"/>
      <c r="F61" s="1493"/>
      <c r="G61" s="1493"/>
      <c r="H61" s="1493"/>
      <c r="I61" s="1493"/>
      <c r="J61" s="1493"/>
      <c r="K61" s="1493"/>
      <c r="L61" s="1493"/>
      <c r="M61" s="1493"/>
      <c r="N61" s="1493"/>
      <c r="O61" s="1494"/>
      <c r="Y61" s="287"/>
      <c r="Z61" s="1084"/>
      <c r="AA61" s="1084"/>
      <c r="AB61" s="1089"/>
      <c r="AC61" s="1089"/>
      <c r="AD61" s="1089"/>
      <c r="AE61" s="1089"/>
      <c r="AF61" s="1089"/>
      <c r="AG61" s="1089"/>
      <c r="AH61" s="1089"/>
      <c r="AI61" s="1089"/>
      <c r="AJ61" s="1089"/>
      <c r="AK61" s="1089"/>
      <c r="AL61" s="1089"/>
      <c r="AM61" s="1089"/>
      <c r="AN61" s="1090"/>
      <c r="AO61" s="1089"/>
      <c r="AP61" s="1090"/>
      <c r="AQ61" s="1089"/>
      <c r="AR61" s="1089"/>
      <c r="AS61" s="293"/>
      <c r="AT61" s="1085"/>
      <c r="AU61" s="1088"/>
    </row>
    <row r="62" spans="1:47" s="285" customFormat="1" ht="14.5" hidden="1" thickBot="1">
      <c r="A62" s="288"/>
      <c r="B62" s="294">
        <f t="shared" si="42"/>
        <v>4</v>
      </c>
      <c r="C62" s="1492" t="s">
        <v>647</v>
      </c>
      <c r="D62" s="1493"/>
      <c r="E62" s="1493"/>
      <c r="F62" s="1493"/>
      <c r="G62" s="1493"/>
      <c r="H62" s="1493"/>
      <c r="I62" s="1493"/>
      <c r="J62" s="1493"/>
      <c r="K62" s="1493"/>
      <c r="L62" s="1493"/>
      <c r="M62" s="1493"/>
      <c r="N62" s="1493"/>
      <c r="O62" s="1494"/>
      <c r="Y62" s="287"/>
      <c r="Z62" s="1084"/>
      <c r="AA62" s="1084"/>
      <c r="AB62" s="1089"/>
      <c r="AC62" s="1089"/>
      <c r="AD62" s="1089"/>
      <c r="AE62" s="1089"/>
      <c r="AF62" s="1089"/>
      <c r="AG62" s="1089"/>
      <c r="AH62" s="1089"/>
      <c r="AI62" s="1089"/>
      <c r="AJ62" s="1089"/>
      <c r="AK62" s="1089"/>
      <c r="AL62" s="1089"/>
      <c r="AM62" s="1089"/>
      <c r="AN62" s="1090"/>
      <c r="AO62" s="1089"/>
      <c r="AP62" s="1090"/>
      <c r="AQ62" s="1089"/>
      <c r="AR62" s="1089"/>
      <c r="AS62" s="293"/>
      <c r="AT62" s="1085"/>
      <c r="AU62" s="1088"/>
    </row>
    <row r="63" spans="1:47" s="285" customFormat="1" ht="14.5" hidden="1" thickBot="1">
      <c r="A63" s="288"/>
      <c r="B63" s="294">
        <f t="shared" si="42"/>
        <v>5</v>
      </c>
      <c r="C63" s="1492" t="s">
        <v>648</v>
      </c>
      <c r="D63" s="1493"/>
      <c r="E63" s="1493"/>
      <c r="F63" s="1493"/>
      <c r="G63" s="1493"/>
      <c r="H63" s="1493"/>
      <c r="I63" s="1493"/>
      <c r="J63" s="1493"/>
      <c r="K63" s="1493"/>
      <c r="L63" s="1493"/>
      <c r="M63" s="1493"/>
      <c r="N63" s="1493"/>
      <c r="O63" s="1494"/>
      <c r="Y63" s="287"/>
      <c r="Z63" s="1084"/>
      <c r="AA63" s="1084"/>
      <c r="AB63" s="1089"/>
      <c r="AC63" s="1089"/>
      <c r="AD63" s="1089"/>
      <c r="AE63" s="1089"/>
      <c r="AF63" s="1089"/>
      <c r="AG63" s="1089"/>
      <c r="AH63" s="1089"/>
      <c r="AI63" s="1089"/>
      <c r="AJ63" s="1089"/>
      <c r="AK63" s="1089"/>
      <c r="AL63" s="1089"/>
      <c r="AM63" s="1089"/>
      <c r="AN63" s="1090"/>
      <c r="AO63" s="1089"/>
      <c r="AP63" s="1090"/>
      <c r="AQ63" s="1089"/>
      <c r="AR63" s="1089"/>
      <c r="AS63" s="293"/>
      <c r="AT63" s="1085"/>
      <c r="AU63" s="1088"/>
    </row>
    <row r="64" spans="1:47" s="285" customFormat="1" ht="40.5" hidden="1" customHeight="1">
      <c r="A64" s="288"/>
      <c r="B64" s="294">
        <f t="shared" si="42"/>
        <v>6</v>
      </c>
      <c r="C64" s="1492" t="s">
        <v>649</v>
      </c>
      <c r="D64" s="1493"/>
      <c r="E64" s="1493"/>
      <c r="F64" s="1493"/>
      <c r="G64" s="1493"/>
      <c r="H64" s="1493"/>
      <c r="I64" s="1493"/>
      <c r="J64" s="1493"/>
      <c r="K64" s="1493"/>
      <c r="L64" s="1493"/>
      <c r="M64" s="1493"/>
      <c r="N64" s="1493"/>
      <c r="O64" s="1494"/>
      <c r="Y64" s="287"/>
      <c r="Z64" s="1084"/>
      <c r="AA64" s="1084"/>
      <c r="AB64" s="1089"/>
      <c r="AC64" s="1089"/>
      <c r="AD64" s="1089"/>
      <c r="AE64" s="1089"/>
      <c r="AF64" s="1089"/>
      <c r="AG64" s="1089"/>
      <c r="AH64" s="1089"/>
      <c r="AI64" s="1089"/>
      <c r="AJ64" s="1089"/>
      <c r="AK64" s="1089"/>
      <c r="AL64" s="1089"/>
      <c r="AM64" s="1089"/>
      <c r="AN64" s="1090"/>
      <c r="AO64" s="1089"/>
      <c r="AP64" s="1090"/>
      <c r="AQ64" s="1089"/>
      <c r="AR64" s="1089"/>
      <c r="AS64" s="293"/>
      <c r="AT64" s="1085"/>
      <c r="AU64" s="1088"/>
    </row>
    <row r="65" spans="1:47" s="285" customFormat="1" ht="24" hidden="1" customHeight="1">
      <c r="A65" s="288"/>
      <c r="B65" s="294">
        <f t="shared" si="42"/>
        <v>7</v>
      </c>
      <c r="C65" s="1492" t="s">
        <v>650</v>
      </c>
      <c r="D65" s="1493"/>
      <c r="E65" s="1493"/>
      <c r="F65" s="1493"/>
      <c r="G65" s="1493"/>
      <c r="H65" s="1493"/>
      <c r="I65" s="1493"/>
      <c r="J65" s="1493"/>
      <c r="K65" s="1493"/>
      <c r="L65" s="1493"/>
      <c r="M65" s="1493"/>
      <c r="N65" s="1493"/>
      <c r="O65" s="1494"/>
      <c r="Y65" s="287"/>
      <c r="Z65" s="1084"/>
      <c r="AA65" s="1084"/>
      <c r="AB65" s="1089"/>
      <c r="AC65" s="1089"/>
      <c r="AD65" s="1089"/>
      <c r="AE65" s="1089"/>
      <c r="AF65" s="1089"/>
      <c r="AG65" s="1089"/>
      <c r="AH65" s="1089"/>
      <c r="AI65" s="1089"/>
      <c r="AJ65" s="1089"/>
      <c r="AK65" s="1089"/>
      <c r="AL65" s="1089"/>
      <c r="AM65" s="1089"/>
      <c r="AN65" s="1090"/>
      <c r="AO65" s="1089"/>
      <c r="AP65" s="1090"/>
      <c r="AQ65" s="1089"/>
      <c r="AR65" s="1089"/>
      <c r="AS65" s="293"/>
      <c r="AT65" s="1085"/>
      <c r="AU65" s="1088"/>
    </row>
    <row r="66" spans="1:47" s="285" customFormat="1" ht="24" hidden="1" customHeight="1">
      <c r="A66" s="288"/>
      <c r="B66" s="294">
        <f t="shared" si="42"/>
        <v>8</v>
      </c>
      <c r="C66" s="1492" t="s">
        <v>651</v>
      </c>
      <c r="D66" s="1493"/>
      <c r="E66" s="1493"/>
      <c r="F66" s="1493"/>
      <c r="G66" s="1493"/>
      <c r="H66" s="1493"/>
      <c r="I66" s="1493"/>
      <c r="J66" s="1493"/>
      <c r="K66" s="1493"/>
      <c r="L66" s="1493"/>
      <c r="M66" s="1493"/>
      <c r="N66" s="1493"/>
      <c r="O66" s="1494"/>
      <c r="Y66" s="287"/>
      <c r="Z66" s="1084"/>
      <c r="AA66" s="1084"/>
      <c r="AB66" s="1089"/>
      <c r="AC66" s="1089"/>
      <c r="AD66" s="1089"/>
      <c r="AE66" s="1089"/>
      <c r="AF66" s="1089"/>
      <c r="AG66" s="1089"/>
      <c r="AH66" s="1089"/>
      <c r="AI66" s="1089"/>
      <c r="AJ66" s="1089"/>
      <c r="AK66" s="1089"/>
      <c r="AL66" s="1089"/>
      <c r="AM66" s="1089"/>
      <c r="AN66" s="1090"/>
      <c r="AO66" s="1089"/>
      <c r="AP66" s="1090"/>
      <c r="AQ66" s="1089"/>
      <c r="AR66" s="1089"/>
      <c r="AS66" s="293"/>
      <c r="AT66" s="1085"/>
      <c r="AU66" s="1088"/>
    </row>
    <row r="67" spans="1:47" s="285" customFormat="1" ht="24" hidden="1" customHeight="1">
      <c r="A67" s="288"/>
      <c r="B67" s="294">
        <f t="shared" si="42"/>
        <v>9</v>
      </c>
      <c r="C67" s="1492" t="s">
        <v>652</v>
      </c>
      <c r="D67" s="1493"/>
      <c r="E67" s="1493"/>
      <c r="F67" s="1493"/>
      <c r="G67" s="1493"/>
      <c r="H67" s="1493"/>
      <c r="I67" s="1493"/>
      <c r="J67" s="1493"/>
      <c r="K67" s="1493"/>
      <c r="L67" s="1493"/>
      <c r="M67" s="1493"/>
      <c r="N67" s="1493"/>
      <c r="O67" s="1494"/>
      <c r="Y67" s="287"/>
      <c r="Z67" s="1084"/>
      <c r="AA67" s="1084"/>
      <c r="AB67" s="1089"/>
      <c r="AC67" s="1089"/>
      <c r="AD67" s="1089"/>
      <c r="AE67" s="1089"/>
      <c r="AF67" s="1089"/>
      <c r="AG67" s="1089"/>
      <c r="AH67" s="1089"/>
      <c r="AI67" s="1089"/>
      <c r="AJ67" s="1089"/>
      <c r="AK67" s="1089"/>
      <c r="AL67" s="1089"/>
      <c r="AM67" s="1089"/>
      <c r="AN67" s="1090"/>
      <c r="AO67" s="1089"/>
      <c r="AP67" s="1090"/>
      <c r="AQ67" s="1089"/>
      <c r="AR67" s="1089"/>
      <c r="AS67" s="293"/>
      <c r="AT67" s="1085"/>
      <c r="AU67" s="1088"/>
    </row>
    <row r="68" spans="1:47" s="285" customFormat="1" ht="24" hidden="1" customHeight="1">
      <c r="A68" s="288"/>
      <c r="B68" s="294">
        <f t="shared" si="42"/>
        <v>10</v>
      </c>
      <c r="C68" s="1492" t="s">
        <v>653</v>
      </c>
      <c r="D68" s="1493"/>
      <c r="E68" s="1493"/>
      <c r="F68" s="1493"/>
      <c r="G68" s="1493"/>
      <c r="H68" s="1493"/>
      <c r="I68" s="1493"/>
      <c r="J68" s="1493"/>
      <c r="K68" s="1493"/>
      <c r="L68" s="1493"/>
      <c r="M68" s="1493"/>
      <c r="N68" s="1493"/>
      <c r="O68" s="1494"/>
      <c r="Y68" s="287"/>
      <c r="Z68" s="1084"/>
      <c r="AA68" s="1084"/>
      <c r="AB68" s="1089"/>
      <c r="AC68" s="1089"/>
      <c r="AD68" s="1089"/>
      <c r="AE68" s="1089"/>
      <c r="AF68" s="1089"/>
      <c r="AG68" s="1089"/>
      <c r="AH68" s="1089"/>
      <c r="AI68" s="1089"/>
      <c r="AJ68" s="1089"/>
      <c r="AK68" s="1089"/>
      <c r="AL68" s="1089"/>
      <c r="AM68" s="1089"/>
      <c r="AN68" s="1090"/>
      <c r="AO68" s="1089"/>
      <c r="AP68" s="1090"/>
      <c r="AQ68" s="1089"/>
      <c r="AR68" s="1089"/>
      <c r="AS68" s="293"/>
      <c r="AT68" s="1085"/>
      <c r="AU68" s="1088"/>
    </row>
    <row r="69" spans="1:47" s="285" customFormat="1" ht="31.5" hidden="1" customHeight="1">
      <c r="A69" s="288"/>
      <c r="B69" s="294">
        <f t="shared" si="42"/>
        <v>11</v>
      </c>
      <c r="C69" s="1492" t="s">
        <v>654</v>
      </c>
      <c r="D69" s="1493"/>
      <c r="E69" s="1493"/>
      <c r="F69" s="1493"/>
      <c r="G69" s="1493"/>
      <c r="H69" s="1493"/>
      <c r="I69" s="1493"/>
      <c r="J69" s="1493"/>
      <c r="K69" s="1493"/>
      <c r="L69" s="1493"/>
      <c r="M69" s="1493"/>
      <c r="N69" s="1493"/>
      <c r="O69" s="1494"/>
      <c r="Y69" s="287"/>
      <c r="Z69" s="1084"/>
      <c r="AA69" s="1084"/>
      <c r="AB69" s="1089"/>
      <c r="AC69" s="1089"/>
      <c r="AD69" s="1089"/>
      <c r="AE69" s="1089"/>
      <c r="AF69" s="1089"/>
      <c r="AG69" s="1089"/>
      <c r="AH69" s="1089"/>
      <c r="AI69" s="1089"/>
      <c r="AJ69" s="1089"/>
      <c r="AK69" s="1089"/>
      <c r="AL69" s="1089"/>
      <c r="AM69" s="1089"/>
      <c r="AN69" s="1090"/>
      <c r="AO69" s="1089"/>
      <c r="AP69" s="1090"/>
      <c r="AQ69" s="1089"/>
      <c r="AR69" s="1089"/>
      <c r="AS69" s="293"/>
      <c r="AT69" s="1085"/>
      <c r="AU69" s="1088"/>
    </row>
    <row r="70" spans="1:47" s="285" customFormat="1" ht="15" hidden="1" customHeight="1">
      <c r="A70" s="288"/>
      <c r="B70" s="294">
        <f t="shared" si="42"/>
        <v>12</v>
      </c>
      <c r="C70" s="1492" t="s">
        <v>655</v>
      </c>
      <c r="D70" s="1493"/>
      <c r="E70" s="1493"/>
      <c r="F70" s="1493"/>
      <c r="G70" s="1493"/>
      <c r="H70" s="1493"/>
      <c r="I70" s="1493"/>
      <c r="J70" s="1493"/>
      <c r="K70" s="1493"/>
      <c r="L70" s="1493"/>
      <c r="M70" s="1493"/>
      <c r="N70" s="1493"/>
      <c r="O70" s="1494"/>
      <c r="Y70" s="287"/>
      <c r="Z70" s="1084"/>
      <c r="AA70" s="1084"/>
      <c r="AB70" s="1089"/>
      <c r="AC70" s="1089"/>
      <c r="AD70" s="1089"/>
      <c r="AE70" s="1089"/>
      <c r="AF70" s="1089"/>
      <c r="AG70" s="1089"/>
      <c r="AH70" s="1089"/>
      <c r="AI70" s="1089"/>
      <c r="AJ70" s="1089"/>
      <c r="AK70" s="1089"/>
      <c r="AL70" s="1089"/>
      <c r="AM70" s="1089"/>
      <c r="AN70" s="1090"/>
      <c r="AO70" s="1089"/>
      <c r="AP70" s="1090"/>
      <c r="AQ70" s="1089"/>
      <c r="AR70" s="1089"/>
      <c r="AS70" s="293"/>
      <c r="AT70" s="1085"/>
      <c r="AU70" s="1088"/>
    </row>
    <row r="71" spans="1:47" ht="14.5" hidden="1" thickBot="1">
      <c r="A71" s="295"/>
      <c r="B71" s="294">
        <f>+B70+1</f>
        <v>13</v>
      </c>
      <c r="C71" s="1492" t="s">
        <v>656</v>
      </c>
      <c r="D71" s="1493"/>
      <c r="E71" s="1493"/>
      <c r="F71" s="1493"/>
      <c r="G71" s="1493"/>
      <c r="H71" s="1493"/>
      <c r="I71" s="1493"/>
      <c r="J71" s="1493"/>
      <c r="K71" s="1493"/>
      <c r="L71" s="1493"/>
      <c r="M71" s="1493"/>
      <c r="N71" s="1493"/>
      <c r="O71" s="1494"/>
      <c r="P71" s="285"/>
      <c r="Q71" s="285"/>
      <c r="R71" s="285"/>
      <c r="S71" s="285"/>
      <c r="T71" s="285"/>
      <c r="U71" s="285"/>
      <c r="V71" s="285"/>
      <c r="W71" s="285"/>
      <c r="X71" s="285"/>
      <c r="Y71" s="287"/>
      <c r="Z71" s="1084"/>
      <c r="AA71" s="1084"/>
      <c r="AB71" s="1089"/>
      <c r="AC71" s="1089"/>
      <c r="AD71" s="1089"/>
      <c r="AE71" s="1089"/>
      <c r="AF71" s="1089"/>
      <c r="AG71" s="1089"/>
      <c r="AH71" s="1089"/>
      <c r="AI71" s="1089"/>
      <c r="AJ71" s="1089"/>
      <c r="AK71" s="1089"/>
      <c r="AL71" s="1089"/>
      <c r="AM71" s="1089"/>
      <c r="AN71" s="1090"/>
      <c r="AO71" s="1089"/>
      <c r="AP71" s="1090"/>
      <c r="AQ71" s="1089"/>
      <c r="AR71" s="1089"/>
      <c r="AS71" s="293"/>
      <c r="AT71" s="1085"/>
    </row>
    <row r="72" spans="1:47" s="285" customFormat="1" ht="14.5" hidden="1" thickBot="1">
      <c r="A72" s="288"/>
      <c r="B72" s="294">
        <f t="shared" si="42"/>
        <v>14</v>
      </c>
      <c r="C72" s="1492" t="s">
        <v>657</v>
      </c>
      <c r="D72" s="1493"/>
      <c r="E72" s="1493"/>
      <c r="F72" s="1493"/>
      <c r="G72" s="1493"/>
      <c r="H72" s="1493"/>
      <c r="I72" s="1493"/>
      <c r="J72" s="1493"/>
      <c r="K72" s="1493"/>
      <c r="L72" s="1493"/>
      <c r="M72" s="1493"/>
      <c r="N72" s="1493"/>
      <c r="O72" s="1494"/>
      <c r="Y72" s="287"/>
      <c r="Z72" s="1084"/>
      <c r="AA72" s="1084"/>
      <c r="AB72" s="1089"/>
      <c r="AC72" s="1089"/>
      <c r="AD72" s="1089"/>
      <c r="AE72" s="1089"/>
      <c r="AF72" s="1089"/>
      <c r="AG72" s="1089"/>
      <c r="AH72" s="1089"/>
      <c r="AI72" s="1089"/>
      <c r="AJ72" s="1089"/>
      <c r="AK72" s="1089"/>
      <c r="AL72" s="1089"/>
      <c r="AM72" s="1089"/>
      <c r="AN72" s="1090"/>
      <c r="AO72" s="1089"/>
      <c r="AP72" s="1090"/>
      <c r="AQ72" s="1089"/>
      <c r="AR72" s="1089"/>
      <c r="AS72" s="293"/>
      <c r="AT72" s="1085"/>
      <c r="AU72" s="1088"/>
    </row>
    <row r="73" spans="1:47" ht="36" hidden="1" customHeight="1">
      <c r="A73" s="295"/>
      <c r="B73" s="294">
        <f t="shared" si="42"/>
        <v>15</v>
      </c>
      <c r="C73" s="1492" t="s">
        <v>658</v>
      </c>
      <c r="D73" s="1493"/>
      <c r="E73" s="1493"/>
      <c r="F73" s="1493"/>
      <c r="G73" s="1493"/>
      <c r="H73" s="1493"/>
      <c r="I73" s="1493"/>
      <c r="J73" s="1493"/>
      <c r="K73" s="1493"/>
      <c r="L73" s="1493"/>
      <c r="M73" s="1493"/>
      <c r="N73" s="1493"/>
      <c r="O73" s="1494"/>
      <c r="P73" s="285"/>
      <c r="Q73" s="285"/>
      <c r="R73" s="285"/>
      <c r="S73" s="285"/>
      <c r="T73" s="285"/>
      <c r="U73" s="285"/>
      <c r="V73" s="285"/>
      <c r="W73" s="285"/>
      <c r="X73" s="285"/>
      <c r="Y73" s="287"/>
      <c r="Z73" s="1084"/>
      <c r="AA73" s="1084"/>
      <c r="AB73" s="1089"/>
      <c r="AC73" s="1089"/>
      <c r="AD73" s="1089"/>
      <c r="AE73" s="1089"/>
      <c r="AF73" s="1089"/>
      <c r="AG73" s="1089"/>
      <c r="AH73" s="1089"/>
      <c r="AI73" s="1089"/>
      <c r="AJ73" s="1089"/>
      <c r="AK73" s="1089"/>
      <c r="AL73" s="1089"/>
      <c r="AM73" s="1089"/>
      <c r="AN73" s="1090"/>
      <c r="AO73" s="1089"/>
      <c r="AP73" s="1090"/>
      <c r="AQ73" s="1089"/>
      <c r="AR73" s="1089"/>
      <c r="AS73" s="293"/>
      <c r="AT73" s="1085"/>
    </row>
    <row r="74" spans="1:47" ht="36" hidden="1" customHeight="1">
      <c r="A74" s="295"/>
      <c r="B74" s="294">
        <f t="shared" si="42"/>
        <v>16</v>
      </c>
      <c r="C74" s="1492" t="s">
        <v>659</v>
      </c>
      <c r="D74" s="1493"/>
      <c r="E74" s="1493"/>
      <c r="F74" s="1493"/>
      <c r="G74" s="1493"/>
      <c r="H74" s="1493"/>
      <c r="I74" s="1493"/>
      <c r="J74" s="1493"/>
      <c r="K74" s="1493"/>
      <c r="L74" s="1493"/>
      <c r="M74" s="1493"/>
      <c r="N74" s="1493"/>
      <c r="O74" s="1494"/>
      <c r="P74" s="285"/>
      <c r="Q74" s="285"/>
      <c r="R74" s="285"/>
      <c r="S74" s="285"/>
      <c r="T74" s="285"/>
      <c r="U74" s="285"/>
      <c r="V74" s="285"/>
      <c r="W74" s="285"/>
      <c r="X74" s="285"/>
      <c r="Y74" s="287"/>
      <c r="Z74" s="1084"/>
      <c r="AA74" s="1084"/>
      <c r="AB74" s="1089"/>
      <c r="AC74" s="1089"/>
      <c r="AD74" s="1089"/>
      <c r="AE74" s="1089"/>
      <c r="AF74" s="1089"/>
      <c r="AG74" s="1089"/>
      <c r="AH74" s="1089"/>
      <c r="AI74" s="1089"/>
      <c r="AJ74" s="1089"/>
      <c r="AK74" s="1089"/>
      <c r="AL74" s="1089"/>
      <c r="AM74" s="1089"/>
      <c r="AN74" s="1090"/>
      <c r="AO74" s="1089"/>
      <c r="AP74" s="1090"/>
      <c r="AQ74" s="1089"/>
      <c r="AR74" s="1089"/>
      <c r="AS74" s="293"/>
      <c r="AT74" s="1085"/>
    </row>
    <row r="75" spans="1:47" ht="36" hidden="1" customHeight="1">
      <c r="A75" s="295"/>
      <c r="B75" s="294">
        <f t="shared" si="42"/>
        <v>17</v>
      </c>
      <c r="C75" s="1492" t="s">
        <v>660</v>
      </c>
      <c r="D75" s="1493"/>
      <c r="E75" s="1493"/>
      <c r="F75" s="1493"/>
      <c r="G75" s="1493"/>
      <c r="H75" s="1493"/>
      <c r="I75" s="1493"/>
      <c r="J75" s="1493"/>
      <c r="K75" s="1493"/>
      <c r="L75" s="1493"/>
      <c r="M75" s="1493"/>
      <c r="N75" s="1493"/>
      <c r="O75" s="1494"/>
      <c r="P75" s="285"/>
      <c r="Q75" s="285"/>
      <c r="R75" s="285"/>
      <c r="S75" s="285"/>
      <c r="T75" s="285"/>
      <c r="U75" s="285"/>
      <c r="V75" s="285"/>
      <c r="W75" s="285"/>
      <c r="X75" s="285"/>
      <c r="Y75" s="287"/>
      <c r="Z75" s="1084"/>
      <c r="AA75" s="1084"/>
      <c r="AB75" s="1089"/>
      <c r="AC75" s="1089"/>
      <c r="AD75" s="1089"/>
      <c r="AE75" s="1089"/>
      <c r="AF75" s="1089"/>
      <c r="AG75" s="1089"/>
      <c r="AH75" s="1089"/>
      <c r="AI75" s="1089"/>
      <c r="AJ75" s="1089"/>
      <c r="AK75" s="1089"/>
      <c r="AL75" s="1089"/>
      <c r="AM75" s="1089"/>
      <c r="AN75" s="1090"/>
      <c r="AO75" s="1089"/>
      <c r="AP75" s="1090"/>
      <c r="AQ75" s="1089"/>
      <c r="AR75" s="1089"/>
      <c r="AS75" s="293"/>
      <c r="AT75" s="1085"/>
    </row>
    <row r="76" spans="1:47" ht="14.5" hidden="1" thickBot="1">
      <c r="A76" s="295"/>
      <c r="B76" s="294">
        <f t="shared" si="42"/>
        <v>18</v>
      </c>
      <c r="C76" s="1492" t="s">
        <v>661</v>
      </c>
      <c r="D76" s="1493"/>
      <c r="E76" s="1493"/>
      <c r="F76" s="1493"/>
      <c r="G76" s="1493"/>
      <c r="H76" s="1493"/>
      <c r="I76" s="1493"/>
      <c r="J76" s="1493"/>
      <c r="K76" s="1493"/>
      <c r="L76" s="1493"/>
      <c r="M76" s="1493"/>
      <c r="N76" s="1493"/>
      <c r="O76" s="1494"/>
      <c r="P76" s="285"/>
      <c r="Q76" s="285"/>
      <c r="R76" s="285"/>
      <c r="S76" s="285"/>
      <c r="T76" s="285"/>
      <c r="U76" s="285"/>
      <c r="V76" s="285"/>
      <c r="W76" s="285"/>
      <c r="X76" s="285"/>
      <c r="Y76" s="287"/>
      <c r="Z76" s="1084"/>
      <c r="AA76" s="1084"/>
      <c r="AB76" s="1089"/>
      <c r="AC76" s="1089"/>
      <c r="AD76" s="1089"/>
      <c r="AE76" s="1089"/>
      <c r="AF76" s="1089"/>
      <c r="AG76" s="1089"/>
      <c r="AH76" s="1089"/>
      <c r="AI76" s="1089"/>
      <c r="AJ76" s="1089"/>
      <c r="AK76" s="1089"/>
      <c r="AL76" s="1089"/>
      <c r="AM76" s="1089"/>
      <c r="AN76" s="1090"/>
      <c r="AO76" s="1089"/>
      <c r="AP76" s="1090"/>
      <c r="AQ76" s="1089"/>
      <c r="AR76" s="1089"/>
      <c r="AS76" s="293"/>
      <c r="AT76" s="1085"/>
    </row>
    <row r="77" spans="1:47" ht="14.5" hidden="1" thickBot="1">
      <c r="A77" s="295"/>
      <c r="B77" s="294">
        <f t="shared" si="42"/>
        <v>19</v>
      </c>
      <c r="C77" s="1492" t="s">
        <v>662</v>
      </c>
      <c r="D77" s="1493"/>
      <c r="E77" s="1493"/>
      <c r="F77" s="1493"/>
      <c r="G77" s="1493"/>
      <c r="H77" s="1493"/>
      <c r="I77" s="1493"/>
      <c r="J77" s="1493"/>
      <c r="K77" s="1493"/>
      <c r="L77" s="1493"/>
      <c r="M77" s="1493"/>
      <c r="N77" s="1493"/>
      <c r="O77" s="1494"/>
      <c r="P77" s="285"/>
      <c r="Q77" s="285"/>
      <c r="R77" s="285"/>
      <c r="S77" s="285"/>
      <c r="T77" s="285"/>
      <c r="U77" s="285"/>
      <c r="V77" s="285"/>
      <c r="W77" s="285"/>
      <c r="X77" s="285"/>
      <c r="Y77" s="287"/>
      <c r="Z77" s="1084"/>
      <c r="AA77" s="1084"/>
      <c r="AB77" s="1089"/>
      <c r="AC77" s="1089"/>
      <c r="AD77" s="1089"/>
      <c r="AE77" s="1089"/>
      <c r="AF77" s="1089"/>
      <c r="AG77" s="1089"/>
      <c r="AH77" s="1089"/>
      <c r="AI77" s="1089"/>
      <c r="AJ77" s="1089"/>
      <c r="AK77" s="1089"/>
      <c r="AL77" s="1089"/>
      <c r="AM77" s="1089"/>
      <c r="AN77" s="1090"/>
      <c r="AO77" s="1089"/>
      <c r="AP77" s="1090"/>
      <c r="AQ77" s="1089"/>
      <c r="AR77" s="1089"/>
      <c r="AS77" s="293"/>
      <c r="AT77" s="1085"/>
    </row>
    <row r="78" spans="1:47" ht="14.5" hidden="1" thickBot="1">
      <c r="A78" s="295"/>
      <c r="B78" s="294">
        <f t="shared" si="42"/>
        <v>20</v>
      </c>
      <c r="C78" s="1492" t="s">
        <v>663</v>
      </c>
      <c r="D78" s="1493"/>
      <c r="E78" s="1493"/>
      <c r="F78" s="1493"/>
      <c r="G78" s="1493"/>
      <c r="H78" s="1493"/>
      <c r="I78" s="1493"/>
      <c r="J78" s="1493"/>
      <c r="K78" s="1493"/>
      <c r="L78" s="1493"/>
      <c r="M78" s="1493"/>
      <c r="N78" s="1493"/>
      <c r="O78" s="1494"/>
      <c r="P78" s="285"/>
      <c r="Q78" s="285"/>
      <c r="R78" s="285"/>
      <c r="S78" s="285"/>
      <c r="T78" s="285"/>
      <c r="U78" s="285"/>
      <c r="V78" s="285"/>
      <c r="W78" s="285"/>
      <c r="X78" s="285"/>
      <c r="Y78" s="287"/>
      <c r="Z78" s="1084"/>
      <c r="AA78" s="1084"/>
      <c r="AB78" s="1089"/>
      <c r="AC78" s="1089"/>
      <c r="AD78" s="1089"/>
      <c r="AE78" s="1089"/>
      <c r="AF78" s="1089"/>
      <c r="AG78" s="1089"/>
      <c r="AH78" s="1089"/>
      <c r="AI78" s="1089"/>
      <c r="AJ78" s="1089"/>
      <c r="AK78" s="1089"/>
      <c r="AL78" s="1089"/>
      <c r="AM78" s="1089"/>
      <c r="AN78" s="1090"/>
      <c r="AO78" s="1089"/>
      <c r="AP78" s="1090"/>
      <c r="AQ78" s="1089"/>
      <c r="AR78" s="1089"/>
      <c r="AS78" s="293"/>
      <c r="AT78" s="1085"/>
    </row>
    <row r="79" spans="1:47" ht="14.25" hidden="1" customHeight="1">
      <c r="A79" s="295"/>
      <c r="B79" s="294">
        <f t="shared" si="42"/>
        <v>21</v>
      </c>
      <c r="C79" s="1492" t="s">
        <v>664</v>
      </c>
      <c r="D79" s="1493"/>
      <c r="E79" s="1493"/>
      <c r="F79" s="1493"/>
      <c r="G79" s="1493"/>
      <c r="H79" s="1493"/>
      <c r="I79" s="1493"/>
      <c r="J79" s="1493"/>
      <c r="K79" s="1493"/>
      <c r="L79" s="1493"/>
      <c r="M79" s="1493"/>
      <c r="N79" s="1493"/>
      <c r="O79" s="1494"/>
      <c r="P79" s="285"/>
      <c r="Q79" s="285"/>
      <c r="R79" s="285"/>
      <c r="S79" s="285"/>
      <c r="T79" s="285"/>
      <c r="U79" s="285"/>
      <c r="V79" s="285"/>
      <c r="W79" s="285"/>
      <c r="X79" s="285"/>
      <c r="Y79" s="287"/>
      <c r="Z79" s="1084"/>
      <c r="AA79" s="1084"/>
      <c r="AB79" s="1089"/>
      <c r="AC79" s="1089"/>
      <c r="AD79" s="1089"/>
      <c r="AE79" s="1089"/>
      <c r="AF79" s="1089"/>
      <c r="AG79" s="1089"/>
      <c r="AH79" s="1089"/>
      <c r="AI79" s="1089"/>
      <c r="AJ79" s="1089"/>
      <c r="AK79" s="1089"/>
      <c r="AL79" s="1089"/>
      <c r="AM79" s="1089"/>
      <c r="AN79" s="1090"/>
      <c r="AO79" s="1089"/>
      <c r="AP79" s="1090"/>
      <c r="AQ79" s="1089"/>
      <c r="AR79" s="1089"/>
      <c r="AS79" s="293"/>
      <c r="AT79" s="1085"/>
    </row>
    <row r="80" spans="1:47" ht="14.25" hidden="1" customHeight="1">
      <c r="A80" s="295"/>
      <c r="B80" s="294">
        <f t="shared" si="42"/>
        <v>22</v>
      </c>
      <c r="C80" s="1492" t="s">
        <v>665</v>
      </c>
      <c r="D80" s="1493"/>
      <c r="E80" s="1493"/>
      <c r="F80" s="1493"/>
      <c r="G80" s="1493"/>
      <c r="H80" s="1493"/>
      <c r="I80" s="1493"/>
      <c r="J80" s="1493"/>
      <c r="K80" s="1493"/>
      <c r="L80" s="1493"/>
      <c r="M80" s="1493"/>
      <c r="N80" s="1493"/>
      <c r="O80" s="1494"/>
      <c r="P80" s="285"/>
      <c r="Q80" s="285"/>
      <c r="R80" s="285"/>
      <c r="S80" s="285"/>
      <c r="T80" s="285"/>
      <c r="U80" s="285"/>
      <c r="V80" s="285"/>
      <c r="W80" s="285"/>
      <c r="X80" s="285"/>
      <c r="Y80" s="287"/>
      <c r="Z80" s="1084"/>
      <c r="AA80" s="1084"/>
      <c r="AB80" s="1089"/>
      <c r="AC80" s="1089"/>
      <c r="AD80" s="1089"/>
      <c r="AE80" s="1089"/>
      <c r="AF80" s="1089"/>
      <c r="AG80" s="1089"/>
      <c r="AH80" s="1089"/>
      <c r="AI80" s="1089"/>
      <c r="AJ80" s="1089"/>
      <c r="AK80" s="1089"/>
      <c r="AL80" s="1089"/>
      <c r="AM80" s="1089"/>
      <c r="AN80" s="1090"/>
      <c r="AO80" s="1089"/>
      <c r="AP80" s="1090"/>
      <c r="AQ80" s="1089"/>
      <c r="AR80" s="1089"/>
      <c r="AS80" s="293"/>
      <c r="AT80" s="1085"/>
    </row>
    <row r="81" spans="1:46" ht="14.5" hidden="1" thickBot="1">
      <c r="A81" s="295"/>
      <c r="B81" s="296" t="s">
        <v>666</v>
      </c>
      <c r="C81" s="1492" t="s">
        <v>667</v>
      </c>
      <c r="D81" s="1493"/>
      <c r="E81" s="1493"/>
      <c r="F81" s="1493"/>
      <c r="G81" s="1493"/>
      <c r="H81" s="1493"/>
      <c r="I81" s="1493"/>
      <c r="J81" s="1493"/>
      <c r="K81" s="1493"/>
      <c r="L81" s="1493"/>
      <c r="M81" s="1493"/>
      <c r="N81" s="1493"/>
      <c r="O81" s="1494"/>
      <c r="P81" s="285"/>
      <c r="Q81" s="285"/>
      <c r="R81" s="285"/>
      <c r="S81" s="285"/>
      <c r="T81" s="285"/>
      <c r="U81" s="285"/>
      <c r="V81" s="285"/>
      <c r="W81" s="285"/>
      <c r="X81" s="285"/>
      <c r="Y81" s="287"/>
      <c r="Z81" s="1084"/>
      <c r="AA81" s="1084"/>
      <c r="AB81" s="1091"/>
      <c r="AC81" s="1091"/>
      <c r="AD81" s="1091"/>
      <c r="AE81" s="1091"/>
      <c r="AF81" s="1091"/>
      <c r="AG81" s="1091"/>
      <c r="AH81" s="1091"/>
      <c r="AI81" s="1091"/>
      <c r="AJ81" s="1091"/>
      <c r="AK81" s="1091"/>
      <c r="AL81" s="1091"/>
      <c r="AM81" s="1091"/>
      <c r="AN81" s="1090"/>
      <c r="AO81" s="1091"/>
      <c r="AP81" s="1090"/>
      <c r="AQ81" s="1091"/>
      <c r="AR81" s="1091"/>
      <c r="AS81" s="293"/>
      <c r="AT81" s="1085"/>
    </row>
    <row r="82" spans="1:46" ht="25.5" hidden="1" customHeight="1" thickBot="1">
      <c r="A82" s="295"/>
      <c r="B82" s="297">
        <v>38</v>
      </c>
      <c r="C82" s="1495" t="s">
        <v>668</v>
      </c>
      <c r="D82" s="1496"/>
      <c r="E82" s="1496"/>
      <c r="F82" s="1496"/>
      <c r="G82" s="1496"/>
      <c r="H82" s="1496"/>
      <c r="I82" s="1496"/>
      <c r="J82" s="1496"/>
      <c r="K82" s="1496"/>
      <c r="L82" s="1496"/>
      <c r="M82" s="1496"/>
      <c r="N82" s="1496"/>
      <c r="O82" s="1497"/>
      <c r="P82" s="285"/>
      <c r="Q82" s="285"/>
      <c r="R82" s="285"/>
      <c r="S82" s="285"/>
      <c r="T82" s="285"/>
      <c r="U82" s="285"/>
      <c r="V82" s="285"/>
      <c r="W82" s="285"/>
      <c r="X82" s="285"/>
      <c r="Y82" s="287"/>
      <c r="Z82" s="1084"/>
      <c r="AA82" s="1084"/>
      <c r="AB82" s="1089"/>
      <c r="AC82" s="1089"/>
      <c r="AD82" s="1089"/>
      <c r="AE82" s="1089"/>
      <c r="AF82" s="1089"/>
      <c r="AG82" s="1089"/>
      <c r="AH82" s="1089"/>
      <c r="AI82" s="1089"/>
      <c r="AJ82" s="1089"/>
      <c r="AK82" s="1089"/>
      <c r="AL82" s="1089"/>
      <c r="AM82" s="1089"/>
      <c r="AN82" s="1090"/>
      <c r="AO82" s="1089"/>
      <c r="AP82" s="1090"/>
      <c r="AQ82" s="1089"/>
      <c r="AR82" s="1089"/>
    </row>
    <row r="83" spans="1:46" ht="14.5" hidden="1" thickBot="1">
      <c r="A83" s="295"/>
      <c r="C83" s="152"/>
      <c r="D83" s="152"/>
      <c r="E83" s="152"/>
      <c r="F83" s="152"/>
      <c r="G83" s="152"/>
      <c r="H83" s="152"/>
      <c r="I83" s="152"/>
      <c r="J83" s="152"/>
      <c r="K83" s="152"/>
      <c r="L83" s="152"/>
      <c r="M83" s="152"/>
      <c r="N83" s="152"/>
      <c r="O83" s="152"/>
      <c r="P83" s="285"/>
      <c r="Q83" s="285"/>
      <c r="R83" s="285"/>
      <c r="S83" s="285"/>
      <c r="T83" s="285"/>
      <c r="U83" s="285"/>
      <c r="V83" s="285"/>
      <c r="W83" s="285"/>
      <c r="X83" s="285"/>
      <c r="Y83" s="287"/>
      <c r="Z83" s="1084"/>
      <c r="AA83" s="1084"/>
    </row>
    <row r="84" spans="1:46" ht="15.5" thickBot="1">
      <c r="B84" s="1498" t="s">
        <v>669</v>
      </c>
      <c r="C84" s="1499"/>
      <c r="D84" s="1499"/>
      <c r="E84" s="1499"/>
      <c r="F84" s="1499"/>
      <c r="G84" s="1499"/>
      <c r="H84" s="1499"/>
      <c r="I84" s="1499"/>
      <c r="J84" s="1499"/>
      <c r="K84" s="1499"/>
      <c r="L84" s="1499"/>
      <c r="M84" s="1499"/>
      <c r="N84" s="1499"/>
      <c r="O84" s="1500"/>
      <c r="P84" s="285"/>
      <c r="Q84" s="285"/>
      <c r="R84" s="285"/>
      <c r="S84" s="285"/>
      <c r="T84" s="285"/>
      <c r="U84" s="285"/>
      <c r="V84" s="285"/>
      <c r="W84" s="285"/>
      <c r="X84" s="285"/>
      <c r="Y84" s="287"/>
      <c r="Z84" s="1084"/>
      <c r="AA84" s="1084"/>
    </row>
    <row r="85" spans="1:46" ht="27.75" customHeight="1" thickBot="1">
      <c r="B85" s="1501" t="s">
        <v>670</v>
      </c>
      <c r="C85" s="1502"/>
      <c r="D85" s="1502"/>
      <c r="E85" s="1502"/>
      <c r="F85" s="1502"/>
      <c r="G85" s="1502"/>
      <c r="H85" s="1502"/>
      <c r="I85" s="1502"/>
      <c r="J85" s="1502"/>
      <c r="K85" s="1502"/>
      <c r="L85" s="1502"/>
      <c r="M85" s="1502"/>
      <c r="N85" s="1502"/>
      <c r="O85" s="1503"/>
      <c r="P85" s="285"/>
      <c r="Q85" s="285"/>
      <c r="R85" s="285"/>
      <c r="S85" s="285"/>
      <c r="T85" s="285"/>
      <c r="U85" s="285"/>
      <c r="V85" s="285"/>
      <c r="W85" s="285"/>
      <c r="X85" s="285"/>
      <c r="Y85" s="287"/>
      <c r="Z85" s="1084"/>
      <c r="AA85" s="1084"/>
    </row>
    <row r="86" spans="1:46"/>
  </sheetData>
  <sheetProtection algorithmName="SHA-512" hashValue="EGrbgyQyInR6nl6kMIuOn8p1mw6ul8c3HKnRd9mBne4OrkCog90nd+0Yqz9DuOiW/NziftCFxJFiAB7pT7JqFA==" saltValue="4A00JNsVVv6HxZ8pWLG0kw==" spinCount="100000" sheet="1" objects="1" scenarios="1"/>
  <mergeCells count="51">
    <mergeCell ref="T4:T5"/>
    <mergeCell ref="B3:C5"/>
    <mergeCell ref="D3:D5"/>
    <mergeCell ref="E3:E5"/>
    <mergeCell ref="F3:F5"/>
    <mergeCell ref="G3:M3"/>
    <mergeCell ref="N3:T3"/>
    <mergeCell ref="G4:H4"/>
    <mergeCell ref="I4:L4"/>
    <mergeCell ref="M4:M5"/>
    <mergeCell ref="N4:O4"/>
    <mergeCell ref="P4:S4"/>
    <mergeCell ref="BO4:BO5"/>
    <mergeCell ref="U3:U5"/>
    <mergeCell ref="W3:W5"/>
    <mergeCell ref="BB3:BH3"/>
    <mergeCell ref="BI3:BO3"/>
    <mergeCell ref="BB4:BC4"/>
    <mergeCell ref="BD4:BG4"/>
    <mergeCell ref="BH4:BH5"/>
    <mergeCell ref="BI4:BJ4"/>
    <mergeCell ref="BK4:BN4"/>
    <mergeCell ref="C67:O67"/>
    <mergeCell ref="B47:C47"/>
    <mergeCell ref="B56:O56"/>
    <mergeCell ref="C58:O58"/>
    <mergeCell ref="C59:O59"/>
    <mergeCell ref="C60:O60"/>
    <mergeCell ref="C61:O61"/>
    <mergeCell ref="C62:O62"/>
    <mergeCell ref="C63:O63"/>
    <mergeCell ref="C64:O64"/>
    <mergeCell ref="C65:O65"/>
    <mergeCell ref="C66:O66"/>
    <mergeCell ref="C79:O79"/>
    <mergeCell ref="C68:O68"/>
    <mergeCell ref="C69:O69"/>
    <mergeCell ref="C70:O70"/>
    <mergeCell ref="C71:O71"/>
    <mergeCell ref="C72:O72"/>
    <mergeCell ref="C73:O73"/>
    <mergeCell ref="C74:O74"/>
    <mergeCell ref="C75:O75"/>
    <mergeCell ref="C76:O76"/>
    <mergeCell ref="C77:O77"/>
    <mergeCell ref="C78:O78"/>
    <mergeCell ref="C80:O80"/>
    <mergeCell ref="C81:O81"/>
    <mergeCell ref="C82:O82"/>
    <mergeCell ref="B84:O84"/>
    <mergeCell ref="B85:O85"/>
  </mergeCells>
  <conditionalFormatting sqref="W11:W22 W25:W44">
    <cfRule type="cellIs" dxfId="147" priority="8" operator="equal">
      <formula>$AS$30</formula>
    </cfRule>
  </conditionalFormatting>
  <conditionalFormatting sqref="W8:W9 W11:W22 W25:W44">
    <cfRule type="cellIs" dxfId="146" priority="6" operator="equal">
      <formula>0</formula>
    </cfRule>
  </conditionalFormatting>
  <conditionalFormatting sqref="W45">
    <cfRule type="cellIs" dxfId="145" priority="5" operator="equal">
      <formula>0</formula>
    </cfRule>
  </conditionalFormatting>
  <conditionalFormatting sqref="W10">
    <cfRule type="cellIs" dxfId="144" priority="3" operator="equal">
      <formula>0</formula>
    </cfRule>
  </conditionalFormatting>
  <conditionalFormatting sqref="W23:W24">
    <cfRule type="cellIs" dxfId="1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7" operator="containsText" id="{76952650-8DDC-4837-ABCE-9E73BA8C8E08}">
            <xm:f>NOT(ISERROR(SEARCH('4J'!$T$5,W8)))</xm:f>
            <xm:f>'4J'!$T$5</xm:f>
            <x14:dxf>
              <fill>
                <patternFill>
                  <bgColor rgb="FFFF0000"/>
                </patternFill>
              </fill>
            </x14:dxf>
          </x14:cfRule>
          <xm:sqref>W8:W9 W11:W22 W25:W44</xm:sqref>
        </x14:conditionalFormatting>
        <x14:conditionalFormatting xmlns:xm="http://schemas.microsoft.com/office/excel/2006/main">
          <x14:cfRule type="containsText" priority="4" operator="containsText" id="{7D8F61DD-5154-4DB4-A363-8EF5AC8C2ADC}">
            <xm:f>NOT(ISERROR(SEARCH('4J'!$T$5,W10)))</xm:f>
            <xm:f>'4J'!$T$5</xm:f>
            <x14:dxf>
              <fill>
                <patternFill>
                  <bgColor rgb="FFFF0000"/>
                </patternFill>
              </fill>
            </x14:dxf>
          </x14:cfRule>
          <xm:sqref>W10</xm:sqref>
        </x14:conditionalFormatting>
        <x14:conditionalFormatting xmlns:xm="http://schemas.microsoft.com/office/excel/2006/main">
          <x14:cfRule type="containsText" priority="2" operator="containsText" id="{CB3E2740-3C30-4ADF-B906-4FED5500BDBD}">
            <xm:f>NOT(ISERROR(SEARCH('4J'!$T$5,W23)))</xm:f>
            <xm:f>'4J'!$T$5</xm:f>
            <x14:dxf>
              <fill>
                <patternFill>
                  <bgColor rgb="FFFF0000"/>
                </patternFill>
              </fill>
            </x14:dxf>
          </x14:cfRule>
          <xm:sqref>W23:W24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96"/>
  <sheetViews>
    <sheetView zoomScale="80" zoomScaleNormal="80" workbookViewId="0">
      <selection activeCell="C25" sqref="C25"/>
    </sheetView>
  </sheetViews>
  <sheetFormatPr defaultColWidth="0" defaultRowHeight="13.75" customHeight="1" zeroHeight="1"/>
  <cols>
    <col min="1" max="1" width="0.58203125" customWidth="1"/>
    <col min="2" max="2" width="8.58203125" customWidth="1"/>
    <col min="3" max="3" width="66.08203125" customWidth="1"/>
    <col min="4" max="4" width="1.08203125" hidden="1" customWidth="1"/>
    <col min="5" max="6" width="8.58203125" customWidth="1"/>
    <col min="7" max="7" width="11.58203125" customWidth="1"/>
    <col min="8" max="8" width="11.08203125" customWidth="1"/>
    <col min="9" max="24" width="10.58203125" customWidth="1"/>
    <col min="25" max="25" width="29.58203125" customWidth="1"/>
    <col min="26" max="26" width="1.5" customWidth="1"/>
    <col min="27" max="27" width="34" style="226" customWidth="1"/>
    <col min="28" max="28" width="1.58203125" style="226" customWidth="1"/>
    <col min="29" max="29" width="1.08203125" style="177" hidden="1" customWidth="1"/>
    <col min="30" max="30" width="5.08203125" style="226" hidden="1" customWidth="1"/>
    <col min="31" max="47" width="4" style="226" hidden="1" customWidth="1"/>
    <col min="48" max="48" width="1.08203125" style="177" hidden="1" customWidth="1"/>
    <col min="49" max="49" width="12.08203125" hidden="1" customWidth="1"/>
    <col min="50" max="50" width="1.08203125" style="178" hidden="1" customWidth="1"/>
    <col min="51" max="52" width="0" hidden="1" customWidth="1"/>
    <col min="53" max="53" width="67.5" hidden="1" customWidth="1"/>
    <col min="54" max="54" width="1.08203125" style="178" hidden="1" customWidth="1"/>
    <col min="55" max="56" width="8.58203125" customWidth="1"/>
    <col min="57" max="57" width="62.08203125" bestFit="1" customWidth="1"/>
    <col min="58" max="58" width="0.9140625" customWidth="1"/>
    <col min="59" max="60" width="8.58203125" customWidth="1"/>
    <col min="61" max="61" width="10.58203125" bestFit="1" customWidth="1"/>
    <col min="62" max="62" width="13.08203125" bestFit="1" customWidth="1"/>
    <col min="63" max="63" width="11.08203125" bestFit="1" customWidth="1"/>
    <col min="64" max="64" width="12.08203125" bestFit="1" customWidth="1"/>
    <col min="65" max="65" width="11.58203125" bestFit="1" customWidth="1"/>
    <col min="66" max="67" width="12.08203125" bestFit="1" customWidth="1"/>
    <col min="68" max="68" width="12.5" bestFit="1" customWidth="1"/>
    <col min="69" max="69" width="10.58203125" bestFit="1" customWidth="1"/>
    <col min="70" max="70" width="14.58203125" bestFit="1" customWidth="1"/>
    <col min="71" max="71" width="16.58203125" bestFit="1" customWidth="1"/>
    <col min="72" max="72" width="15" bestFit="1" customWidth="1"/>
    <col min="73" max="76" width="15.58203125" bestFit="1" customWidth="1"/>
    <col min="77" max="77" width="16.08203125" bestFit="1" customWidth="1"/>
    <col min="78" max="78" width="14.08203125" bestFit="1" customWidth="1"/>
    <col min="79" max="79" width="3.08203125" customWidth="1"/>
    <col min="80" max="16384" width="8.58203125" hidden="1"/>
  </cols>
  <sheetData>
    <row r="1" spans="1:78" ht="20">
      <c r="A1" s="298"/>
      <c r="B1" s="299" t="s">
        <v>671</v>
      </c>
      <c r="C1" s="300"/>
      <c r="D1" s="301"/>
      <c r="E1" s="14"/>
      <c r="F1" s="14"/>
      <c r="G1" s="14"/>
      <c r="H1" s="14"/>
      <c r="I1" s="14"/>
      <c r="J1" s="14"/>
      <c r="K1" s="14"/>
      <c r="L1" s="14"/>
      <c r="M1" s="14"/>
      <c r="N1" s="14"/>
      <c r="O1" s="14"/>
      <c r="P1" s="14"/>
      <c r="Q1" s="14"/>
      <c r="R1" s="14"/>
      <c r="S1" s="14"/>
      <c r="T1" s="14"/>
      <c r="U1" s="14"/>
      <c r="V1" s="14"/>
      <c r="W1" s="14"/>
      <c r="X1" s="14"/>
      <c r="Y1" s="14" t="str">
        <f>[2]Validation!B3</f>
        <v>Thames Water</v>
      </c>
      <c r="Z1" s="14"/>
      <c r="AA1" s="15" t="s">
        <v>412</v>
      </c>
      <c r="AC1" s="17"/>
      <c r="AD1" s="19"/>
      <c r="AE1" s="16"/>
      <c r="AF1" s="16"/>
      <c r="AG1" s="16"/>
      <c r="AH1" s="16"/>
      <c r="AI1" s="16"/>
      <c r="AJ1" s="16"/>
      <c r="AK1" s="16"/>
      <c r="AL1" s="16"/>
      <c r="AM1" s="19"/>
      <c r="AN1" s="16"/>
      <c r="AO1" s="16"/>
      <c r="AP1" s="16"/>
      <c r="AQ1" s="16"/>
      <c r="AR1" s="16"/>
      <c r="AS1" s="16"/>
      <c r="AT1" s="16"/>
      <c r="AU1" s="16"/>
      <c r="AV1" s="17"/>
      <c r="BD1" s="299" t="s">
        <v>671</v>
      </c>
      <c r="BE1" s="300"/>
      <c r="BF1" s="301"/>
      <c r="BG1" s="14"/>
      <c r="BH1" s="14"/>
      <c r="BI1" s="14"/>
      <c r="BJ1" s="14"/>
      <c r="BK1" s="14"/>
      <c r="BL1" s="14"/>
      <c r="BM1" s="14"/>
      <c r="BN1" s="14"/>
      <c r="BO1" s="14"/>
      <c r="BP1" s="14"/>
      <c r="BQ1" s="14"/>
      <c r="BR1" s="14"/>
      <c r="BS1" s="14"/>
      <c r="BT1" s="14"/>
      <c r="BU1" s="14"/>
      <c r="BV1" s="14"/>
      <c r="BW1" s="14"/>
      <c r="BX1" s="14"/>
      <c r="BY1" s="14"/>
      <c r="BZ1" s="14"/>
    </row>
    <row r="2" spans="1:78" ht="16.5" thickBot="1">
      <c r="A2" s="302"/>
      <c r="B2" s="21" t="s">
        <v>413</v>
      </c>
      <c r="C2" s="303"/>
      <c r="D2" s="303"/>
      <c r="E2" s="302"/>
      <c r="F2" s="302"/>
      <c r="G2" s="302"/>
      <c r="H2" s="302"/>
      <c r="I2" s="302"/>
      <c r="J2" s="302"/>
      <c r="K2" s="302"/>
      <c r="L2" s="302"/>
      <c r="M2" s="302"/>
      <c r="N2" s="302"/>
      <c r="O2" s="302"/>
      <c r="Y2" s="302"/>
      <c r="AA2" s="16"/>
      <c r="AC2" s="17"/>
      <c r="AD2" s="19"/>
      <c r="AE2" s="16"/>
      <c r="AF2" s="16"/>
      <c r="AG2" s="16"/>
      <c r="AH2" s="16"/>
      <c r="AI2" s="16"/>
      <c r="AJ2" s="16"/>
      <c r="AK2" s="16"/>
      <c r="AL2" s="16"/>
      <c r="AM2" s="19"/>
      <c r="AN2" s="16"/>
      <c r="AO2" s="16"/>
      <c r="AP2" s="16"/>
      <c r="AQ2" s="16"/>
      <c r="AR2" s="16"/>
      <c r="AS2" s="16"/>
      <c r="AT2" s="16"/>
      <c r="AU2" s="16"/>
      <c r="AV2" s="17"/>
      <c r="BD2" s="21" t="str">
        <f>+B2</f>
        <v>For the 12 months ended 31 March 2019</v>
      </c>
      <c r="BE2" s="303"/>
      <c r="BF2" s="303"/>
      <c r="BG2" s="1092"/>
      <c r="BH2" s="1092"/>
      <c r="BI2" s="1092"/>
      <c r="BJ2" s="1092"/>
      <c r="BK2" s="1092"/>
      <c r="BL2" s="1092"/>
      <c r="BM2" s="1092"/>
      <c r="BN2" s="1092"/>
      <c r="BO2" s="1092"/>
      <c r="BP2" s="1092"/>
      <c r="BQ2" s="1092"/>
      <c r="BR2" s="1093"/>
      <c r="BS2" s="1093"/>
      <c r="BT2" s="1093"/>
      <c r="BU2" s="1093"/>
      <c r="BV2" s="1093"/>
      <c r="BW2" s="1093"/>
      <c r="BX2" s="1093"/>
      <c r="BY2" s="1093"/>
      <c r="BZ2" s="1093"/>
    </row>
    <row r="3" spans="1:78" ht="16.5" thickBot="1">
      <c r="A3" s="304"/>
      <c r="B3" s="1436" t="s">
        <v>414</v>
      </c>
      <c r="C3" s="1437"/>
      <c r="D3" s="1522" t="s">
        <v>415</v>
      </c>
      <c r="E3" s="1522" t="s">
        <v>41</v>
      </c>
      <c r="F3" s="1525" t="s">
        <v>416</v>
      </c>
      <c r="G3" s="1533" t="s">
        <v>586</v>
      </c>
      <c r="H3" s="1534"/>
      <c r="I3" s="1534"/>
      <c r="J3" s="1529"/>
      <c r="K3" s="1529"/>
      <c r="L3" s="1529"/>
      <c r="M3" s="1529"/>
      <c r="N3" s="1529"/>
      <c r="O3" s="1535"/>
      <c r="P3" s="1528" t="s">
        <v>93</v>
      </c>
      <c r="Q3" s="1529"/>
      <c r="R3" s="1529"/>
      <c r="S3" s="1529"/>
      <c r="T3" s="1529"/>
      <c r="U3" s="1529"/>
      <c r="V3" s="1529"/>
      <c r="W3" s="1529"/>
      <c r="X3" s="1534"/>
      <c r="Y3" s="1546" t="s">
        <v>417</v>
      </c>
      <c r="AA3" s="1429" t="s">
        <v>418</v>
      </c>
      <c r="AB3" s="19"/>
      <c r="AC3" s="17"/>
      <c r="AD3" s="27"/>
      <c r="AE3" s="26" t="s">
        <v>419</v>
      </c>
      <c r="AF3" s="26"/>
      <c r="AG3" s="26"/>
      <c r="AH3" s="26"/>
      <c r="AI3" s="26"/>
      <c r="AJ3" s="26"/>
      <c r="AK3" s="1013"/>
      <c r="AL3" s="1013"/>
      <c r="AM3" s="1013"/>
      <c r="AN3" s="1013"/>
      <c r="AO3" s="1013"/>
      <c r="AP3" s="1013"/>
      <c r="AQ3" s="1013"/>
      <c r="AR3" s="1013"/>
      <c r="AS3" s="1013"/>
      <c r="AT3" s="1013"/>
      <c r="AU3" s="1013"/>
      <c r="AV3" s="17"/>
      <c r="BD3" s="305" t="s">
        <v>486</v>
      </c>
      <c r="BE3" s="232" t="s">
        <v>521</v>
      </c>
      <c r="BF3" s="232" t="s">
        <v>415</v>
      </c>
      <c r="BG3" s="233" t="s">
        <v>41</v>
      </c>
      <c r="BH3" s="306" t="s">
        <v>416</v>
      </c>
      <c r="BI3" s="1549" t="s">
        <v>586</v>
      </c>
      <c r="BJ3" s="1531"/>
      <c r="BK3" s="1531"/>
      <c r="BL3" s="1518"/>
      <c r="BM3" s="1518"/>
      <c r="BN3" s="1518"/>
      <c r="BO3" s="1518"/>
      <c r="BP3" s="1518"/>
      <c r="BQ3" s="1550"/>
      <c r="BR3" s="1517" t="s">
        <v>93</v>
      </c>
      <c r="BS3" s="1518"/>
      <c r="BT3" s="1518"/>
      <c r="BU3" s="1518"/>
      <c r="BV3" s="1518"/>
      <c r="BW3" s="1518"/>
      <c r="BX3" s="1518"/>
      <c r="BY3" s="1518"/>
      <c r="BZ3" s="1531"/>
    </row>
    <row r="4" spans="1:78" ht="28.5" customHeight="1">
      <c r="A4" s="307"/>
      <c r="B4" s="1520"/>
      <c r="C4" s="1521"/>
      <c r="D4" s="1523"/>
      <c r="E4" s="1523"/>
      <c r="F4" s="1526"/>
      <c r="G4" s="1458" t="s">
        <v>672</v>
      </c>
      <c r="H4" s="1448"/>
      <c r="I4" s="1449"/>
      <c r="J4" s="1447" t="s">
        <v>673</v>
      </c>
      <c r="K4" s="1449"/>
      <c r="L4" s="1447" t="s">
        <v>2</v>
      </c>
      <c r="M4" s="1448"/>
      <c r="N4" s="1449"/>
      <c r="O4" s="1429" t="s">
        <v>0</v>
      </c>
      <c r="P4" s="1458" t="s">
        <v>672</v>
      </c>
      <c r="Q4" s="1448"/>
      <c r="R4" s="1449"/>
      <c r="S4" s="1447" t="s">
        <v>673</v>
      </c>
      <c r="T4" s="1449"/>
      <c r="U4" s="1447" t="s">
        <v>2</v>
      </c>
      <c r="V4" s="1448"/>
      <c r="W4" s="1449"/>
      <c r="X4" s="1429" t="s">
        <v>0</v>
      </c>
      <c r="Y4" s="1547"/>
      <c r="AA4" s="1516"/>
      <c r="AB4" s="19"/>
      <c r="AC4" s="17"/>
      <c r="AD4" s="19"/>
      <c r="AE4" s="38"/>
      <c r="AF4" s="38"/>
      <c r="AG4" s="38"/>
      <c r="AH4" s="38"/>
      <c r="AI4" s="38"/>
      <c r="AJ4" s="38"/>
      <c r="AK4"/>
      <c r="AL4"/>
      <c r="AM4" s="2"/>
      <c r="AN4"/>
      <c r="AO4"/>
      <c r="AP4"/>
      <c r="AQ4"/>
      <c r="AR4"/>
      <c r="AS4"/>
      <c r="AT4"/>
      <c r="AU4"/>
      <c r="AV4" s="17"/>
      <c r="BD4" s="1094"/>
      <c r="BE4" s="1094"/>
      <c r="BF4" s="1095"/>
      <c r="BG4" s="1096"/>
      <c r="BH4" s="1096"/>
      <c r="BI4" s="1539" t="s">
        <v>672</v>
      </c>
      <c r="BJ4" s="1540"/>
      <c r="BK4" s="1541"/>
      <c r="BL4" s="1472" t="s">
        <v>673</v>
      </c>
      <c r="BM4" s="1476"/>
      <c r="BN4" s="1542" t="s">
        <v>2</v>
      </c>
      <c r="BO4" s="1543"/>
      <c r="BP4" s="1544"/>
      <c r="BQ4" s="1429" t="s">
        <v>0</v>
      </c>
      <c r="BR4" s="1542" t="s">
        <v>672</v>
      </c>
      <c r="BS4" s="1543"/>
      <c r="BT4" s="1563"/>
      <c r="BU4" s="1564" t="s">
        <v>673</v>
      </c>
      <c r="BV4" s="1542"/>
      <c r="BW4" s="1551" t="s">
        <v>2</v>
      </c>
      <c r="BX4" s="1543"/>
      <c r="BY4" s="1544"/>
      <c r="BZ4" s="1552" t="s">
        <v>0</v>
      </c>
    </row>
    <row r="5" spans="1:78" ht="41" thickBot="1">
      <c r="A5" s="308"/>
      <c r="B5" s="1438"/>
      <c r="C5" s="1439"/>
      <c r="D5" s="1524"/>
      <c r="E5" s="1524"/>
      <c r="F5" s="1527"/>
      <c r="G5" s="183" t="s">
        <v>32</v>
      </c>
      <c r="H5" s="184" t="s">
        <v>33</v>
      </c>
      <c r="I5" s="185" t="s">
        <v>34</v>
      </c>
      <c r="J5" s="186" t="s">
        <v>35</v>
      </c>
      <c r="K5" s="185" t="s">
        <v>387</v>
      </c>
      <c r="L5" s="186" t="s">
        <v>36</v>
      </c>
      <c r="M5" s="184" t="s">
        <v>37</v>
      </c>
      <c r="N5" s="185" t="s">
        <v>38</v>
      </c>
      <c r="O5" s="1532"/>
      <c r="P5" s="183" t="s">
        <v>32</v>
      </c>
      <c r="Q5" s="184" t="s">
        <v>33</v>
      </c>
      <c r="R5" s="185" t="s">
        <v>34</v>
      </c>
      <c r="S5" s="186" t="s">
        <v>35</v>
      </c>
      <c r="T5" s="185" t="s">
        <v>387</v>
      </c>
      <c r="U5" s="186" t="s">
        <v>36</v>
      </c>
      <c r="V5" s="184" t="s">
        <v>37</v>
      </c>
      <c r="W5" s="185" t="s">
        <v>38</v>
      </c>
      <c r="X5" s="1532"/>
      <c r="Y5" s="1548"/>
      <c r="AA5" s="1430"/>
      <c r="AB5" s="19"/>
      <c r="AC5" s="17"/>
      <c r="AD5" s="19"/>
      <c r="AE5" s="44" t="s">
        <v>422</v>
      </c>
      <c r="AF5" s="44"/>
      <c r="AG5" s="44"/>
      <c r="AH5" s="44"/>
      <c r="AI5" s="44"/>
      <c r="AJ5" s="44"/>
      <c r="AK5" s="44"/>
      <c r="AL5" s="44"/>
      <c r="AM5" s="1097"/>
      <c r="AN5" s="44"/>
      <c r="AO5" s="44"/>
      <c r="AP5" s="44"/>
      <c r="AQ5" s="44"/>
      <c r="AR5" s="44"/>
      <c r="AS5" s="44"/>
      <c r="AT5" s="44"/>
      <c r="AU5" s="44"/>
      <c r="AV5" s="17"/>
      <c r="AW5" s="59" t="s">
        <v>420</v>
      </c>
      <c r="AX5" s="17"/>
      <c r="AY5" s="26" t="s">
        <v>421</v>
      </c>
      <c r="AZ5" s="29"/>
      <c r="BA5" s="29"/>
      <c r="BB5" s="17"/>
      <c r="BD5" s="1098"/>
      <c r="BE5" s="1099"/>
      <c r="BF5" s="1100"/>
      <c r="BG5" s="226"/>
      <c r="BH5" s="226"/>
      <c r="BI5" s="1101" t="s">
        <v>32</v>
      </c>
      <c r="BJ5" s="1102" t="s">
        <v>33</v>
      </c>
      <c r="BK5" s="1102" t="s">
        <v>34</v>
      </c>
      <c r="BL5" s="1102" t="s">
        <v>35</v>
      </c>
      <c r="BM5" s="1102" t="s">
        <v>387</v>
      </c>
      <c r="BN5" s="1102" t="s">
        <v>36</v>
      </c>
      <c r="BO5" s="1102" t="s">
        <v>37</v>
      </c>
      <c r="BP5" s="1103" t="s">
        <v>38</v>
      </c>
      <c r="BQ5" s="1545"/>
      <c r="BR5" s="1104" t="s">
        <v>32</v>
      </c>
      <c r="BS5" s="1102" t="s">
        <v>33</v>
      </c>
      <c r="BT5" s="1102" t="s">
        <v>34</v>
      </c>
      <c r="BU5" s="1105" t="s">
        <v>35</v>
      </c>
      <c r="BV5" s="1102" t="s">
        <v>387</v>
      </c>
      <c r="BW5" s="1102" t="s">
        <v>36</v>
      </c>
      <c r="BX5" s="1102" t="s">
        <v>37</v>
      </c>
      <c r="BY5" s="1103" t="s">
        <v>38</v>
      </c>
      <c r="BZ5" s="1553"/>
    </row>
    <row r="6" spans="1:78" ht="16.5" thickBot="1">
      <c r="A6" s="308"/>
      <c r="B6" s="309"/>
      <c r="C6" s="310"/>
      <c r="D6" s="310"/>
      <c r="E6" s="226"/>
      <c r="F6" s="226"/>
      <c r="G6" s="226"/>
      <c r="H6" s="226"/>
      <c r="I6" s="226"/>
      <c r="J6" s="226"/>
      <c r="K6" s="226"/>
      <c r="L6" s="226"/>
      <c r="M6" s="226"/>
      <c r="N6" s="226"/>
      <c r="O6" s="226"/>
      <c r="P6" s="226"/>
      <c r="Q6" s="226"/>
      <c r="R6" s="226"/>
      <c r="S6" s="226"/>
      <c r="T6" s="226"/>
      <c r="U6" s="226"/>
      <c r="V6" s="226"/>
      <c r="W6" s="226"/>
      <c r="X6" s="226"/>
      <c r="Y6" s="226"/>
      <c r="Z6" s="226"/>
      <c r="AB6" s="19"/>
      <c r="AC6" s="17"/>
      <c r="AD6" s="19"/>
      <c r="AE6" s="44"/>
      <c r="AF6" s="44"/>
      <c r="AG6" s="44"/>
      <c r="AH6" s="44"/>
      <c r="AI6" s="44"/>
      <c r="AJ6" s="44"/>
      <c r="AK6" s="44"/>
      <c r="AL6" s="44"/>
      <c r="AM6" s="1097"/>
      <c r="AN6" s="44"/>
      <c r="AO6" s="44"/>
      <c r="AP6" s="44"/>
      <c r="AQ6" s="44"/>
      <c r="AR6" s="44"/>
      <c r="AS6" s="44"/>
      <c r="AT6" s="44"/>
      <c r="AU6" s="44"/>
      <c r="AV6" s="17"/>
      <c r="AW6" s="59"/>
      <c r="AX6" s="17"/>
      <c r="AY6" s="26"/>
      <c r="AZ6" s="29"/>
      <c r="BA6" s="29"/>
      <c r="BB6" s="17"/>
      <c r="BD6" s="309"/>
      <c r="BE6" s="1100"/>
      <c r="BF6" s="1100"/>
      <c r="BG6" s="226"/>
      <c r="BH6" s="226"/>
      <c r="BI6" s="226"/>
      <c r="BJ6" s="226"/>
      <c r="BK6" s="226"/>
      <c r="BL6" s="226"/>
      <c r="BM6" s="226"/>
      <c r="BN6" s="226"/>
      <c r="BO6" s="226"/>
      <c r="BP6" s="226"/>
      <c r="BQ6" s="226"/>
      <c r="BR6" s="226"/>
      <c r="BS6" s="226"/>
      <c r="BT6" s="226"/>
      <c r="BU6" s="226"/>
      <c r="BV6" s="226"/>
      <c r="BW6" s="226"/>
      <c r="BX6" s="226"/>
      <c r="BY6" s="226"/>
      <c r="BZ6" s="1106"/>
    </row>
    <row r="7" spans="1:78" ht="16.5" thickBot="1">
      <c r="A7" s="308"/>
      <c r="B7" s="243" t="s">
        <v>423</v>
      </c>
      <c r="C7" s="311" t="s">
        <v>388</v>
      </c>
      <c r="D7" s="310"/>
      <c r="E7" s="226"/>
      <c r="F7" s="226"/>
      <c r="G7" s="226"/>
      <c r="H7" s="226"/>
      <c r="I7" s="226"/>
      <c r="J7" s="226"/>
      <c r="K7" s="226"/>
      <c r="L7" s="226"/>
      <c r="M7" s="226"/>
      <c r="N7" s="226"/>
      <c r="O7" s="226"/>
      <c r="P7" s="226"/>
      <c r="Q7" s="226"/>
      <c r="R7" s="226"/>
      <c r="S7" s="226"/>
      <c r="T7" s="226"/>
      <c r="U7" s="226"/>
      <c r="V7" s="226"/>
      <c r="W7" s="226"/>
      <c r="X7" s="226"/>
      <c r="AA7" s="16"/>
      <c r="AB7" s="19"/>
      <c r="AC7" s="17"/>
      <c r="AD7" s="19"/>
      <c r="AE7" s="44"/>
      <c r="AF7" s="44"/>
      <c r="AG7" s="44"/>
      <c r="AH7" s="44"/>
      <c r="AI7" s="44"/>
      <c r="AJ7" s="44"/>
      <c r="AK7" s="44"/>
      <c r="AL7" s="44"/>
      <c r="AM7" s="1097"/>
      <c r="AN7" s="44"/>
      <c r="AO7" s="44"/>
      <c r="AP7" s="44"/>
      <c r="AQ7" s="44"/>
      <c r="AR7" s="44"/>
      <c r="AS7" s="44"/>
      <c r="AT7" s="44"/>
      <c r="AU7" s="44"/>
      <c r="AV7" s="17"/>
      <c r="BD7" s="243" t="s">
        <v>423</v>
      </c>
      <c r="BE7" s="1107" t="s">
        <v>388</v>
      </c>
      <c r="BF7" s="1100"/>
      <c r="BG7" s="226"/>
      <c r="BH7" s="226"/>
      <c r="BI7" s="226"/>
      <c r="BJ7" s="226"/>
      <c r="BK7" s="226"/>
      <c r="BL7" s="226"/>
      <c r="BM7" s="226"/>
      <c r="BN7" s="226"/>
      <c r="BO7" s="226"/>
      <c r="BP7" s="226"/>
      <c r="BQ7" s="226"/>
      <c r="BR7" s="226"/>
      <c r="BS7" s="226"/>
      <c r="BT7" s="226"/>
      <c r="BU7" s="226"/>
      <c r="BV7" s="226"/>
      <c r="BW7" s="226"/>
      <c r="BX7" s="226"/>
      <c r="BY7" s="226"/>
      <c r="BZ7" s="226"/>
    </row>
    <row r="8" spans="1:78" ht="16">
      <c r="A8" s="302"/>
      <c r="B8" s="245" t="s">
        <v>674</v>
      </c>
      <c r="C8" s="312" t="s">
        <v>379</v>
      </c>
      <c r="D8" s="312"/>
      <c r="E8" s="313" t="s">
        <v>1</v>
      </c>
      <c r="F8" s="314">
        <v>3</v>
      </c>
      <c r="G8" s="315">
        <v>0.59900899127848828</v>
      </c>
      <c r="H8" s="1108">
        <v>0</v>
      </c>
      <c r="I8" s="1109">
        <v>0</v>
      </c>
      <c r="J8" s="1110">
        <v>0</v>
      </c>
      <c r="K8" s="1109">
        <v>0</v>
      </c>
      <c r="L8" s="1111">
        <v>0</v>
      </c>
      <c r="M8" s="1112">
        <v>0</v>
      </c>
      <c r="N8" s="1109">
        <v>0</v>
      </c>
      <c r="O8" s="316">
        <f t="shared" ref="O8:O52" si="0">+SUM(G8:N8)</f>
        <v>0.59900899127848828</v>
      </c>
      <c r="P8" s="315">
        <v>0.14429426608968129</v>
      </c>
      <c r="Q8" s="1108">
        <v>0</v>
      </c>
      <c r="R8" s="1109">
        <v>0</v>
      </c>
      <c r="S8" s="1110">
        <v>0</v>
      </c>
      <c r="T8" s="1109">
        <v>0</v>
      </c>
      <c r="U8" s="1111">
        <v>0</v>
      </c>
      <c r="V8" s="1112">
        <v>0</v>
      </c>
      <c r="W8" s="1109">
        <v>0</v>
      </c>
      <c r="X8" s="316">
        <f t="shared" ref="X8:X52" si="1">+SUM(P8:W8)</f>
        <v>0.14429426608968129</v>
      </c>
      <c r="Y8" s="317"/>
      <c r="AA8" s="57">
        <f xml:space="preserve"> IF( SUM( AC8:AV8 ) = 0, 0, $AE$5 )</f>
        <v>0</v>
      </c>
      <c r="AB8" s="19"/>
      <c r="AC8" s="17"/>
      <c r="AD8" s="19"/>
      <c r="AE8" s="59">
        <f>IF([2]Validation!$H$3=1,0,IF(ISNUMBER(G8),0,1))</f>
        <v>0</v>
      </c>
      <c r="AF8" s="59">
        <f>IF([2]Validation!$H$3=1,0,IF(ISNUMBER(H8),0,1))</f>
        <v>0</v>
      </c>
      <c r="AG8" s="59">
        <f>IF([2]Validation!$H$3=1,0,IF(ISNUMBER(I8),0,1))</f>
        <v>0</v>
      </c>
      <c r="AH8" s="59">
        <f>IF([2]Validation!$H$3=1,0,IF(ISNUMBER(J8),0,1))</f>
        <v>0</v>
      </c>
      <c r="AI8" s="59">
        <f>IF([2]Validation!$H$3=1,0,IF(ISNUMBER(K8),0,1))</f>
        <v>0</v>
      </c>
      <c r="AJ8" s="59">
        <f>IF([2]Validation!$H$3=1,0,IF(ISNUMBER(L8),0,1))</f>
        <v>0</v>
      </c>
      <c r="AK8" s="59">
        <f>IF([2]Validation!$H$3=1,0,IF(ISNUMBER(M8),0,1))</f>
        <v>0</v>
      </c>
      <c r="AL8" s="59">
        <f>IF([2]Validation!$H$3=1,0,IF(ISNUMBER(N8),0,1))</f>
        <v>0</v>
      </c>
      <c r="AM8" s="105"/>
      <c r="AN8" s="59">
        <f>IF([2]Validation!$H$3=1,0,IF(ISNUMBER(P8),0,1))</f>
        <v>0</v>
      </c>
      <c r="AO8" s="59">
        <f>IF([2]Validation!$H$3=1,0,IF(ISNUMBER(Q8),0,1))</f>
        <v>0</v>
      </c>
      <c r="AP8" s="59">
        <f>IF([2]Validation!$H$3=1,0,IF(ISNUMBER(R8),0,1))</f>
        <v>0</v>
      </c>
      <c r="AQ8" s="59">
        <f>IF([2]Validation!$H$3=1,0,IF(ISNUMBER(S8),0,1))</f>
        <v>0</v>
      </c>
      <c r="AR8" s="59">
        <f>IF([2]Validation!$H$3=1,0,IF(ISNUMBER(T8),0,1))</f>
        <v>0</v>
      </c>
      <c r="AS8" s="59">
        <f>IF([2]Validation!$H$3=1,0,IF(ISNUMBER(U8),0,1))</f>
        <v>0</v>
      </c>
      <c r="AT8" s="59">
        <f>IF([2]Validation!$H$3=1,0,IF(ISNUMBER(V8),0,1))</f>
        <v>0</v>
      </c>
      <c r="AU8" s="59">
        <f>IF([2]Validation!$H$3=1,0,IF(ISNUMBER(W8),0,1))</f>
        <v>0</v>
      </c>
      <c r="AV8" s="17"/>
      <c r="BD8" s="245" t="s">
        <v>674</v>
      </c>
      <c r="BE8" s="312" t="s">
        <v>379</v>
      </c>
      <c r="BF8" s="312"/>
      <c r="BG8" s="313" t="s">
        <v>1</v>
      </c>
      <c r="BH8" s="314">
        <v>3</v>
      </c>
      <c r="BI8" s="1113" t="s">
        <v>3116</v>
      </c>
      <c r="BJ8" s="1114" t="s">
        <v>3117</v>
      </c>
      <c r="BK8" s="1115" t="s">
        <v>3118</v>
      </c>
      <c r="BL8" s="1116" t="s">
        <v>3119</v>
      </c>
      <c r="BM8" s="1114" t="s">
        <v>3120</v>
      </c>
      <c r="BN8" s="1114" t="s">
        <v>3121</v>
      </c>
      <c r="BO8" s="1117" t="s">
        <v>3122</v>
      </c>
      <c r="BP8" s="1115" t="s">
        <v>3123</v>
      </c>
      <c r="BQ8" s="1118" t="s">
        <v>3124</v>
      </c>
      <c r="BR8" s="1119" t="s">
        <v>3125</v>
      </c>
      <c r="BS8" s="1114" t="s">
        <v>3126</v>
      </c>
      <c r="BT8" s="1115" t="s">
        <v>3127</v>
      </c>
      <c r="BU8" s="1116" t="s">
        <v>3128</v>
      </c>
      <c r="BV8" s="1114" t="s">
        <v>3129</v>
      </c>
      <c r="BW8" s="1114" t="s">
        <v>3130</v>
      </c>
      <c r="BX8" s="1117" t="s">
        <v>3131</v>
      </c>
      <c r="BY8" s="1115" t="s">
        <v>3132</v>
      </c>
      <c r="BZ8" s="1118" t="s">
        <v>3133</v>
      </c>
    </row>
    <row r="9" spans="1:78" ht="16">
      <c r="A9" s="302"/>
      <c r="B9" s="251" t="s">
        <v>675</v>
      </c>
      <c r="C9" s="261" t="s">
        <v>111</v>
      </c>
      <c r="D9" s="261"/>
      <c r="E9" s="254" t="s">
        <v>1</v>
      </c>
      <c r="F9" s="255">
        <v>3</v>
      </c>
      <c r="G9" s="321">
        <v>0</v>
      </c>
      <c r="H9" s="322">
        <v>0</v>
      </c>
      <c r="I9" s="323">
        <v>0</v>
      </c>
      <c r="J9" s="324">
        <v>0</v>
      </c>
      <c r="K9" s="323">
        <v>0</v>
      </c>
      <c r="L9" s="325">
        <v>0</v>
      </c>
      <c r="M9" s="326">
        <v>-4.7548082500261674E-3</v>
      </c>
      <c r="N9" s="323">
        <v>0</v>
      </c>
      <c r="O9" s="256">
        <f t="shared" si="0"/>
        <v>-4.7548082500261674E-3</v>
      </c>
      <c r="P9" s="321">
        <v>0</v>
      </c>
      <c r="Q9" s="322">
        <v>0</v>
      </c>
      <c r="R9" s="323">
        <v>0</v>
      </c>
      <c r="S9" s="324">
        <v>0</v>
      </c>
      <c r="T9" s="323">
        <v>0</v>
      </c>
      <c r="U9" s="325">
        <v>0</v>
      </c>
      <c r="V9" s="326">
        <v>0</v>
      </c>
      <c r="W9" s="323">
        <v>0</v>
      </c>
      <c r="X9" s="256">
        <f t="shared" si="1"/>
        <v>0</v>
      </c>
      <c r="Y9" s="318"/>
      <c r="AA9" s="57">
        <f t="shared" ref="AA9:AA36" si="2" xml:space="preserve"> IF( SUM( AC9:AV9 ) = 0, 0, $AE$5 )</f>
        <v>0</v>
      </c>
      <c r="AB9" s="19"/>
      <c r="AC9" s="17"/>
      <c r="AD9" s="19"/>
      <c r="AE9" s="59">
        <f>IF([2]Validation!$H$3=1,0,IF(ISNUMBER(G9),0,1))</f>
        <v>0</v>
      </c>
      <c r="AF9" s="59">
        <f>IF([2]Validation!$H$3=1,0,IF(ISNUMBER(H9),0,1))</f>
        <v>0</v>
      </c>
      <c r="AG9" s="59">
        <f>IF([2]Validation!$H$3=1,0,IF(ISNUMBER(I9),0,1))</f>
        <v>0</v>
      </c>
      <c r="AH9" s="59">
        <f>IF([2]Validation!$H$3=1,0,IF(ISNUMBER(J9),0,1))</f>
        <v>0</v>
      </c>
      <c r="AI9" s="59">
        <f>IF([2]Validation!$H$3=1,0,IF(ISNUMBER(K9),0,1))</f>
        <v>0</v>
      </c>
      <c r="AJ9" s="59">
        <f>IF([2]Validation!$H$3=1,0,IF(ISNUMBER(L9),0,1))</f>
        <v>0</v>
      </c>
      <c r="AK9" s="59">
        <f>IF([2]Validation!$H$3=1,0,IF(ISNUMBER(M9),0,1))</f>
        <v>0</v>
      </c>
      <c r="AL9" s="59">
        <f>IF([2]Validation!$H$3=1,0,IF(ISNUMBER(N9),0,1))</f>
        <v>0</v>
      </c>
      <c r="AM9" s="105"/>
      <c r="AN9" s="59">
        <f>IF([2]Validation!$H$3=1,0,IF(ISNUMBER(P9),0,1))</f>
        <v>0</v>
      </c>
      <c r="AO9" s="59">
        <f>IF([2]Validation!$H$3=1,0,IF(ISNUMBER(Q9),0,1))</f>
        <v>0</v>
      </c>
      <c r="AP9" s="59">
        <f>IF([2]Validation!$H$3=1,0,IF(ISNUMBER(R9),0,1))</f>
        <v>0</v>
      </c>
      <c r="AQ9" s="59">
        <f>IF([2]Validation!$H$3=1,0,IF(ISNUMBER(S9),0,1))</f>
        <v>0</v>
      </c>
      <c r="AR9" s="59">
        <f>IF([2]Validation!$H$3=1,0,IF(ISNUMBER(T9),0,1))</f>
        <v>0</v>
      </c>
      <c r="AS9" s="59">
        <f>IF([2]Validation!$H$3=1,0,IF(ISNUMBER(U9),0,1))</f>
        <v>0</v>
      </c>
      <c r="AT9" s="59">
        <f>IF([2]Validation!$H$3=1,0,IF(ISNUMBER(V9),0,1))</f>
        <v>0</v>
      </c>
      <c r="AU9" s="59">
        <f>IF([2]Validation!$H$3=1,0,IF(ISNUMBER(W9),0,1))</f>
        <v>0</v>
      </c>
      <c r="AV9" s="17"/>
      <c r="BD9" s="251" t="s">
        <v>675</v>
      </c>
      <c r="BE9" s="1054" t="s">
        <v>111</v>
      </c>
      <c r="BF9" s="1054"/>
      <c r="BG9" s="254" t="s">
        <v>1</v>
      </c>
      <c r="BH9" s="255">
        <v>3</v>
      </c>
      <c r="BI9" s="1120" t="s">
        <v>3134</v>
      </c>
      <c r="BJ9" s="1121" t="s">
        <v>3135</v>
      </c>
      <c r="BK9" s="1122" t="s">
        <v>3136</v>
      </c>
      <c r="BL9" s="1123" t="s">
        <v>3137</v>
      </c>
      <c r="BM9" s="1121" t="s">
        <v>3138</v>
      </c>
      <c r="BN9" s="1121" t="s">
        <v>3139</v>
      </c>
      <c r="BO9" s="1124" t="s">
        <v>3140</v>
      </c>
      <c r="BP9" s="1122" t="s">
        <v>3141</v>
      </c>
      <c r="BQ9" s="1042" t="s">
        <v>3142</v>
      </c>
      <c r="BR9" s="1125" t="s">
        <v>3143</v>
      </c>
      <c r="BS9" s="1121" t="s">
        <v>3144</v>
      </c>
      <c r="BT9" s="1122" t="s">
        <v>3145</v>
      </c>
      <c r="BU9" s="1123" t="s">
        <v>3146</v>
      </c>
      <c r="BV9" s="1121" t="s">
        <v>3147</v>
      </c>
      <c r="BW9" s="1121" t="s">
        <v>3148</v>
      </c>
      <c r="BX9" s="1124" t="s">
        <v>3149</v>
      </c>
      <c r="BY9" s="1122" t="s">
        <v>3150</v>
      </c>
      <c r="BZ9" s="1042" t="s">
        <v>3151</v>
      </c>
    </row>
    <row r="10" spans="1:78" ht="16">
      <c r="A10" s="302"/>
      <c r="B10" s="251" t="s">
        <v>676</v>
      </c>
      <c r="C10" s="261" t="s">
        <v>112</v>
      </c>
      <c r="D10" s="261"/>
      <c r="E10" s="254" t="s">
        <v>1</v>
      </c>
      <c r="F10" s="255">
        <v>3</v>
      </c>
      <c r="G10" s="321">
        <v>0</v>
      </c>
      <c r="H10" s="322">
        <v>0</v>
      </c>
      <c r="I10" s="323">
        <v>0</v>
      </c>
      <c r="J10" s="324">
        <v>0</v>
      </c>
      <c r="K10" s="323">
        <v>0</v>
      </c>
      <c r="L10" s="325">
        <v>0</v>
      </c>
      <c r="M10" s="326">
        <v>2.6820584506744582E-2</v>
      </c>
      <c r="N10" s="323">
        <v>2.3100678914718173E-4</v>
      </c>
      <c r="O10" s="256">
        <f t="shared" si="0"/>
        <v>2.7051591295891762E-2</v>
      </c>
      <c r="P10" s="321">
        <v>0</v>
      </c>
      <c r="Q10" s="322">
        <v>0</v>
      </c>
      <c r="R10" s="323">
        <v>0</v>
      </c>
      <c r="S10" s="324">
        <v>0</v>
      </c>
      <c r="T10" s="323">
        <v>0</v>
      </c>
      <c r="U10" s="325">
        <v>0</v>
      </c>
      <c r="V10" s="326">
        <v>1.0594420874605526E-6</v>
      </c>
      <c r="W10" s="323">
        <v>0</v>
      </c>
      <c r="X10" s="256">
        <f t="shared" si="1"/>
        <v>1.0594420874605526E-6</v>
      </c>
      <c r="Y10" s="318"/>
      <c r="AA10" s="57">
        <f t="shared" si="2"/>
        <v>0</v>
      </c>
      <c r="AB10" s="19"/>
      <c r="AC10" s="17"/>
      <c r="AD10" s="19"/>
      <c r="AE10" s="59">
        <f>IF([2]Validation!$H$3=1,0,IF(ISNUMBER(G10),0,1))</f>
        <v>0</v>
      </c>
      <c r="AF10" s="59">
        <f>IF([2]Validation!$H$3=1,0,IF(ISNUMBER(H10),0,1))</f>
        <v>0</v>
      </c>
      <c r="AG10" s="59">
        <f>IF([2]Validation!$H$3=1,0,IF(ISNUMBER(I10),0,1))</f>
        <v>0</v>
      </c>
      <c r="AH10" s="59">
        <f>IF([2]Validation!$H$3=1,0,IF(ISNUMBER(J10),0,1))</f>
        <v>0</v>
      </c>
      <c r="AI10" s="59">
        <f>IF([2]Validation!$H$3=1,0,IF(ISNUMBER(K10),0,1))</f>
        <v>0</v>
      </c>
      <c r="AJ10" s="59">
        <f>IF([2]Validation!$H$3=1,0,IF(ISNUMBER(L10),0,1))</f>
        <v>0</v>
      </c>
      <c r="AK10" s="59">
        <f>IF([2]Validation!$H$3=1,0,IF(ISNUMBER(M10),0,1))</f>
        <v>0</v>
      </c>
      <c r="AL10" s="59">
        <f>IF([2]Validation!$H$3=1,0,IF(ISNUMBER(N10),0,1))</f>
        <v>0</v>
      </c>
      <c r="AM10" s="105"/>
      <c r="AN10" s="59">
        <f>IF([2]Validation!$H$3=1,0,IF(ISNUMBER(P10),0,1))</f>
        <v>0</v>
      </c>
      <c r="AO10" s="59">
        <f>IF([2]Validation!$H$3=1,0,IF(ISNUMBER(Q10),0,1))</f>
        <v>0</v>
      </c>
      <c r="AP10" s="59">
        <f>IF([2]Validation!$H$3=1,0,IF(ISNUMBER(R10),0,1))</f>
        <v>0</v>
      </c>
      <c r="AQ10" s="59">
        <f>IF([2]Validation!$H$3=1,0,IF(ISNUMBER(S10),0,1))</f>
        <v>0</v>
      </c>
      <c r="AR10" s="59">
        <f>IF([2]Validation!$H$3=1,0,IF(ISNUMBER(T10),0,1))</f>
        <v>0</v>
      </c>
      <c r="AS10" s="59">
        <f>IF([2]Validation!$H$3=1,0,IF(ISNUMBER(U10),0,1))</f>
        <v>0</v>
      </c>
      <c r="AT10" s="59">
        <f>IF([2]Validation!$H$3=1,0,IF(ISNUMBER(V10),0,1))</f>
        <v>0</v>
      </c>
      <c r="AU10" s="59">
        <f>IF([2]Validation!$H$3=1,0,IF(ISNUMBER(W10),0,1))</f>
        <v>0</v>
      </c>
      <c r="AV10" s="17"/>
      <c r="BD10" s="251" t="s">
        <v>676</v>
      </c>
      <c r="BE10" s="1054" t="s">
        <v>112</v>
      </c>
      <c r="BF10" s="1054"/>
      <c r="BG10" s="254" t="s">
        <v>1</v>
      </c>
      <c r="BH10" s="255">
        <v>3</v>
      </c>
      <c r="BI10" s="1120" t="s">
        <v>3152</v>
      </c>
      <c r="BJ10" s="1121" t="s">
        <v>3153</v>
      </c>
      <c r="BK10" s="1122" t="s">
        <v>3154</v>
      </c>
      <c r="BL10" s="1123" t="s">
        <v>3155</v>
      </c>
      <c r="BM10" s="1121" t="s">
        <v>3156</v>
      </c>
      <c r="BN10" s="1121" t="s">
        <v>3157</v>
      </c>
      <c r="BO10" s="1124" t="s">
        <v>3158</v>
      </c>
      <c r="BP10" s="1122" t="s">
        <v>3159</v>
      </c>
      <c r="BQ10" s="1042" t="s">
        <v>3160</v>
      </c>
      <c r="BR10" s="1125" t="s">
        <v>3161</v>
      </c>
      <c r="BS10" s="1121" t="s">
        <v>3162</v>
      </c>
      <c r="BT10" s="1122" t="s">
        <v>3163</v>
      </c>
      <c r="BU10" s="1123" t="s">
        <v>3164</v>
      </c>
      <c r="BV10" s="1121" t="s">
        <v>3165</v>
      </c>
      <c r="BW10" s="1121" t="s">
        <v>3166</v>
      </c>
      <c r="BX10" s="1124" t="s">
        <v>3167</v>
      </c>
      <c r="BY10" s="1122" t="s">
        <v>3168</v>
      </c>
      <c r="BZ10" s="1042" t="s">
        <v>3169</v>
      </c>
    </row>
    <row r="11" spans="1:78" ht="16">
      <c r="A11" s="302"/>
      <c r="B11" s="251" t="s">
        <v>677</v>
      </c>
      <c r="C11" s="261" t="s">
        <v>113</v>
      </c>
      <c r="D11" s="261"/>
      <c r="E11" s="254" t="s">
        <v>1</v>
      </c>
      <c r="F11" s="255">
        <v>3</v>
      </c>
      <c r="G11" s="321">
        <v>0</v>
      </c>
      <c r="H11" s="322">
        <v>6.142498931162914E-7</v>
      </c>
      <c r="I11" s="323">
        <v>0</v>
      </c>
      <c r="J11" s="324">
        <v>0</v>
      </c>
      <c r="K11" s="323">
        <v>0</v>
      </c>
      <c r="L11" s="325">
        <v>0</v>
      </c>
      <c r="M11" s="326">
        <v>0</v>
      </c>
      <c r="N11" s="323">
        <v>0</v>
      </c>
      <c r="O11" s="256">
        <f t="shared" si="0"/>
        <v>6.142498931162914E-7</v>
      </c>
      <c r="P11" s="321">
        <v>0</v>
      </c>
      <c r="Q11" s="322">
        <v>0</v>
      </c>
      <c r="R11" s="323">
        <v>0</v>
      </c>
      <c r="S11" s="324">
        <v>0</v>
      </c>
      <c r="T11" s="323">
        <v>0</v>
      </c>
      <c r="U11" s="325">
        <v>0</v>
      </c>
      <c r="V11" s="326">
        <v>0</v>
      </c>
      <c r="W11" s="323">
        <v>0</v>
      </c>
      <c r="X11" s="256">
        <f t="shared" si="1"/>
        <v>0</v>
      </c>
      <c r="Y11" s="318"/>
      <c r="AA11" s="57">
        <f t="shared" si="2"/>
        <v>0</v>
      </c>
      <c r="AB11" s="19"/>
      <c r="AC11" s="17"/>
      <c r="AD11" s="19"/>
      <c r="AE11" s="59">
        <f>IF([2]Validation!$H$3=1,0,IF(ISNUMBER(G11),0,1))</f>
        <v>0</v>
      </c>
      <c r="AF11" s="59">
        <f>IF([2]Validation!$H$3=1,0,IF(ISNUMBER(H11),0,1))</f>
        <v>0</v>
      </c>
      <c r="AG11" s="59">
        <f>IF([2]Validation!$H$3=1,0,IF(ISNUMBER(I11),0,1))</f>
        <v>0</v>
      </c>
      <c r="AH11" s="59">
        <f>IF([2]Validation!$H$3=1,0,IF(ISNUMBER(J11),0,1))</f>
        <v>0</v>
      </c>
      <c r="AI11" s="59">
        <f>IF([2]Validation!$H$3=1,0,IF(ISNUMBER(K11),0,1))</f>
        <v>0</v>
      </c>
      <c r="AJ11" s="59">
        <f>IF([2]Validation!$H$3=1,0,IF(ISNUMBER(L11),0,1))</f>
        <v>0</v>
      </c>
      <c r="AK11" s="59">
        <f>IF([2]Validation!$H$3=1,0,IF(ISNUMBER(M11),0,1))</f>
        <v>0</v>
      </c>
      <c r="AL11" s="59">
        <f>IF([2]Validation!$H$3=1,0,IF(ISNUMBER(N11),0,1))</f>
        <v>0</v>
      </c>
      <c r="AM11" s="105"/>
      <c r="AN11" s="59">
        <f>IF([2]Validation!$H$3=1,0,IF(ISNUMBER(P11),0,1))</f>
        <v>0</v>
      </c>
      <c r="AO11" s="59">
        <f>IF([2]Validation!$H$3=1,0,IF(ISNUMBER(Q11),0,1))</f>
        <v>0</v>
      </c>
      <c r="AP11" s="59">
        <f>IF([2]Validation!$H$3=1,0,IF(ISNUMBER(R11),0,1))</f>
        <v>0</v>
      </c>
      <c r="AQ11" s="59">
        <f>IF([2]Validation!$H$3=1,0,IF(ISNUMBER(S11),0,1))</f>
        <v>0</v>
      </c>
      <c r="AR11" s="59">
        <f>IF([2]Validation!$H$3=1,0,IF(ISNUMBER(T11),0,1))</f>
        <v>0</v>
      </c>
      <c r="AS11" s="59">
        <f>IF([2]Validation!$H$3=1,0,IF(ISNUMBER(U11),0,1))</f>
        <v>0</v>
      </c>
      <c r="AT11" s="59">
        <f>IF([2]Validation!$H$3=1,0,IF(ISNUMBER(V11),0,1))</f>
        <v>0</v>
      </c>
      <c r="AU11" s="59">
        <f>IF([2]Validation!$H$3=1,0,IF(ISNUMBER(W11),0,1))</f>
        <v>0</v>
      </c>
      <c r="AV11" s="17"/>
      <c r="BD11" s="251" t="s">
        <v>677</v>
      </c>
      <c r="BE11" s="1054" t="s">
        <v>113</v>
      </c>
      <c r="BF11" s="1054"/>
      <c r="BG11" s="254" t="s">
        <v>1</v>
      </c>
      <c r="BH11" s="255">
        <v>3</v>
      </c>
      <c r="BI11" s="1120" t="s">
        <v>3170</v>
      </c>
      <c r="BJ11" s="1121" t="s">
        <v>3171</v>
      </c>
      <c r="BK11" s="1122" t="s">
        <v>3172</v>
      </c>
      <c r="BL11" s="1123" t="s">
        <v>3173</v>
      </c>
      <c r="BM11" s="1121" t="s">
        <v>3174</v>
      </c>
      <c r="BN11" s="1121" t="s">
        <v>3175</v>
      </c>
      <c r="BO11" s="1124" t="s">
        <v>3176</v>
      </c>
      <c r="BP11" s="1122" t="s">
        <v>3177</v>
      </c>
      <c r="BQ11" s="1042" t="s">
        <v>3178</v>
      </c>
      <c r="BR11" s="1125" t="s">
        <v>3179</v>
      </c>
      <c r="BS11" s="1121" t="s">
        <v>3180</v>
      </c>
      <c r="BT11" s="1122" t="s">
        <v>3181</v>
      </c>
      <c r="BU11" s="1123" t="s">
        <v>3182</v>
      </c>
      <c r="BV11" s="1121" t="s">
        <v>3183</v>
      </c>
      <c r="BW11" s="1121" t="s">
        <v>3184</v>
      </c>
      <c r="BX11" s="1124" t="s">
        <v>3185</v>
      </c>
      <c r="BY11" s="1122" t="s">
        <v>3186</v>
      </c>
      <c r="BZ11" s="1042" t="s">
        <v>3187</v>
      </c>
    </row>
    <row r="12" spans="1:78" ht="16">
      <c r="A12" s="302"/>
      <c r="B12" s="251" t="s">
        <v>678</v>
      </c>
      <c r="C12" s="261" t="s">
        <v>114</v>
      </c>
      <c r="D12" s="261"/>
      <c r="E12" s="254" t="s">
        <v>1</v>
      </c>
      <c r="F12" s="255">
        <v>3</v>
      </c>
      <c r="G12" s="321">
        <v>0</v>
      </c>
      <c r="H12" s="322">
        <v>0</v>
      </c>
      <c r="I12" s="323">
        <v>0</v>
      </c>
      <c r="J12" s="324">
        <v>0</v>
      </c>
      <c r="K12" s="323">
        <v>0</v>
      </c>
      <c r="L12" s="325">
        <v>0</v>
      </c>
      <c r="M12" s="326">
        <v>0</v>
      </c>
      <c r="N12" s="323">
        <v>0</v>
      </c>
      <c r="O12" s="256">
        <f t="shared" si="0"/>
        <v>0</v>
      </c>
      <c r="P12" s="321">
        <v>0</v>
      </c>
      <c r="Q12" s="322">
        <v>0</v>
      </c>
      <c r="R12" s="323">
        <v>0</v>
      </c>
      <c r="S12" s="324">
        <v>0</v>
      </c>
      <c r="T12" s="323">
        <v>0</v>
      </c>
      <c r="U12" s="325">
        <v>0</v>
      </c>
      <c r="V12" s="326">
        <v>0</v>
      </c>
      <c r="W12" s="323">
        <v>0</v>
      </c>
      <c r="X12" s="256">
        <f t="shared" si="1"/>
        <v>0</v>
      </c>
      <c r="Y12" s="318"/>
      <c r="AA12" s="57">
        <f t="shared" si="2"/>
        <v>0</v>
      </c>
      <c r="AB12" s="19"/>
      <c r="AC12" s="17"/>
      <c r="AD12" s="19"/>
      <c r="AE12" s="59">
        <f>IF([2]Validation!$H$3=1,0,IF(ISNUMBER(G12),0,1))</f>
        <v>0</v>
      </c>
      <c r="AF12" s="59">
        <f>IF([2]Validation!$H$3=1,0,IF(ISNUMBER(H12),0,1))</f>
        <v>0</v>
      </c>
      <c r="AG12" s="59">
        <f>IF([2]Validation!$H$3=1,0,IF(ISNUMBER(I12),0,1))</f>
        <v>0</v>
      </c>
      <c r="AH12" s="59">
        <f>IF([2]Validation!$H$3=1,0,IF(ISNUMBER(J12),0,1))</f>
        <v>0</v>
      </c>
      <c r="AI12" s="59">
        <f>IF([2]Validation!$H$3=1,0,IF(ISNUMBER(K12),0,1))</f>
        <v>0</v>
      </c>
      <c r="AJ12" s="59">
        <f>IF([2]Validation!$H$3=1,0,IF(ISNUMBER(L12),0,1))</f>
        <v>0</v>
      </c>
      <c r="AK12" s="59">
        <f>IF([2]Validation!$H$3=1,0,IF(ISNUMBER(M12),0,1))</f>
        <v>0</v>
      </c>
      <c r="AL12" s="59">
        <f>IF([2]Validation!$H$3=1,0,IF(ISNUMBER(N12),0,1))</f>
        <v>0</v>
      </c>
      <c r="AM12" s="105"/>
      <c r="AN12" s="59">
        <f>IF([2]Validation!$H$3=1,0,IF(ISNUMBER(P12),0,1))</f>
        <v>0</v>
      </c>
      <c r="AO12" s="59">
        <f>IF([2]Validation!$H$3=1,0,IF(ISNUMBER(Q12),0,1))</f>
        <v>0</v>
      </c>
      <c r="AP12" s="59">
        <f>IF([2]Validation!$H$3=1,0,IF(ISNUMBER(R12),0,1))</f>
        <v>0</v>
      </c>
      <c r="AQ12" s="59">
        <f>IF([2]Validation!$H$3=1,0,IF(ISNUMBER(S12),0,1))</f>
        <v>0</v>
      </c>
      <c r="AR12" s="59">
        <f>IF([2]Validation!$H$3=1,0,IF(ISNUMBER(T12),0,1))</f>
        <v>0</v>
      </c>
      <c r="AS12" s="59">
        <f>IF([2]Validation!$H$3=1,0,IF(ISNUMBER(U12),0,1))</f>
        <v>0</v>
      </c>
      <c r="AT12" s="59">
        <f>IF([2]Validation!$H$3=1,0,IF(ISNUMBER(V12),0,1))</f>
        <v>0</v>
      </c>
      <c r="AU12" s="59">
        <f>IF([2]Validation!$H$3=1,0,IF(ISNUMBER(W12),0,1))</f>
        <v>0</v>
      </c>
      <c r="AV12" s="17"/>
      <c r="BD12" s="251" t="s">
        <v>678</v>
      </c>
      <c r="BE12" s="1054" t="s">
        <v>114</v>
      </c>
      <c r="BF12" s="1054"/>
      <c r="BG12" s="254" t="s">
        <v>1</v>
      </c>
      <c r="BH12" s="255">
        <v>3</v>
      </c>
      <c r="BI12" s="1120" t="s">
        <v>3188</v>
      </c>
      <c r="BJ12" s="1121" t="s">
        <v>3189</v>
      </c>
      <c r="BK12" s="1122" t="s">
        <v>3190</v>
      </c>
      <c r="BL12" s="1123" t="s">
        <v>3191</v>
      </c>
      <c r="BM12" s="1121" t="s">
        <v>3192</v>
      </c>
      <c r="BN12" s="1121" t="s">
        <v>3193</v>
      </c>
      <c r="BO12" s="1124" t="s">
        <v>3194</v>
      </c>
      <c r="BP12" s="1122" t="s">
        <v>3195</v>
      </c>
      <c r="BQ12" s="1042" t="s">
        <v>3196</v>
      </c>
      <c r="BR12" s="1125" t="s">
        <v>3197</v>
      </c>
      <c r="BS12" s="1121" t="s">
        <v>3198</v>
      </c>
      <c r="BT12" s="1122" t="s">
        <v>3199</v>
      </c>
      <c r="BU12" s="1123" t="s">
        <v>3200</v>
      </c>
      <c r="BV12" s="1121" t="s">
        <v>3201</v>
      </c>
      <c r="BW12" s="1121" t="s">
        <v>3202</v>
      </c>
      <c r="BX12" s="1124" t="s">
        <v>3203</v>
      </c>
      <c r="BY12" s="1122" t="s">
        <v>3204</v>
      </c>
      <c r="BZ12" s="1042" t="s">
        <v>3205</v>
      </c>
    </row>
    <row r="13" spans="1:78" ht="16">
      <c r="A13" s="302"/>
      <c r="B13" s="251" t="s">
        <v>679</v>
      </c>
      <c r="C13" s="261" t="s">
        <v>380</v>
      </c>
      <c r="D13" s="261"/>
      <c r="E13" s="254" t="s">
        <v>1</v>
      </c>
      <c r="F13" s="255">
        <v>3</v>
      </c>
      <c r="G13" s="321">
        <v>2.4206803068771388</v>
      </c>
      <c r="H13" s="322">
        <v>0</v>
      </c>
      <c r="I13" s="323">
        <v>0</v>
      </c>
      <c r="J13" s="324">
        <v>0</v>
      </c>
      <c r="K13" s="323">
        <v>0</v>
      </c>
      <c r="L13" s="325">
        <v>0</v>
      </c>
      <c r="M13" s="326">
        <v>0</v>
      </c>
      <c r="N13" s="323">
        <v>0</v>
      </c>
      <c r="O13" s="256">
        <f t="shared" si="0"/>
        <v>2.4206803068771388</v>
      </c>
      <c r="P13" s="321">
        <v>2.4444681162428381</v>
      </c>
      <c r="Q13" s="322">
        <v>0</v>
      </c>
      <c r="R13" s="323">
        <v>0</v>
      </c>
      <c r="S13" s="324">
        <v>0</v>
      </c>
      <c r="T13" s="323">
        <v>0</v>
      </c>
      <c r="U13" s="325">
        <v>0</v>
      </c>
      <c r="V13" s="326">
        <v>0</v>
      </c>
      <c r="W13" s="323">
        <v>0</v>
      </c>
      <c r="X13" s="256">
        <f t="shared" si="1"/>
        <v>2.4444681162428381</v>
      </c>
      <c r="Y13" s="318"/>
      <c r="AA13" s="57">
        <f t="shared" si="2"/>
        <v>0</v>
      </c>
      <c r="AB13" s="19"/>
      <c r="AC13" s="17"/>
      <c r="AD13" s="19"/>
      <c r="AE13" s="59">
        <f>IF([2]Validation!$H$3=1,0,IF(ISNUMBER(G13),0,1))</f>
        <v>0</v>
      </c>
      <c r="AF13" s="59">
        <f>IF([2]Validation!$H$3=1,0,IF(ISNUMBER(H13),0,1))</f>
        <v>0</v>
      </c>
      <c r="AG13" s="59">
        <f>IF([2]Validation!$H$3=1,0,IF(ISNUMBER(I13),0,1))</f>
        <v>0</v>
      </c>
      <c r="AH13" s="59">
        <f>IF([2]Validation!$H$3=1,0,IF(ISNUMBER(J13),0,1))</f>
        <v>0</v>
      </c>
      <c r="AI13" s="59">
        <f>IF([2]Validation!$H$3=1,0,IF(ISNUMBER(K13),0,1))</f>
        <v>0</v>
      </c>
      <c r="AJ13" s="59">
        <f>IF([2]Validation!$H$3=1,0,IF(ISNUMBER(L13),0,1))</f>
        <v>0</v>
      </c>
      <c r="AK13" s="59">
        <f>IF([2]Validation!$H$3=1,0,IF(ISNUMBER(M13),0,1))</f>
        <v>0</v>
      </c>
      <c r="AL13" s="59">
        <f>IF([2]Validation!$H$3=1,0,IF(ISNUMBER(N13),0,1))</f>
        <v>0</v>
      </c>
      <c r="AM13" s="105"/>
      <c r="AN13" s="59">
        <f>IF([2]Validation!$H$3=1,0,IF(ISNUMBER(P13),0,1))</f>
        <v>0</v>
      </c>
      <c r="AO13" s="59">
        <f>IF([2]Validation!$H$3=1,0,IF(ISNUMBER(Q13),0,1))</f>
        <v>0</v>
      </c>
      <c r="AP13" s="59">
        <f>IF([2]Validation!$H$3=1,0,IF(ISNUMBER(R13),0,1))</f>
        <v>0</v>
      </c>
      <c r="AQ13" s="59">
        <f>IF([2]Validation!$H$3=1,0,IF(ISNUMBER(S13),0,1))</f>
        <v>0</v>
      </c>
      <c r="AR13" s="59">
        <f>IF([2]Validation!$H$3=1,0,IF(ISNUMBER(T13),0,1))</f>
        <v>0</v>
      </c>
      <c r="AS13" s="59">
        <f>IF([2]Validation!$H$3=1,0,IF(ISNUMBER(U13),0,1))</f>
        <v>0</v>
      </c>
      <c r="AT13" s="59">
        <f>IF([2]Validation!$H$3=1,0,IF(ISNUMBER(V13),0,1))</f>
        <v>0</v>
      </c>
      <c r="AU13" s="59">
        <f>IF([2]Validation!$H$3=1,0,IF(ISNUMBER(W13),0,1))</f>
        <v>0</v>
      </c>
      <c r="AV13" s="17"/>
      <c r="BD13" s="251" t="s">
        <v>679</v>
      </c>
      <c r="BE13" s="1054" t="s">
        <v>380</v>
      </c>
      <c r="BF13" s="1054"/>
      <c r="BG13" s="254" t="s">
        <v>1</v>
      </c>
      <c r="BH13" s="255">
        <v>3</v>
      </c>
      <c r="BI13" s="1120" t="s">
        <v>3206</v>
      </c>
      <c r="BJ13" s="1121" t="s">
        <v>3207</v>
      </c>
      <c r="BK13" s="1122" t="s">
        <v>3208</v>
      </c>
      <c r="BL13" s="1123" t="s">
        <v>3209</v>
      </c>
      <c r="BM13" s="1121" t="s">
        <v>3210</v>
      </c>
      <c r="BN13" s="1121" t="s">
        <v>3211</v>
      </c>
      <c r="BO13" s="1124" t="s">
        <v>3212</v>
      </c>
      <c r="BP13" s="1122" t="s">
        <v>3213</v>
      </c>
      <c r="BQ13" s="1042" t="s">
        <v>3214</v>
      </c>
      <c r="BR13" s="1125" t="s">
        <v>3215</v>
      </c>
      <c r="BS13" s="1121" t="s">
        <v>3216</v>
      </c>
      <c r="BT13" s="1122" t="s">
        <v>3217</v>
      </c>
      <c r="BU13" s="1123" t="s">
        <v>3218</v>
      </c>
      <c r="BV13" s="1121" t="s">
        <v>3219</v>
      </c>
      <c r="BW13" s="1121" t="s">
        <v>3220</v>
      </c>
      <c r="BX13" s="1124" t="s">
        <v>3221</v>
      </c>
      <c r="BY13" s="1122" t="s">
        <v>3222</v>
      </c>
      <c r="BZ13" s="1042" t="s">
        <v>3223</v>
      </c>
    </row>
    <row r="14" spans="1:78" ht="16">
      <c r="A14" s="302"/>
      <c r="B14" s="251" t="s">
        <v>680</v>
      </c>
      <c r="C14" s="261" t="s">
        <v>115</v>
      </c>
      <c r="D14" s="261"/>
      <c r="E14" s="254" t="s">
        <v>1</v>
      </c>
      <c r="F14" s="255">
        <v>3</v>
      </c>
      <c r="G14" s="321">
        <v>0.99562583447911868</v>
      </c>
      <c r="H14" s="322">
        <v>0</v>
      </c>
      <c r="I14" s="323">
        <v>0</v>
      </c>
      <c r="J14" s="324">
        <v>0.63645482139182097</v>
      </c>
      <c r="K14" s="323">
        <v>0</v>
      </c>
      <c r="L14" s="325">
        <v>0</v>
      </c>
      <c r="M14" s="326">
        <v>0</v>
      </c>
      <c r="N14" s="323">
        <v>0</v>
      </c>
      <c r="O14" s="256">
        <f t="shared" si="0"/>
        <v>1.6320806558709395</v>
      </c>
      <c r="P14" s="321">
        <v>0</v>
      </c>
      <c r="Q14" s="322">
        <v>0</v>
      </c>
      <c r="R14" s="323">
        <v>0</v>
      </c>
      <c r="S14" s="324">
        <v>0</v>
      </c>
      <c r="T14" s="323">
        <v>0</v>
      </c>
      <c r="U14" s="325">
        <v>0</v>
      </c>
      <c r="V14" s="326">
        <v>0</v>
      </c>
      <c r="W14" s="323">
        <v>0</v>
      </c>
      <c r="X14" s="256">
        <f t="shared" si="1"/>
        <v>0</v>
      </c>
      <c r="Y14" s="318"/>
      <c r="AA14" s="57">
        <f t="shared" si="2"/>
        <v>0</v>
      </c>
      <c r="AB14" s="19"/>
      <c r="AC14" s="17"/>
      <c r="AD14" s="19"/>
      <c r="AE14" s="59">
        <f>IF([2]Validation!$H$3=1,0,IF(ISNUMBER(G14),0,1))</f>
        <v>0</v>
      </c>
      <c r="AF14" s="59">
        <f>IF([2]Validation!$H$3=1,0,IF(ISNUMBER(H14),0,1))</f>
        <v>0</v>
      </c>
      <c r="AG14" s="59">
        <f>IF([2]Validation!$H$3=1,0,IF(ISNUMBER(I14),0,1))</f>
        <v>0</v>
      </c>
      <c r="AH14" s="59">
        <f>IF([2]Validation!$H$3=1,0,IF(ISNUMBER(J14),0,1))</f>
        <v>0</v>
      </c>
      <c r="AI14" s="59">
        <f>IF([2]Validation!$H$3=1,0,IF(ISNUMBER(K14),0,1))</f>
        <v>0</v>
      </c>
      <c r="AJ14" s="59">
        <f>IF([2]Validation!$H$3=1,0,IF(ISNUMBER(L14),0,1))</f>
        <v>0</v>
      </c>
      <c r="AK14" s="59">
        <f>IF([2]Validation!$H$3=1,0,IF(ISNUMBER(M14),0,1))</f>
        <v>0</v>
      </c>
      <c r="AL14" s="59">
        <f>IF([2]Validation!$H$3=1,0,IF(ISNUMBER(N14),0,1))</f>
        <v>0</v>
      </c>
      <c r="AM14" s="105"/>
      <c r="AN14" s="59">
        <f>IF([2]Validation!$H$3=1,0,IF(ISNUMBER(P14),0,1))</f>
        <v>0</v>
      </c>
      <c r="AO14" s="59">
        <f>IF([2]Validation!$H$3=1,0,IF(ISNUMBER(Q14),0,1))</f>
        <v>0</v>
      </c>
      <c r="AP14" s="59">
        <f>IF([2]Validation!$H$3=1,0,IF(ISNUMBER(R14),0,1))</f>
        <v>0</v>
      </c>
      <c r="AQ14" s="59">
        <f>IF([2]Validation!$H$3=1,0,IF(ISNUMBER(S14),0,1))</f>
        <v>0</v>
      </c>
      <c r="AR14" s="59">
        <f>IF([2]Validation!$H$3=1,0,IF(ISNUMBER(T14),0,1))</f>
        <v>0</v>
      </c>
      <c r="AS14" s="59">
        <f>IF([2]Validation!$H$3=1,0,IF(ISNUMBER(U14),0,1))</f>
        <v>0</v>
      </c>
      <c r="AT14" s="59">
        <f>IF([2]Validation!$H$3=1,0,IF(ISNUMBER(V14),0,1))</f>
        <v>0</v>
      </c>
      <c r="AU14" s="59">
        <f>IF([2]Validation!$H$3=1,0,IF(ISNUMBER(W14),0,1))</f>
        <v>0</v>
      </c>
      <c r="AV14" s="17"/>
      <c r="BD14" s="251" t="s">
        <v>680</v>
      </c>
      <c r="BE14" s="1054" t="s">
        <v>115</v>
      </c>
      <c r="BF14" s="1054"/>
      <c r="BG14" s="254" t="s">
        <v>1</v>
      </c>
      <c r="BH14" s="255">
        <v>3</v>
      </c>
      <c r="BI14" s="1120" t="s">
        <v>3224</v>
      </c>
      <c r="BJ14" s="1121" t="s">
        <v>3225</v>
      </c>
      <c r="BK14" s="1122" t="s">
        <v>3226</v>
      </c>
      <c r="BL14" s="1123" t="s">
        <v>3227</v>
      </c>
      <c r="BM14" s="1121" t="s">
        <v>3228</v>
      </c>
      <c r="BN14" s="1121" t="s">
        <v>3229</v>
      </c>
      <c r="BO14" s="1124" t="s">
        <v>3230</v>
      </c>
      <c r="BP14" s="1122" t="s">
        <v>3231</v>
      </c>
      <c r="BQ14" s="1042" t="s">
        <v>3232</v>
      </c>
      <c r="BR14" s="1125" t="s">
        <v>3233</v>
      </c>
      <c r="BS14" s="1121" t="s">
        <v>3234</v>
      </c>
      <c r="BT14" s="1122" t="s">
        <v>3235</v>
      </c>
      <c r="BU14" s="1123" t="s">
        <v>3236</v>
      </c>
      <c r="BV14" s="1121" t="s">
        <v>3237</v>
      </c>
      <c r="BW14" s="1121" t="s">
        <v>3238</v>
      </c>
      <c r="BX14" s="1124" t="s">
        <v>3239</v>
      </c>
      <c r="BY14" s="1122" t="s">
        <v>3240</v>
      </c>
      <c r="BZ14" s="1042" t="s">
        <v>3241</v>
      </c>
    </row>
    <row r="15" spans="1:78" ht="16">
      <c r="A15" s="302"/>
      <c r="B15" s="251" t="s">
        <v>681</v>
      </c>
      <c r="C15" s="261" t="s">
        <v>116</v>
      </c>
      <c r="D15" s="261"/>
      <c r="E15" s="254" t="s">
        <v>1</v>
      </c>
      <c r="F15" s="255">
        <v>3</v>
      </c>
      <c r="G15" s="321">
        <v>0</v>
      </c>
      <c r="H15" s="322">
        <v>0</v>
      </c>
      <c r="I15" s="323">
        <v>0</v>
      </c>
      <c r="J15" s="324">
        <v>0</v>
      </c>
      <c r="K15" s="323">
        <v>0</v>
      </c>
      <c r="L15" s="325">
        <v>0</v>
      </c>
      <c r="M15" s="326">
        <v>0</v>
      </c>
      <c r="N15" s="323">
        <v>0</v>
      </c>
      <c r="O15" s="256">
        <f t="shared" si="0"/>
        <v>0</v>
      </c>
      <c r="P15" s="321">
        <v>0</v>
      </c>
      <c r="Q15" s="322">
        <v>0</v>
      </c>
      <c r="R15" s="323">
        <v>0</v>
      </c>
      <c r="S15" s="324">
        <v>0</v>
      </c>
      <c r="T15" s="323">
        <v>0</v>
      </c>
      <c r="U15" s="325">
        <v>0</v>
      </c>
      <c r="V15" s="326">
        <v>0</v>
      </c>
      <c r="W15" s="323">
        <v>0</v>
      </c>
      <c r="X15" s="256">
        <f t="shared" si="1"/>
        <v>0</v>
      </c>
      <c r="Y15" s="318"/>
      <c r="AA15" s="57">
        <f t="shared" si="2"/>
        <v>0</v>
      </c>
      <c r="AB15" s="19"/>
      <c r="AC15" s="17"/>
      <c r="AD15" s="19"/>
      <c r="AE15" s="59">
        <f>IF([2]Validation!$H$3=1,0,IF(ISNUMBER(G15),0,1))</f>
        <v>0</v>
      </c>
      <c r="AF15" s="59">
        <f>IF([2]Validation!$H$3=1,0,IF(ISNUMBER(H15),0,1))</f>
        <v>0</v>
      </c>
      <c r="AG15" s="59">
        <f>IF([2]Validation!$H$3=1,0,IF(ISNUMBER(I15),0,1))</f>
        <v>0</v>
      </c>
      <c r="AH15" s="59">
        <f>IF([2]Validation!$H$3=1,0,IF(ISNUMBER(J15),0,1))</f>
        <v>0</v>
      </c>
      <c r="AI15" s="59">
        <f>IF([2]Validation!$H$3=1,0,IF(ISNUMBER(K15),0,1))</f>
        <v>0</v>
      </c>
      <c r="AJ15" s="59">
        <f>IF([2]Validation!$H$3=1,0,IF(ISNUMBER(L15),0,1))</f>
        <v>0</v>
      </c>
      <c r="AK15" s="59">
        <f>IF([2]Validation!$H$3=1,0,IF(ISNUMBER(M15),0,1))</f>
        <v>0</v>
      </c>
      <c r="AL15" s="59">
        <f>IF([2]Validation!$H$3=1,0,IF(ISNUMBER(N15),0,1))</f>
        <v>0</v>
      </c>
      <c r="AM15" s="105"/>
      <c r="AN15" s="59">
        <f>IF([2]Validation!$H$3=1,0,IF(ISNUMBER(P15),0,1))</f>
        <v>0</v>
      </c>
      <c r="AO15" s="59">
        <f>IF([2]Validation!$H$3=1,0,IF(ISNUMBER(Q15),0,1))</f>
        <v>0</v>
      </c>
      <c r="AP15" s="59">
        <f>IF([2]Validation!$H$3=1,0,IF(ISNUMBER(R15),0,1))</f>
        <v>0</v>
      </c>
      <c r="AQ15" s="59">
        <f>IF([2]Validation!$H$3=1,0,IF(ISNUMBER(S15),0,1))</f>
        <v>0</v>
      </c>
      <c r="AR15" s="59">
        <f>IF([2]Validation!$H$3=1,0,IF(ISNUMBER(T15),0,1))</f>
        <v>0</v>
      </c>
      <c r="AS15" s="59">
        <f>IF([2]Validation!$H$3=1,0,IF(ISNUMBER(U15),0,1))</f>
        <v>0</v>
      </c>
      <c r="AT15" s="59">
        <f>IF([2]Validation!$H$3=1,0,IF(ISNUMBER(V15),0,1))</f>
        <v>0</v>
      </c>
      <c r="AU15" s="59">
        <f>IF([2]Validation!$H$3=1,0,IF(ISNUMBER(W15),0,1))</f>
        <v>0</v>
      </c>
      <c r="AV15" s="17"/>
      <c r="BD15" s="251" t="s">
        <v>681</v>
      </c>
      <c r="BE15" s="1054" t="s">
        <v>116</v>
      </c>
      <c r="BF15" s="1054"/>
      <c r="BG15" s="254" t="s">
        <v>1</v>
      </c>
      <c r="BH15" s="255">
        <v>3</v>
      </c>
      <c r="BI15" s="1120" t="s">
        <v>3242</v>
      </c>
      <c r="BJ15" s="1121" t="s">
        <v>3243</v>
      </c>
      <c r="BK15" s="1122" t="s">
        <v>3244</v>
      </c>
      <c r="BL15" s="1123" t="s">
        <v>3245</v>
      </c>
      <c r="BM15" s="1121" t="s">
        <v>3246</v>
      </c>
      <c r="BN15" s="1121" t="s">
        <v>3247</v>
      </c>
      <c r="BO15" s="1124" t="s">
        <v>3248</v>
      </c>
      <c r="BP15" s="1122" t="s">
        <v>3249</v>
      </c>
      <c r="BQ15" s="1042" t="s">
        <v>3250</v>
      </c>
      <c r="BR15" s="1125" t="s">
        <v>3251</v>
      </c>
      <c r="BS15" s="1121" t="s">
        <v>3252</v>
      </c>
      <c r="BT15" s="1122" t="s">
        <v>3253</v>
      </c>
      <c r="BU15" s="1123" t="s">
        <v>3254</v>
      </c>
      <c r="BV15" s="1121" t="s">
        <v>3255</v>
      </c>
      <c r="BW15" s="1121" t="s">
        <v>3256</v>
      </c>
      <c r="BX15" s="1124" t="s">
        <v>3257</v>
      </c>
      <c r="BY15" s="1122" t="s">
        <v>3258</v>
      </c>
      <c r="BZ15" s="1042" t="s">
        <v>3259</v>
      </c>
    </row>
    <row r="16" spans="1:78" ht="16">
      <c r="A16" s="302"/>
      <c r="B16" s="251" t="s">
        <v>682</v>
      </c>
      <c r="C16" s="261" t="s">
        <v>117</v>
      </c>
      <c r="D16" s="261"/>
      <c r="E16" s="254" t="s">
        <v>1</v>
      </c>
      <c r="F16" s="255">
        <v>3</v>
      </c>
      <c r="G16" s="321">
        <v>0</v>
      </c>
      <c r="H16" s="322">
        <v>0</v>
      </c>
      <c r="I16" s="323">
        <v>0</v>
      </c>
      <c r="J16" s="324">
        <v>0</v>
      </c>
      <c r="K16" s="323">
        <v>0</v>
      </c>
      <c r="L16" s="325">
        <v>0</v>
      </c>
      <c r="M16" s="326">
        <v>0</v>
      </c>
      <c r="N16" s="323">
        <v>0</v>
      </c>
      <c r="O16" s="256">
        <f t="shared" si="0"/>
        <v>0</v>
      </c>
      <c r="P16" s="321">
        <v>0</v>
      </c>
      <c r="Q16" s="322">
        <v>0</v>
      </c>
      <c r="R16" s="323">
        <v>0</v>
      </c>
      <c r="S16" s="324">
        <v>0</v>
      </c>
      <c r="T16" s="323">
        <v>0</v>
      </c>
      <c r="U16" s="325">
        <v>0</v>
      </c>
      <c r="V16" s="326">
        <v>0</v>
      </c>
      <c r="W16" s="323">
        <v>0</v>
      </c>
      <c r="X16" s="256">
        <f t="shared" si="1"/>
        <v>0</v>
      </c>
      <c r="Y16" s="318"/>
      <c r="AA16" s="57">
        <f t="shared" si="2"/>
        <v>0</v>
      </c>
      <c r="AB16" s="19"/>
      <c r="AC16" s="17"/>
      <c r="AD16" s="19"/>
      <c r="AE16" s="59">
        <f>IF([2]Validation!$H$3=1,0,IF(ISNUMBER(G16),0,1))</f>
        <v>0</v>
      </c>
      <c r="AF16" s="59">
        <f>IF([2]Validation!$H$3=1,0,IF(ISNUMBER(H16),0,1))</f>
        <v>0</v>
      </c>
      <c r="AG16" s="59">
        <f>IF([2]Validation!$H$3=1,0,IF(ISNUMBER(I16),0,1))</f>
        <v>0</v>
      </c>
      <c r="AH16" s="59">
        <f>IF([2]Validation!$H$3=1,0,IF(ISNUMBER(J16),0,1))</f>
        <v>0</v>
      </c>
      <c r="AI16" s="59">
        <f>IF([2]Validation!$H$3=1,0,IF(ISNUMBER(K16),0,1))</f>
        <v>0</v>
      </c>
      <c r="AJ16" s="59">
        <f>IF([2]Validation!$H$3=1,0,IF(ISNUMBER(L16),0,1))</f>
        <v>0</v>
      </c>
      <c r="AK16" s="59">
        <f>IF([2]Validation!$H$3=1,0,IF(ISNUMBER(M16),0,1))</f>
        <v>0</v>
      </c>
      <c r="AL16" s="59">
        <f>IF([2]Validation!$H$3=1,0,IF(ISNUMBER(N16),0,1))</f>
        <v>0</v>
      </c>
      <c r="AM16" s="105"/>
      <c r="AN16" s="59">
        <f>IF([2]Validation!$H$3=1,0,IF(ISNUMBER(P16),0,1))</f>
        <v>0</v>
      </c>
      <c r="AO16" s="59">
        <f>IF([2]Validation!$H$3=1,0,IF(ISNUMBER(Q16),0,1))</f>
        <v>0</v>
      </c>
      <c r="AP16" s="59">
        <f>IF([2]Validation!$H$3=1,0,IF(ISNUMBER(R16),0,1))</f>
        <v>0</v>
      </c>
      <c r="AQ16" s="59">
        <f>IF([2]Validation!$H$3=1,0,IF(ISNUMBER(S16),0,1))</f>
        <v>0</v>
      </c>
      <c r="AR16" s="59">
        <f>IF([2]Validation!$H$3=1,0,IF(ISNUMBER(T16),0,1))</f>
        <v>0</v>
      </c>
      <c r="AS16" s="59">
        <f>IF([2]Validation!$H$3=1,0,IF(ISNUMBER(U16),0,1))</f>
        <v>0</v>
      </c>
      <c r="AT16" s="59">
        <f>IF([2]Validation!$H$3=1,0,IF(ISNUMBER(V16),0,1))</f>
        <v>0</v>
      </c>
      <c r="AU16" s="59">
        <f>IF([2]Validation!$H$3=1,0,IF(ISNUMBER(W16),0,1))</f>
        <v>0</v>
      </c>
      <c r="AV16" s="17"/>
      <c r="BD16" s="251" t="s">
        <v>682</v>
      </c>
      <c r="BE16" s="1054" t="s">
        <v>117</v>
      </c>
      <c r="BF16" s="1054"/>
      <c r="BG16" s="254" t="s">
        <v>1</v>
      </c>
      <c r="BH16" s="255">
        <v>3</v>
      </c>
      <c r="BI16" s="1120" t="s">
        <v>3260</v>
      </c>
      <c r="BJ16" s="1121" t="s">
        <v>3261</v>
      </c>
      <c r="BK16" s="1122" t="s">
        <v>3262</v>
      </c>
      <c r="BL16" s="1123" t="s">
        <v>3263</v>
      </c>
      <c r="BM16" s="1121" t="s">
        <v>3264</v>
      </c>
      <c r="BN16" s="1121" t="s">
        <v>3265</v>
      </c>
      <c r="BO16" s="1124" t="s">
        <v>3266</v>
      </c>
      <c r="BP16" s="1122" t="s">
        <v>3267</v>
      </c>
      <c r="BQ16" s="1042" t="s">
        <v>3268</v>
      </c>
      <c r="BR16" s="1125" t="s">
        <v>3269</v>
      </c>
      <c r="BS16" s="1121" t="s">
        <v>3270</v>
      </c>
      <c r="BT16" s="1122" t="s">
        <v>3271</v>
      </c>
      <c r="BU16" s="1123" t="s">
        <v>3272</v>
      </c>
      <c r="BV16" s="1121" t="s">
        <v>3273</v>
      </c>
      <c r="BW16" s="1121" t="s">
        <v>3274</v>
      </c>
      <c r="BX16" s="1124" t="s">
        <v>3275</v>
      </c>
      <c r="BY16" s="1122" t="s">
        <v>3276</v>
      </c>
      <c r="BZ16" s="1042" t="s">
        <v>3277</v>
      </c>
    </row>
    <row r="17" spans="1:78" ht="16">
      <c r="A17" s="302"/>
      <c r="B17" s="251" t="s">
        <v>683</v>
      </c>
      <c r="C17" s="261" t="s">
        <v>118</v>
      </c>
      <c r="D17" s="261"/>
      <c r="E17" s="254" t="s">
        <v>1</v>
      </c>
      <c r="F17" s="255">
        <v>3</v>
      </c>
      <c r="G17" s="321">
        <v>0</v>
      </c>
      <c r="H17" s="322">
        <v>0</v>
      </c>
      <c r="I17" s="323">
        <v>0</v>
      </c>
      <c r="J17" s="324">
        <v>0</v>
      </c>
      <c r="K17" s="323">
        <v>0</v>
      </c>
      <c r="L17" s="325">
        <v>0</v>
      </c>
      <c r="M17" s="326">
        <v>0</v>
      </c>
      <c r="N17" s="323">
        <v>0</v>
      </c>
      <c r="O17" s="256">
        <f t="shared" si="0"/>
        <v>0</v>
      </c>
      <c r="P17" s="321">
        <v>0</v>
      </c>
      <c r="Q17" s="322">
        <v>0</v>
      </c>
      <c r="R17" s="323">
        <v>0</v>
      </c>
      <c r="S17" s="324">
        <v>0</v>
      </c>
      <c r="T17" s="323">
        <v>0</v>
      </c>
      <c r="U17" s="325">
        <v>0</v>
      </c>
      <c r="V17" s="326">
        <v>0</v>
      </c>
      <c r="W17" s="323">
        <v>0</v>
      </c>
      <c r="X17" s="256">
        <f t="shared" si="1"/>
        <v>0</v>
      </c>
      <c r="Y17" s="318"/>
      <c r="AA17" s="57">
        <f t="shared" si="2"/>
        <v>0</v>
      </c>
      <c r="AB17" s="19"/>
      <c r="AC17" s="17"/>
      <c r="AD17" s="19"/>
      <c r="AE17" s="59">
        <f>IF([2]Validation!$H$3=1,0,IF(ISNUMBER(G17),0,1))</f>
        <v>0</v>
      </c>
      <c r="AF17" s="59">
        <f>IF([2]Validation!$H$3=1,0,IF(ISNUMBER(H17),0,1))</f>
        <v>0</v>
      </c>
      <c r="AG17" s="59">
        <f>IF([2]Validation!$H$3=1,0,IF(ISNUMBER(I17),0,1))</f>
        <v>0</v>
      </c>
      <c r="AH17" s="59">
        <f>IF([2]Validation!$H$3=1,0,IF(ISNUMBER(J17),0,1))</f>
        <v>0</v>
      </c>
      <c r="AI17" s="59">
        <f>IF([2]Validation!$H$3=1,0,IF(ISNUMBER(K17),0,1))</f>
        <v>0</v>
      </c>
      <c r="AJ17" s="59">
        <f>IF([2]Validation!$H$3=1,0,IF(ISNUMBER(L17),0,1))</f>
        <v>0</v>
      </c>
      <c r="AK17" s="59">
        <f>IF([2]Validation!$H$3=1,0,IF(ISNUMBER(M17),0,1))</f>
        <v>0</v>
      </c>
      <c r="AL17" s="59">
        <f>IF([2]Validation!$H$3=1,0,IF(ISNUMBER(N17),0,1))</f>
        <v>0</v>
      </c>
      <c r="AM17" s="105"/>
      <c r="AN17" s="59">
        <f>IF([2]Validation!$H$3=1,0,IF(ISNUMBER(P17),0,1))</f>
        <v>0</v>
      </c>
      <c r="AO17" s="59">
        <f>IF([2]Validation!$H$3=1,0,IF(ISNUMBER(Q17),0,1))</f>
        <v>0</v>
      </c>
      <c r="AP17" s="59">
        <f>IF([2]Validation!$H$3=1,0,IF(ISNUMBER(R17),0,1))</f>
        <v>0</v>
      </c>
      <c r="AQ17" s="59">
        <f>IF([2]Validation!$H$3=1,0,IF(ISNUMBER(S17),0,1))</f>
        <v>0</v>
      </c>
      <c r="AR17" s="59">
        <f>IF([2]Validation!$H$3=1,0,IF(ISNUMBER(T17),0,1))</f>
        <v>0</v>
      </c>
      <c r="AS17" s="59">
        <f>IF([2]Validation!$H$3=1,0,IF(ISNUMBER(U17),0,1))</f>
        <v>0</v>
      </c>
      <c r="AT17" s="59">
        <f>IF([2]Validation!$H$3=1,0,IF(ISNUMBER(V17),0,1))</f>
        <v>0</v>
      </c>
      <c r="AU17" s="59">
        <f>IF([2]Validation!$H$3=1,0,IF(ISNUMBER(W17),0,1))</f>
        <v>0</v>
      </c>
      <c r="AV17" s="17"/>
      <c r="BD17" s="251" t="s">
        <v>683</v>
      </c>
      <c r="BE17" s="1054" t="s">
        <v>118</v>
      </c>
      <c r="BF17" s="1054"/>
      <c r="BG17" s="254" t="s">
        <v>1</v>
      </c>
      <c r="BH17" s="255">
        <v>3</v>
      </c>
      <c r="BI17" s="1120" t="s">
        <v>3278</v>
      </c>
      <c r="BJ17" s="1121" t="s">
        <v>3279</v>
      </c>
      <c r="BK17" s="1122" t="s">
        <v>3280</v>
      </c>
      <c r="BL17" s="1123" t="s">
        <v>3281</v>
      </c>
      <c r="BM17" s="1121" t="s">
        <v>3282</v>
      </c>
      <c r="BN17" s="1121" t="s">
        <v>3283</v>
      </c>
      <c r="BO17" s="1124" t="s">
        <v>3284</v>
      </c>
      <c r="BP17" s="1122" t="s">
        <v>3285</v>
      </c>
      <c r="BQ17" s="1042" t="s">
        <v>3286</v>
      </c>
      <c r="BR17" s="1125" t="s">
        <v>3287</v>
      </c>
      <c r="BS17" s="1121" t="s">
        <v>3288</v>
      </c>
      <c r="BT17" s="1122" t="s">
        <v>3289</v>
      </c>
      <c r="BU17" s="1123" t="s">
        <v>3290</v>
      </c>
      <c r="BV17" s="1121" t="s">
        <v>3291</v>
      </c>
      <c r="BW17" s="1121" t="s">
        <v>3292</v>
      </c>
      <c r="BX17" s="1124" t="s">
        <v>3293</v>
      </c>
      <c r="BY17" s="1122" t="s">
        <v>3294</v>
      </c>
      <c r="BZ17" s="1042" t="s">
        <v>3295</v>
      </c>
    </row>
    <row r="18" spans="1:78" ht="16">
      <c r="A18" s="302"/>
      <c r="B18" s="251" t="s">
        <v>684</v>
      </c>
      <c r="C18" s="261" t="s">
        <v>381</v>
      </c>
      <c r="D18" s="261"/>
      <c r="E18" s="254" t="s">
        <v>1</v>
      </c>
      <c r="F18" s="255">
        <v>3</v>
      </c>
      <c r="G18" s="321">
        <v>0</v>
      </c>
      <c r="H18" s="322">
        <v>0</v>
      </c>
      <c r="I18" s="323">
        <v>0</v>
      </c>
      <c r="J18" s="324">
        <v>0</v>
      </c>
      <c r="K18" s="323">
        <v>0</v>
      </c>
      <c r="L18" s="325">
        <v>0</v>
      </c>
      <c r="M18" s="326">
        <v>0</v>
      </c>
      <c r="N18" s="323">
        <v>0</v>
      </c>
      <c r="O18" s="256">
        <f t="shared" si="0"/>
        <v>0</v>
      </c>
      <c r="P18" s="321">
        <v>0</v>
      </c>
      <c r="Q18" s="322">
        <v>0</v>
      </c>
      <c r="R18" s="323">
        <v>0</v>
      </c>
      <c r="S18" s="324">
        <v>0</v>
      </c>
      <c r="T18" s="323">
        <v>0</v>
      </c>
      <c r="U18" s="325">
        <v>0</v>
      </c>
      <c r="V18" s="326">
        <v>0</v>
      </c>
      <c r="W18" s="323">
        <v>0</v>
      </c>
      <c r="X18" s="256">
        <f t="shared" si="1"/>
        <v>0</v>
      </c>
      <c r="Y18" s="318"/>
      <c r="AA18" s="57">
        <f t="shared" si="2"/>
        <v>0</v>
      </c>
      <c r="AB18" s="19"/>
      <c r="AC18" s="17"/>
      <c r="AD18" s="19"/>
      <c r="AE18" s="59">
        <f>IF([2]Validation!$H$3=1,0,IF(ISNUMBER(G18),0,1))</f>
        <v>0</v>
      </c>
      <c r="AF18" s="59">
        <f>IF([2]Validation!$H$3=1,0,IF(ISNUMBER(H18),0,1))</f>
        <v>0</v>
      </c>
      <c r="AG18" s="59">
        <f>IF([2]Validation!$H$3=1,0,IF(ISNUMBER(I18),0,1))</f>
        <v>0</v>
      </c>
      <c r="AH18" s="59">
        <f>IF([2]Validation!$H$3=1,0,IF(ISNUMBER(J18),0,1))</f>
        <v>0</v>
      </c>
      <c r="AI18" s="59">
        <f>IF([2]Validation!$H$3=1,0,IF(ISNUMBER(K18),0,1))</f>
        <v>0</v>
      </c>
      <c r="AJ18" s="59">
        <f>IF([2]Validation!$H$3=1,0,IF(ISNUMBER(L18),0,1))</f>
        <v>0</v>
      </c>
      <c r="AK18" s="59">
        <f>IF([2]Validation!$H$3=1,0,IF(ISNUMBER(M18),0,1))</f>
        <v>0</v>
      </c>
      <c r="AL18" s="59">
        <f>IF([2]Validation!$H$3=1,0,IF(ISNUMBER(N18),0,1))</f>
        <v>0</v>
      </c>
      <c r="AM18" s="105"/>
      <c r="AN18" s="59">
        <f>IF([2]Validation!$H$3=1,0,IF(ISNUMBER(P18),0,1))</f>
        <v>0</v>
      </c>
      <c r="AO18" s="59">
        <f>IF([2]Validation!$H$3=1,0,IF(ISNUMBER(Q18),0,1))</f>
        <v>0</v>
      </c>
      <c r="AP18" s="59">
        <f>IF([2]Validation!$H$3=1,0,IF(ISNUMBER(R18),0,1))</f>
        <v>0</v>
      </c>
      <c r="AQ18" s="59">
        <f>IF([2]Validation!$H$3=1,0,IF(ISNUMBER(S18),0,1))</f>
        <v>0</v>
      </c>
      <c r="AR18" s="59">
        <f>IF([2]Validation!$H$3=1,0,IF(ISNUMBER(T18),0,1))</f>
        <v>0</v>
      </c>
      <c r="AS18" s="59">
        <f>IF([2]Validation!$H$3=1,0,IF(ISNUMBER(U18),0,1))</f>
        <v>0</v>
      </c>
      <c r="AT18" s="59">
        <f>IF([2]Validation!$H$3=1,0,IF(ISNUMBER(V18),0,1))</f>
        <v>0</v>
      </c>
      <c r="AU18" s="59">
        <f>IF([2]Validation!$H$3=1,0,IF(ISNUMBER(W18),0,1))</f>
        <v>0</v>
      </c>
      <c r="AV18" s="17"/>
      <c r="BD18" s="251" t="s">
        <v>684</v>
      </c>
      <c r="BE18" s="1054" t="s">
        <v>381</v>
      </c>
      <c r="BF18" s="1054"/>
      <c r="BG18" s="254" t="s">
        <v>1</v>
      </c>
      <c r="BH18" s="255">
        <v>3</v>
      </c>
      <c r="BI18" s="1120" t="s">
        <v>3296</v>
      </c>
      <c r="BJ18" s="1121" t="s">
        <v>3297</v>
      </c>
      <c r="BK18" s="1122" t="s">
        <v>3298</v>
      </c>
      <c r="BL18" s="1123" t="s">
        <v>3299</v>
      </c>
      <c r="BM18" s="1121" t="s">
        <v>3300</v>
      </c>
      <c r="BN18" s="1121" t="s">
        <v>3301</v>
      </c>
      <c r="BO18" s="1124" t="s">
        <v>3302</v>
      </c>
      <c r="BP18" s="1122" t="s">
        <v>3303</v>
      </c>
      <c r="BQ18" s="1042" t="s">
        <v>3304</v>
      </c>
      <c r="BR18" s="1125" t="s">
        <v>3305</v>
      </c>
      <c r="BS18" s="1121" t="s">
        <v>3306</v>
      </c>
      <c r="BT18" s="1122" t="s">
        <v>3307</v>
      </c>
      <c r="BU18" s="1123" t="s">
        <v>3308</v>
      </c>
      <c r="BV18" s="1121" t="s">
        <v>3309</v>
      </c>
      <c r="BW18" s="1121" t="s">
        <v>3310</v>
      </c>
      <c r="BX18" s="1124" t="s">
        <v>3311</v>
      </c>
      <c r="BY18" s="1122" t="s">
        <v>3312</v>
      </c>
      <c r="BZ18" s="1042" t="s">
        <v>3313</v>
      </c>
    </row>
    <row r="19" spans="1:78" ht="16">
      <c r="A19" s="302"/>
      <c r="B19" s="251" t="s">
        <v>685</v>
      </c>
      <c r="C19" s="261" t="s">
        <v>382</v>
      </c>
      <c r="D19" s="261"/>
      <c r="E19" s="254" t="s">
        <v>1</v>
      </c>
      <c r="F19" s="255">
        <v>3</v>
      </c>
      <c r="G19" s="321">
        <v>0</v>
      </c>
      <c r="H19" s="322">
        <v>0</v>
      </c>
      <c r="I19" s="323">
        <v>0</v>
      </c>
      <c r="J19" s="324">
        <v>1.5805581662973613</v>
      </c>
      <c r="K19" s="323">
        <v>0</v>
      </c>
      <c r="L19" s="325">
        <v>0</v>
      </c>
      <c r="M19" s="326">
        <v>0</v>
      </c>
      <c r="N19" s="323">
        <v>0</v>
      </c>
      <c r="O19" s="256">
        <f t="shared" si="0"/>
        <v>1.5805581662973613</v>
      </c>
      <c r="P19" s="321">
        <v>0</v>
      </c>
      <c r="Q19" s="322">
        <v>0</v>
      </c>
      <c r="R19" s="323">
        <v>0</v>
      </c>
      <c r="S19" s="324">
        <v>1.5748273053931718</v>
      </c>
      <c r="T19" s="323">
        <v>0</v>
      </c>
      <c r="U19" s="325">
        <v>0</v>
      </c>
      <c r="V19" s="326">
        <v>0</v>
      </c>
      <c r="W19" s="323">
        <v>0</v>
      </c>
      <c r="X19" s="256">
        <f t="shared" si="1"/>
        <v>1.5748273053931718</v>
      </c>
      <c r="Y19" s="318"/>
      <c r="AA19" s="57">
        <f t="shared" si="2"/>
        <v>0</v>
      </c>
      <c r="AB19" s="19"/>
      <c r="AC19" s="17"/>
      <c r="AD19" s="19"/>
      <c r="AE19" s="59">
        <f>IF([2]Validation!$H$3=1,0,IF(ISNUMBER(G19),0,1))</f>
        <v>0</v>
      </c>
      <c r="AF19" s="59">
        <f>IF([2]Validation!$H$3=1,0,IF(ISNUMBER(H19),0,1))</f>
        <v>0</v>
      </c>
      <c r="AG19" s="59">
        <f>IF([2]Validation!$H$3=1,0,IF(ISNUMBER(I19),0,1))</f>
        <v>0</v>
      </c>
      <c r="AH19" s="59">
        <f>IF([2]Validation!$H$3=1,0,IF(ISNUMBER(J19),0,1))</f>
        <v>0</v>
      </c>
      <c r="AI19" s="59">
        <f>IF([2]Validation!$H$3=1,0,IF(ISNUMBER(K19),0,1))</f>
        <v>0</v>
      </c>
      <c r="AJ19" s="59">
        <f>IF([2]Validation!$H$3=1,0,IF(ISNUMBER(L19),0,1))</f>
        <v>0</v>
      </c>
      <c r="AK19" s="59">
        <f>IF([2]Validation!$H$3=1,0,IF(ISNUMBER(M19),0,1))</f>
        <v>0</v>
      </c>
      <c r="AL19" s="59">
        <f>IF([2]Validation!$H$3=1,0,IF(ISNUMBER(N19),0,1))</f>
        <v>0</v>
      </c>
      <c r="AM19" s="105"/>
      <c r="AN19" s="59">
        <f>IF([2]Validation!$H$3=1,0,IF(ISNUMBER(P19),0,1))</f>
        <v>0</v>
      </c>
      <c r="AO19" s="59">
        <f>IF([2]Validation!$H$3=1,0,IF(ISNUMBER(Q19),0,1))</f>
        <v>0</v>
      </c>
      <c r="AP19" s="59">
        <f>IF([2]Validation!$H$3=1,0,IF(ISNUMBER(R19),0,1))</f>
        <v>0</v>
      </c>
      <c r="AQ19" s="59">
        <f>IF([2]Validation!$H$3=1,0,IF(ISNUMBER(S19),0,1))</f>
        <v>0</v>
      </c>
      <c r="AR19" s="59">
        <f>IF([2]Validation!$H$3=1,0,IF(ISNUMBER(T19),0,1))</f>
        <v>0</v>
      </c>
      <c r="AS19" s="59">
        <f>IF([2]Validation!$H$3=1,0,IF(ISNUMBER(U19),0,1))</f>
        <v>0</v>
      </c>
      <c r="AT19" s="59">
        <f>IF([2]Validation!$H$3=1,0,IF(ISNUMBER(V19),0,1))</f>
        <v>0</v>
      </c>
      <c r="AU19" s="59">
        <f>IF([2]Validation!$H$3=1,0,IF(ISNUMBER(W19),0,1))</f>
        <v>0</v>
      </c>
      <c r="AV19" s="17"/>
      <c r="BD19" s="251" t="s">
        <v>685</v>
      </c>
      <c r="BE19" s="1054" t="s">
        <v>382</v>
      </c>
      <c r="BF19" s="1054"/>
      <c r="BG19" s="254" t="s">
        <v>1</v>
      </c>
      <c r="BH19" s="255">
        <v>3</v>
      </c>
      <c r="BI19" s="1120" t="s">
        <v>3314</v>
      </c>
      <c r="BJ19" s="1121" t="s">
        <v>3315</v>
      </c>
      <c r="BK19" s="1122" t="s">
        <v>3316</v>
      </c>
      <c r="BL19" s="1123" t="s">
        <v>3317</v>
      </c>
      <c r="BM19" s="1121" t="s">
        <v>3318</v>
      </c>
      <c r="BN19" s="1121" t="s">
        <v>3319</v>
      </c>
      <c r="BO19" s="1124" t="s">
        <v>3320</v>
      </c>
      <c r="BP19" s="1122" t="s">
        <v>3321</v>
      </c>
      <c r="BQ19" s="1042" t="s">
        <v>3322</v>
      </c>
      <c r="BR19" s="1125" t="s">
        <v>3323</v>
      </c>
      <c r="BS19" s="1121" t="s">
        <v>3324</v>
      </c>
      <c r="BT19" s="1122" t="s">
        <v>3325</v>
      </c>
      <c r="BU19" s="1123" t="s">
        <v>3326</v>
      </c>
      <c r="BV19" s="1121" t="s">
        <v>3327</v>
      </c>
      <c r="BW19" s="1121" t="s">
        <v>3328</v>
      </c>
      <c r="BX19" s="1124" t="s">
        <v>3329</v>
      </c>
      <c r="BY19" s="1122" t="s">
        <v>3330</v>
      </c>
      <c r="BZ19" s="1042" t="s">
        <v>3331</v>
      </c>
    </row>
    <row r="20" spans="1:78" ht="16">
      <c r="A20" s="302"/>
      <c r="B20" s="251" t="s">
        <v>686</v>
      </c>
      <c r="C20" s="261" t="s">
        <v>383</v>
      </c>
      <c r="D20" s="261"/>
      <c r="E20" s="254" t="s">
        <v>1</v>
      </c>
      <c r="F20" s="255">
        <v>3</v>
      </c>
      <c r="G20" s="321">
        <v>0</v>
      </c>
      <c r="H20" s="322">
        <v>0</v>
      </c>
      <c r="I20" s="323">
        <v>0</v>
      </c>
      <c r="J20" s="324">
        <v>-0.17657846354542858</v>
      </c>
      <c r="K20" s="323">
        <v>0</v>
      </c>
      <c r="L20" s="325">
        <v>0</v>
      </c>
      <c r="M20" s="326">
        <v>0</v>
      </c>
      <c r="N20" s="323">
        <v>0</v>
      </c>
      <c r="O20" s="256">
        <f t="shared" si="0"/>
        <v>-0.17657846354542858</v>
      </c>
      <c r="P20" s="321">
        <v>0</v>
      </c>
      <c r="Q20" s="322">
        <v>0</v>
      </c>
      <c r="R20" s="323">
        <v>0</v>
      </c>
      <c r="S20" s="324">
        <v>0</v>
      </c>
      <c r="T20" s="323">
        <v>0</v>
      </c>
      <c r="U20" s="325">
        <v>0</v>
      </c>
      <c r="V20" s="326">
        <v>0</v>
      </c>
      <c r="W20" s="323">
        <v>0</v>
      </c>
      <c r="X20" s="256">
        <f t="shared" si="1"/>
        <v>0</v>
      </c>
      <c r="Y20" s="318"/>
      <c r="AA20" s="57">
        <f t="shared" si="2"/>
        <v>0</v>
      </c>
      <c r="AB20" s="19"/>
      <c r="AC20" s="17"/>
      <c r="AD20" s="19"/>
      <c r="AE20" s="59">
        <f>IF([2]Validation!$H$3=1,0,IF(ISNUMBER(G20),0,1))</f>
        <v>0</v>
      </c>
      <c r="AF20" s="59">
        <f>IF([2]Validation!$H$3=1,0,IF(ISNUMBER(H20),0,1))</f>
        <v>0</v>
      </c>
      <c r="AG20" s="59">
        <f>IF([2]Validation!$H$3=1,0,IF(ISNUMBER(I20),0,1))</f>
        <v>0</v>
      </c>
      <c r="AH20" s="59">
        <f>IF([2]Validation!$H$3=1,0,IF(ISNUMBER(J20),0,1))</f>
        <v>0</v>
      </c>
      <c r="AI20" s="59">
        <f>IF([2]Validation!$H$3=1,0,IF(ISNUMBER(K20),0,1))</f>
        <v>0</v>
      </c>
      <c r="AJ20" s="59">
        <f>IF([2]Validation!$H$3=1,0,IF(ISNUMBER(L20),0,1))</f>
        <v>0</v>
      </c>
      <c r="AK20" s="59">
        <f>IF([2]Validation!$H$3=1,0,IF(ISNUMBER(M20),0,1))</f>
        <v>0</v>
      </c>
      <c r="AL20" s="59">
        <f>IF([2]Validation!$H$3=1,0,IF(ISNUMBER(N20),0,1))</f>
        <v>0</v>
      </c>
      <c r="AM20" s="105"/>
      <c r="AN20" s="59">
        <f>IF([2]Validation!$H$3=1,0,IF(ISNUMBER(P20),0,1))</f>
        <v>0</v>
      </c>
      <c r="AO20" s="59">
        <f>IF([2]Validation!$H$3=1,0,IF(ISNUMBER(Q20),0,1))</f>
        <v>0</v>
      </c>
      <c r="AP20" s="59">
        <f>IF([2]Validation!$H$3=1,0,IF(ISNUMBER(R20),0,1))</f>
        <v>0</v>
      </c>
      <c r="AQ20" s="59">
        <f>IF([2]Validation!$H$3=1,0,IF(ISNUMBER(S20),0,1))</f>
        <v>0</v>
      </c>
      <c r="AR20" s="59">
        <f>IF([2]Validation!$H$3=1,0,IF(ISNUMBER(T20),0,1))</f>
        <v>0</v>
      </c>
      <c r="AS20" s="59">
        <f>IF([2]Validation!$H$3=1,0,IF(ISNUMBER(U20),0,1))</f>
        <v>0</v>
      </c>
      <c r="AT20" s="59">
        <f>IF([2]Validation!$H$3=1,0,IF(ISNUMBER(V20),0,1))</f>
        <v>0</v>
      </c>
      <c r="AU20" s="59">
        <f>IF([2]Validation!$H$3=1,0,IF(ISNUMBER(W20),0,1))</f>
        <v>0</v>
      </c>
      <c r="AV20" s="17"/>
      <c r="BD20" s="251" t="s">
        <v>686</v>
      </c>
      <c r="BE20" s="1054" t="s">
        <v>383</v>
      </c>
      <c r="BF20" s="1054"/>
      <c r="BG20" s="254" t="s">
        <v>1</v>
      </c>
      <c r="BH20" s="255">
        <v>3</v>
      </c>
      <c r="BI20" s="1120" t="s">
        <v>3332</v>
      </c>
      <c r="BJ20" s="1121" t="s">
        <v>3333</v>
      </c>
      <c r="BK20" s="1122" t="s">
        <v>3334</v>
      </c>
      <c r="BL20" s="1123" t="s">
        <v>3335</v>
      </c>
      <c r="BM20" s="1121" t="s">
        <v>3336</v>
      </c>
      <c r="BN20" s="1121" t="s">
        <v>3337</v>
      </c>
      <c r="BO20" s="1124" t="s">
        <v>3338</v>
      </c>
      <c r="BP20" s="1122" t="s">
        <v>3339</v>
      </c>
      <c r="BQ20" s="1042" t="s">
        <v>3340</v>
      </c>
      <c r="BR20" s="1125" t="s">
        <v>3341</v>
      </c>
      <c r="BS20" s="1121" t="s">
        <v>3342</v>
      </c>
      <c r="BT20" s="1122" t="s">
        <v>3343</v>
      </c>
      <c r="BU20" s="1123" t="s">
        <v>3344</v>
      </c>
      <c r="BV20" s="1121" t="s">
        <v>3345</v>
      </c>
      <c r="BW20" s="1121" t="s">
        <v>3346</v>
      </c>
      <c r="BX20" s="1124" t="s">
        <v>3347</v>
      </c>
      <c r="BY20" s="1122" t="s">
        <v>3348</v>
      </c>
      <c r="BZ20" s="1042" t="s">
        <v>3349</v>
      </c>
    </row>
    <row r="21" spans="1:78" ht="16">
      <c r="A21" s="302"/>
      <c r="B21" s="251" t="s">
        <v>687</v>
      </c>
      <c r="C21" s="261" t="s">
        <v>119</v>
      </c>
      <c r="D21" s="261"/>
      <c r="E21" s="254" t="s">
        <v>1</v>
      </c>
      <c r="F21" s="255">
        <v>3</v>
      </c>
      <c r="G21" s="321">
        <v>0</v>
      </c>
      <c r="H21" s="322">
        <v>0</v>
      </c>
      <c r="I21" s="323">
        <v>0</v>
      </c>
      <c r="J21" s="324">
        <v>0</v>
      </c>
      <c r="K21" s="323">
        <v>0</v>
      </c>
      <c r="L21" s="325">
        <v>0</v>
      </c>
      <c r="M21" s="326">
        <v>0</v>
      </c>
      <c r="N21" s="323">
        <v>0</v>
      </c>
      <c r="O21" s="256">
        <f t="shared" si="0"/>
        <v>0</v>
      </c>
      <c r="P21" s="321">
        <v>0</v>
      </c>
      <c r="Q21" s="322">
        <v>0</v>
      </c>
      <c r="R21" s="323">
        <v>0</v>
      </c>
      <c r="S21" s="324">
        <v>0</v>
      </c>
      <c r="T21" s="323">
        <v>0</v>
      </c>
      <c r="U21" s="325">
        <v>0</v>
      </c>
      <c r="V21" s="326">
        <v>0</v>
      </c>
      <c r="W21" s="323">
        <v>0</v>
      </c>
      <c r="X21" s="256">
        <f t="shared" si="1"/>
        <v>0</v>
      </c>
      <c r="Y21" s="318"/>
      <c r="AA21" s="57">
        <f t="shared" si="2"/>
        <v>0</v>
      </c>
      <c r="AB21" s="19"/>
      <c r="AC21" s="17"/>
      <c r="AD21" s="19"/>
      <c r="AE21" s="59">
        <f>IF([2]Validation!$H$3=1,0,IF(ISNUMBER(G21),0,1))</f>
        <v>0</v>
      </c>
      <c r="AF21" s="59">
        <f>IF([2]Validation!$H$3=1,0,IF(ISNUMBER(H21),0,1))</f>
        <v>0</v>
      </c>
      <c r="AG21" s="59">
        <f>IF([2]Validation!$H$3=1,0,IF(ISNUMBER(I21),0,1))</f>
        <v>0</v>
      </c>
      <c r="AH21" s="59">
        <f>IF([2]Validation!$H$3=1,0,IF(ISNUMBER(J21),0,1))</f>
        <v>0</v>
      </c>
      <c r="AI21" s="59">
        <f>IF([2]Validation!$H$3=1,0,IF(ISNUMBER(K21),0,1))</f>
        <v>0</v>
      </c>
      <c r="AJ21" s="59">
        <f>IF([2]Validation!$H$3=1,0,IF(ISNUMBER(L21),0,1))</f>
        <v>0</v>
      </c>
      <c r="AK21" s="59">
        <f>IF([2]Validation!$H$3=1,0,IF(ISNUMBER(M21),0,1))</f>
        <v>0</v>
      </c>
      <c r="AL21" s="59">
        <f>IF([2]Validation!$H$3=1,0,IF(ISNUMBER(N21),0,1))</f>
        <v>0</v>
      </c>
      <c r="AM21" s="105"/>
      <c r="AN21" s="59">
        <f>IF([2]Validation!$H$3=1,0,IF(ISNUMBER(P21),0,1))</f>
        <v>0</v>
      </c>
      <c r="AO21" s="59">
        <f>IF([2]Validation!$H$3=1,0,IF(ISNUMBER(Q21),0,1))</f>
        <v>0</v>
      </c>
      <c r="AP21" s="59">
        <f>IF([2]Validation!$H$3=1,0,IF(ISNUMBER(R21),0,1))</f>
        <v>0</v>
      </c>
      <c r="AQ21" s="59">
        <f>IF([2]Validation!$H$3=1,0,IF(ISNUMBER(S21),0,1))</f>
        <v>0</v>
      </c>
      <c r="AR21" s="59">
        <f>IF([2]Validation!$H$3=1,0,IF(ISNUMBER(T21),0,1))</f>
        <v>0</v>
      </c>
      <c r="AS21" s="59">
        <f>IF([2]Validation!$H$3=1,0,IF(ISNUMBER(U21),0,1))</f>
        <v>0</v>
      </c>
      <c r="AT21" s="59">
        <f>IF([2]Validation!$H$3=1,0,IF(ISNUMBER(V21),0,1))</f>
        <v>0</v>
      </c>
      <c r="AU21" s="59">
        <f>IF([2]Validation!$H$3=1,0,IF(ISNUMBER(W21),0,1))</f>
        <v>0</v>
      </c>
      <c r="AV21" s="17"/>
      <c r="BD21" s="251" t="s">
        <v>687</v>
      </c>
      <c r="BE21" s="1054" t="s">
        <v>119</v>
      </c>
      <c r="BF21" s="1054"/>
      <c r="BG21" s="254" t="s">
        <v>1</v>
      </c>
      <c r="BH21" s="255">
        <v>3</v>
      </c>
      <c r="BI21" s="1120" t="s">
        <v>3350</v>
      </c>
      <c r="BJ21" s="1121" t="s">
        <v>3351</v>
      </c>
      <c r="BK21" s="1122" t="s">
        <v>3352</v>
      </c>
      <c r="BL21" s="1123" t="s">
        <v>3353</v>
      </c>
      <c r="BM21" s="1121" t="s">
        <v>3354</v>
      </c>
      <c r="BN21" s="1121" t="s">
        <v>3355</v>
      </c>
      <c r="BO21" s="1124" t="s">
        <v>3356</v>
      </c>
      <c r="BP21" s="1122" t="s">
        <v>3357</v>
      </c>
      <c r="BQ21" s="1042" t="s">
        <v>3358</v>
      </c>
      <c r="BR21" s="1125" t="s">
        <v>3359</v>
      </c>
      <c r="BS21" s="1121" t="s">
        <v>3360</v>
      </c>
      <c r="BT21" s="1122" t="s">
        <v>3361</v>
      </c>
      <c r="BU21" s="1123" t="s">
        <v>3362</v>
      </c>
      <c r="BV21" s="1121" t="s">
        <v>3363</v>
      </c>
      <c r="BW21" s="1121" t="s">
        <v>3364</v>
      </c>
      <c r="BX21" s="1124" t="s">
        <v>3365</v>
      </c>
      <c r="BY21" s="1122" t="s">
        <v>3366</v>
      </c>
      <c r="BZ21" s="1042" t="s">
        <v>3367</v>
      </c>
    </row>
    <row r="22" spans="1:78" ht="16">
      <c r="A22" s="302"/>
      <c r="B22" s="251" t="s">
        <v>688</v>
      </c>
      <c r="C22" s="261" t="s">
        <v>107</v>
      </c>
      <c r="D22" s="261"/>
      <c r="E22" s="254" t="s">
        <v>1</v>
      </c>
      <c r="F22" s="255">
        <v>3</v>
      </c>
      <c r="G22" s="321">
        <v>3.006135679343478E-6</v>
      </c>
      <c r="H22" s="322">
        <v>0</v>
      </c>
      <c r="I22" s="323">
        <v>0</v>
      </c>
      <c r="J22" s="324">
        <v>-4.2459638210480587E-3</v>
      </c>
      <c r="K22" s="323">
        <v>0</v>
      </c>
      <c r="L22" s="325">
        <v>0</v>
      </c>
      <c r="M22" s="326">
        <v>0</v>
      </c>
      <c r="N22" s="323">
        <v>0</v>
      </c>
      <c r="O22" s="256">
        <f t="shared" si="0"/>
        <v>-4.2429576853687152E-3</v>
      </c>
      <c r="P22" s="321">
        <v>0</v>
      </c>
      <c r="Q22" s="322">
        <v>0</v>
      </c>
      <c r="R22" s="323">
        <v>0</v>
      </c>
      <c r="S22" s="324">
        <v>0</v>
      </c>
      <c r="T22" s="323">
        <v>0</v>
      </c>
      <c r="U22" s="325">
        <v>0</v>
      </c>
      <c r="V22" s="326">
        <v>0</v>
      </c>
      <c r="W22" s="323">
        <v>0</v>
      </c>
      <c r="X22" s="256">
        <f t="shared" si="1"/>
        <v>0</v>
      </c>
      <c r="Y22" s="318"/>
      <c r="AA22" s="57">
        <f t="shared" si="2"/>
        <v>0</v>
      </c>
      <c r="AB22" s="19"/>
      <c r="AC22" s="17"/>
      <c r="AD22" s="19"/>
      <c r="AE22" s="59">
        <f>IF([2]Validation!$H$3=1,0,IF(ISNUMBER(G22),0,1))</f>
        <v>0</v>
      </c>
      <c r="AF22" s="59">
        <f>IF([2]Validation!$H$3=1,0,IF(ISNUMBER(H22),0,1))</f>
        <v>0</v>
      </c>
      <c r="AG22" s="59">
        <f>IF([2]Validation!$H$3=1,0,IF(ISNUMBER(I22),0,1))</f>
        <v>0</v>
      </c>
      <c r="AH22" s="59">
        <f>IF([2]Validation!$H$3=1,0,IF(ISNUMBER(J22),0,1))</f>
        <v>0</v>
      </c>
      <c r="AI22" s="59">
        <f>IF([2]Validation!$H$3=1,0,IF(ISNUMBER(K22),0,1))</f>
        <v>0</v>
      </c>
      <c r="AJ22" s="59">
        <f>IF([2]Validation!$H$3=1,0,IF(ISNUMBER(L22),0,1))</f>
        <v>0</v>
      </c>
      <c r="AK22" s="59">
        <f>IF([2]Validation!$H$3=1,0,IF(ISNUMBER(M22),0,1))</f>
        <v>0</v>
      </c>
      <c r="AL22" s="59">
        <f>IF([2]Validation!$H$3=1,0,IF(ISNUMBER(N22),0,1))</f>
        <v>0</v>
      </c>
      <c r="AM22" s="105"/>
      <c r="AN22" s="59">
        <f>IF([2]Validation!$H$3=1,0,IF(ISNUMBER(P22),0,1))</f>
        <v>0</v>
      </c>
      <c r="AO22" s="59">
        <f>IF([2]Validation!$H$3=1,0,IF(ISNUMBER(Q22),0,1))</f>
        <v>0</v>
      </c>
      <c r="AP22" s="59">
        <f>IF([2]Validation!$H$3=1,0,IF(ISNUMBER(R22),0,1))</f>
        <v>0</v>
      </c>
      <c r="AQ22" s="59">
        <f>IF([2]Validation!$H$3=1,0,IF(ISNUMBER(S22),0,1))</f>
        <v>0</v>
      </c>
      <c r="AR22" s="59">
        <f>IF([2]Validation!$H$3=1,0,IF(ISNUMBER(T22),0,1))</f>
        <v>0</v>
      </c>
      <c r="AS22" s="59">
        <f>IF([2]Validation!$H$3=1,0,IF(ISNUMBER(U22),0,1))</f>
        <v>0</v>
      </c>
      <c r="AT22" s="59">
        <f>IF([2]Validation!$H$3=1,0,IF(ISNUMBER(V22),0,1))</f>
        <v>0</v>
      </c>
      <c r="AU22" s="59">
        <f>IF([2]Validation!$H$3=1,0,IF(ISNUMBER(W22),0,1))</f>
        <v>0</v>
      </c>
      <c r="AV22" s="17"/>
      <c r="BD22" s="251" t="s">
        <v>688</v>
      </c>
      <c r="BE22" s="1054" t="s">
        <v>107</v>
      </c>
      <c r="BF22" s="1054"/>
      <c r="BG22" s="254" t="s">
        <v>1</v>
      </c>
      <c r="BH22" s="255">
        <v>3</v>
      </c>
      <c r="BI22" s="1120" t="s">
        <v>3368</v>
      </c>
      <c r="BJ22" s="1121" t="s">
        <v>3369</v>
      </c>
      <c r="BK22" s="1122" t="s">
        <v>3370</v>
      </c>
      <c r="BL22" s="1123" t="s">
        <v>3371</v>
      </c>
      <c r="BM22" s="1121" t="s">
        <v>3372</v>
      </c>
      <c r="BN22" s="1121" t="s">
        <v>3373</v>
      </c>
      <c r="BO22" s="1124" t="s">
        <v>3374</v>
      </c>
      <c r="BP22" s="1122" t="s">
        <v>3375</v>
      </c>
      <c r="BQ22" s="1042" t="s">
        <v>3376</v>
      </c>
      <c r="BR22" s="1125" t="s">
        <v>3377</v>
      </c>
      <c r="BS22" s="1121" t="s">
        <v>3378</v>
      </c>
      <c r="BT22" s="1122" t="s">
        <v>3379</v>
      </c>
      <c r="BU22" s="1123" t="s">
        <v>3380</v>
      </c>
      <c r="BV22" s="1121" t="s">
        <v>3381</v>
      </c>
      <c r="BW22" s="1121" t="s">
        <v>3382</v>
      </c>
      <c r="BX22" s="1124" t="s">
        <v>3383</v>
      </c>
      <c r="BY22" s="1122" t="s">
        <v>3384</v>
      </c>
      <c r="BZ22" s="1042" t="s">
        <v>3385</v>
      </c>
    </row>
    <row r="23" spans="1:78" ht="16">
      <c r="A23" s="302"/>
      <c r="B23" s="251" t="s">
        <v>689</v>
      </c>
      <c r="C23" s="261" t="s">
        <v>120</v>
      </c>
      <c r="D23" s="261"/>
      <c r="E23" s="254" t="s">
        <v>1</v>
      </c>
      <c r="F23" s="255">
        <v>3</v>
      </c>
      <c r="G23" s="321">
        <v>0</v>
      </c>
      <c r="H23" s="322">
        <v>0</v>
      </c>
      <c r="I23" s="323">
        <v>0</v>
      </c>
      <c r="J23" s="324">
        <v>0</v>
      </c>
      <c r="K23" s="323">
        <v>0</v>
      </c>
      <c r="L23" s="325">
        <v>0</v>
      </c>
      <c r="M23" s="326">
        <v>0</v>
      </c>
      <c r="N23" s="323">
        <v>0</v>
      </c>
      <c r="O23" s="256">
        <f t="shared" si="0"/>
        <v>0</v>
      </c>
      <c r="P23" s="321">
        <v>0</v>
      </c>
      <c r="Q23" s="322">
        <v>0</v>
      </c>
      <c r="R23" s="323">
        <v>0</v>
      </c>
      <c r="S23" s="324">
        <v>0</v>
      </c>
      <c r="T23" s="323">
        <v>0</v>
      </c>
      <c r="U23" s="325">
        <v>0</v>
      </c>
      <c r="V23" s="326">
        <v>0</v>
      </c>
      <c r="W23" s="323">
        <v>0</v>
      </c>
      <c r="X23" s="256">
        <f t="shared" si="1"/>
        <v>0</v>
      </c>
      <c r="Y23" s="318"/>
      <c r="AA23" s="57">
        <f t="shared" si="2"/>
        <v>0</v>
      </c>
      <c r="AB23" s="19"/>
      <c r="AC23" s="17"/>
      <c r="AD23" s="19"/>
      <c r="AE23" s="59">
        <f>IF([2]Validation!$H$3=1,0,IF(ISNUMBER(G23),0,1))</f>
        <v>0</v>
      </c>
      <c r="AF23" s="59">
        <f>IF([2]Validation!$H$3=1,0,IF(ISNUMBER(H23),0,1))</f>
        <v>0</v>
      </c>
      <c r="AG23" s="59">
        <f>IF([2]Validation!$H$3=1,0,IF(ISNUMBER(I23),0,1))</f>
        <v>0</v>
      </c>
      <c r="AH23" s="59">
        <f>IF([2]Validation!$H$3=1,0,IF(ISNUMBER(J23),0,1))</f>
        <v>0</v>
      </c>
      <c r="AI23" s="59">
        <f>IF([2]Validation!$H$3=1,0,IF(ISNUMBER(K23),0,1))</f>
        <v>0</v>
      </c>
      <c r="AJ23" s="59">
        <f>IF([2]Validation!$H$3=1,0,IF(ISNUMBER(L23),0,1))</f>
        <v>0</v>
      </c>
      <c r="AK23" s="59">
        <f>IF([2]Validation!$H$3=1,0,IF(ISNUMBER(M23),0,1))</f>
        <v>0</v>
      </c>
      <c r="AL23" s="59">
        <f>IF([2]Validation!$H$3=1,0,IF(ISNUMBER(N23),0,1))</f>
        <v>0</v>
      </c>
      <c r="AM23" s="105"/>
      <c r="AN23" s="59">
        <f>IF([2]Validation!$H$3=1,0,IF(ISNUMBER(P23),0,1))</f>
        <v>0</v>
      </c>
      <c r="AO23" s="59">
        <f>IF([2]Validation!$H$3=1,0,IF(ISNUMBER(Q23),0,1))</f>
        <v>0</v>
      </c>
      <c r="AP23" s="59">
        <f>IF([2]Validation!$H$3=1,0,IF(ISNUMBER(R23),0,1))</f>
        <v>0</v>
      </c>
      <c r="AQ23" s="59">
        <f>IF([2]Validation!$H$3=1,0,IF(ISNUMBER(S23),0,1))</f>
        <v>0</v>
      </c>
      <c r="AR23" s="59">
        <f>IF([2]Validation!$H$3=1,0,IF(ISNUMBER(T23),0,1))</f>
        <v>0</v>
      </c>
      <c r="AS23" s="59">
        <f>IF([2]Validation!$H$3=1,0,IF(ISNUMBER(U23),0,1))</f>
        <v>0</v>
      </c>
      <c r="AT23" s="59">
        <f>IF([2]Validation!$H$3=1,0,IF(ISNUMBER(V23),0,1))</f>
        <v>0</v>
      </c>
      <c r="AU23" s="59">
        <f>IF([2]Validation!$H$3=1,0,IF(ISNUMBER(W23),0,1))</f>
        <v>0</v>
      </c>
      <c r="AV23" s="17"/>
      <c r="BD23" s="251" t="s">
        <v>689</v>
      </c>
      <c r="BE23" s="1054" t="s">
        <v>120</v>
      </c>
      <c r="BF23" s="1054"/>
      <c r="BG23" s="254" t="s">
        <v>1</v>
      </c>
      <c r="BH23" s="255">
        <v>3</v>
      </c>
      <c r="BI23" s="1120" t="s">
        <v>3386</v>
      </c>
      <c r="BJ23" s="1121" t="s">
        <v>3387</v>
      </c>
      <c r="BK23" s="1122" t="s">
        <v>3388</v>
      </c>
      <c r="BL23" s="1123" t="s">
        <v>3389</v>
      </c>
      <c r="BM23" s="1121" t="s">
        <v>3390</v>
      </c>
      <c r="BN23" s="1121" t="s">
        <v>3391</v>
      </c>
      <c r="BO23" s="1124" t="s">
        <v>3392</v>
      </c>
      <c r="BP23" s="1122" t="s">
        <v>3393</v>
      </c>
      <c r="BQ23" s="1042" t="s">
        <v>3394</v>
      </c>
      <c r="BR23" s="1125" t="s">
        <v>3395</v>
      </c>
      <c r="BS23" s="1121" t="s">
        <v>3396</v>
      </c>
      <c r="BT23" s="1122" t="s">
        <v>3397</v>
      </c>
      <c r="BU23" s="1123" t="s">
        <v>3398</v>
      </c>
      <c r="BV23" s="1121" t="s">
        <v>3399</v>
      </c>
      <c r="BW23" s="1121" t="s">
        <v>3400</v>
      </c>
      <c r="BX23" s="1124" t="s">
        <v>3401</v>
      </c>
      <c r="BY23" s="1122" t="s">
        <v>3402</v>
      </c>
      <c r="BZ23" s="1042" t="s">
        <v>3403</v>
      </c>
    </row>
    <row r="24" spans="1:78" ht="16">
      <c r="A24" s="302"/>
      <c r="B24" s="251" t="s">
        <v>690</v>
      </c>
      <c r="C24" s="261" t="s">
        <v>121</v>
      </c>
      <c r="D24" s="261"/>
      <c r="E24" s="254" t="s">
        <v>1</v>
      </c>
      <c r="F24" s="255">
        <v>3</v>
      </c>
      <c r="G24" s="321">
        <v>0</v>
      </c>
      <c r="H24" s="322">
        <v>0</v>
      </c>
      <c r="I24" s="323">
        <v>0</v>
      </c>
      <c r="J24" s="324">
        <v>3.2744364596374509</v>
      </c>
      <c r="K24" s="323">
        <v>0</v>
      </c>
      <c r="L24" s="325">
        <v>0</v>
      </c>
      <c r="M24" s="326">
        <v>0</v>
      </c>
      <c r="N24" s="323">
        <v>0</v>
      </c>
      <c r="O24" s="256">
        <f t="shared" si="0"/>
        <v>3.2744364596374509</v>
      </c>
      <c r="P24" s="321">
        <v>0</v>
      </c>
      <c r="Q24" s="322">
        <v>0</v>
      </c>
      <c r="R24" s="323">
        <v>0</v>
      </c>
      <c r="S24" s="324">
        <v>10.027664925694658</v>
      </c>
      <c r="T24" s="323">
        <v>0</v>
      </c>
      <c r="U24" s="325">
        <v>0</v>
      </c>
      <c r="V24" s="326">
        <v>0</v>
      </c>
      <c r="W24" s="323">
        <v>0</v>
      </c>
      <c r="X24" s="256">
        <f t="shared" si="1"/>
        <v>10.027664925694658</v>
      </c>
      <c r="Y24" s="318"/>
      <c r="AA24" s="57">
        <f t="shared" si="2"/>
        <v>0</v>
      </c>
      <c r="AB24" s="19"/>
      <c r="AC24" s="17"/>
      <c r="AD24" s="19"/>
      <c r="AE24" s="59">
        <f>IF([2]Validation!$H$3=1,0,IF(ISNUMBER(G24),0,1))</f>
        <v>0</v>
      </c>
      <c r="AF24" s="59">
        <f>IF([2]Validation!$H$3=1,0,IF(ISNUMBER(H24),0,1))</f>
        <v>0</v>
      </c>
      <c r="AG24" s="59">
        <f>IF([2]Validation!$H$3=1,0,IF(ISNUMBER(I24),0,1))</f>
        <v>0</v>
      </c>
      <c r="AH24" s="59">
        <f>IF([2]Validation!$H$3=1,0,IF(ISNUMBER(J24),0,1))</f>
        <v>0</v>
      </c>
      <c r="AI24" s="59">
        <f>IF([2]Validation!$H$3=1,0,IF(ISNUMBER(K24),0,1))</f>
        <v>0</v>
      </c>
      <c r="AJ24" s="59">
        <f>IF([2]Validation!$H$3=1,0,IF(ISNUMBER(L24),0,1))</f>
        <v>0</v>
      </c>
      <c r="AK24" s="59">
        <f>IF([2]Validation!$H$3=1,0,IF(ISNUMBER(M24),0,1))</f>
        <v>0</v>
      </c>
      <c r="AL24" s="59">
        <f>IF([2]Validation!$H$3=1,0,IF(ISNUMBER(N24),0,1))</f>
        <v>0</v>
      </c>
      <c r="AM24" s="105"/>
      <c r="AN24" s="59">
        <f>IF([2]Validation!$H$3=1,0,IF(ISNUMBER(P24),0,1))</f>
        <v>0</v>
      </c>
      <c r="AO24" s="59">
        <f>IF([2]Validation!$H$3=1,0,IF(ISNUMBER(Q24),0,1))</f>
        <v>0</v>
      </c>
      <c r="AP24" s="59">
        <f>IF([2]Validation!$H$3=1,0,IF(ISNUMBER(R24),0,1))</f>
        <v>0</v>
      </c>
      <c r="AQ24" s="59">
        <f>IF([2]Validation!$H$3=1,0,IF(ISNUMBER(S24),0,1))</f>
        <v>0</v>
      </c>
      <c r="AR24" s="59">
        <f>IF([2]Validation!$H$3=1,0,IF(ISNUMBER(T24),0,1))</f>
        <v>0</v>
      </c>
      <c r="AS24" s="59">
        <f>IF([2]Validation!$H$3=1,0,IF(ISNUMBER(U24),0,1))</f>
        <v>0</v>
      </c>
      <c r="AT24" s="59">
        <f>IF([2]Validation!$H$3=1,0,IF(ISNUMBER(V24),0,1))</f>
        <v>0</v>
      </c>
      <c r="AU24" s="59">
        <f>IF([2]Validation!$H$3=1,0,IF(ISNUMBER(W24),0,1))</f>
        <v>0</v>
      </c>
      <c r="AV24" s="17"/>
      <c r="BD24" s="251" t="s">
        <v>690</v>
      </c>
      <c r="BE24" s="1054" t="s">
        <v>121</v>
      </c>
      <c r="BF24" s="1054"/>
      <c r="BG24" s="254" t="s">
        <v>1</v>
      </c>
      <c r="BH24" s="255">
        <v>3</v>
      </c>
      <c r="BI24" s="1120" t="s">
        <v>3404</v>
      </c>
      <c r="BJ24" s="1121" t="s">
        <v>3405</v>
      </c>
      <c r="BK24" s="1122" t="s">
        <v>3406</v>
      </c>
      <c r="BL24" s="1123" t="s">
        <v>3407</v>
      </c>
      <c r="BM24" s="1121" t="s">
        <v>3408</v>
      </c>
      <c r="BN24" s="1121" t="s">
        <v>3409</v>
      </c>
      <c r="BO24" s="1124" t="s">
        <v>3410</v>
      </c>
      <c r="BP24" s="1122" t="s">
        <v>3411</v>
      </c>
      <c r="BQ24" s="1042" t="s">
        <v>3412</v>
      </c>
      <c r="BR24" s="1125" t="s">
        <v>3413</v>
      </c>
      <c r="BS24" s="1121" t="s">
        <v>3414</v>
      </c>
      <c r="BT24" s="1122" t="s">
        <v>3415</v>
      </c>
      <c r="BU24" s="1123" t="s">
        <v>3416</v>
      </c>
      <c r="BV24" s="1121" t="s">
        <v>3417</v>
      </c>
      <c r="BW24" s="1121" t="s">
        <v>3418</v>
      </c>
      <c r="BX24" s="1124" t="s">
        <v>3419</v>
      </c>
      <c r="BY24" s="1122" t="s">
        <v>3420</v>
      </c>
      <c r="BZ24" s="1042" t="s">
        <v>3421</v>
      </c>
    </row>
    <row r="25" spans="1:78" ht="16">
      <c r="A25" s="302"/>
      <c r="B25" s="251" t="s">
        <v>691</v>
      </c>
      <c r="C25" s="261" t="s">
        <v>122</v>
      </c>
      <c r="D25" s="261"/>
      <c r="E25" s="254" t="s">
        <v>1</v>
      </c>
      <c r="F25" s="255">
        <v>3</v>
      </c>
      <c r="G25" s="321">
        <v>0</v>
      </c>
      <c r="H25" s="322">
        <v>0</v>
      </c>
      <c r="I25" s="323">
        <v>0</v>
      </c>
      <c r="J25" s="324">
        <v>18.935286128140817</v>
      </c>
      <c r="K25" s="323">
        <v>0</v>
      </c>
      <c r="L25" s="325">
        <v>0</v>
      </c>
      <c r="M25" s="326">
        <v>0</v>
      </c>
      <c r="N25" s="323">
        <v>0</v>
      </c>
      <c r="O25" s="256">
        <f t="shared" si="0"/>
        <v>18.935286128140817</v>
      </c>
      <c r="P25" s="321">
        <v>0</v>
      </c>
      <c r="Q25" s="322">
        <v>0</v>
      </c>
      <c r="R25" s="323">
        <v>0</v>
      </c>
      <c r="S25" s="324">
        <v>0</v>
      </c>
      <c r="T25" s="323">
        <v>0</v>
      </c>
      <c r="U25" s="325">
        <v>0</v>
      </c>
      <c r="V25" s="326">
        <v>0</v>
      </c>
      <c r="W25" s="323">
        <v>0</v>
      </c>
      <c r="X25" s="256">
        <f t="shared" si="1"/>
        <v>0</v>
      </c>
      <c r="Y25" s="318"/>
      <c r="AA25" s="57">
        <f t="shared" si="2"/>
        <v>0</v>
      </c>
      <c r="AB25" s="19"/>
      <c r="AC25" s="17"/>
      <c r="AD25" s="19"/>
      <c r="AE25" s="59">
        <f>IF([2]Validation!$H$3=1,0,IF(ISNUMBER(G25),0,1))</f>
        <v>0</v>
      </c>
      <c r="AF25" s="59">
        <f>IF([2]Validation!$H$3=1,0,IF(ISNUMBER(H25),0,1))</f>
        <v>0</v>
      </c>
      <c r="AG25" s="59">
        <f>IF([2]Validation!$H$3=1,0,IF(ISNUMBER(I25),0,1))</f>
        <v>0</v>
      </c>
      <c r="AH25" s="59">
        <f>IF([2]Validation!$H$3=1,0,IF(ISNUMBER(J25),0,1))</f>
        <v>0</v>
      </c>
      <c r="AI25" s="59">
        <f>IF([2]Validation!$H$3=1,0,IF(ISNUMBER(K25),0,1))</f>
        <v>0</v>
      </c>
      <c r="AJ25" s="59">
        <f>IF([2]Validation!$H$3=1,0,IF(ISNUMBER(L25),0,1))</f>
        <v>0</v>
      </c>
      <c r="AK25" s="59">
        <f>IF([2]Validation!$H$3=1,0,IF(ISNUMBER(M25),0,1))</f>
        <v>0</v>
      </c>
      <c r="AL25" s="59">
        <f>IF([2]Validation!$H$3=1,0,IF(ISNUMBER(N25),0,1))</f>
        <v>0</v>
      </c>
      <c r="AM25" s="105"/>
      <c r="AN25" s="59">
        <f>IF([2]Validation!$H$3=1,0,IF(ISNUMBER(P25),0,1))</f>
        <v>0</v>
      </c>
      <c r="AO25" s="59">
        <f>IF([2]Validation!$H$3=1,0,IF(ISNUMBER(Q25),0,1))</f>
        <v>0</v>
      </c>
      <c r="AP25" s="59">
        <f>IF([2]Validation!$H$3=1,0,IF(ISNUMBER(R25),0,1))</f>
        <v>0</v>
      </c>
      <c r="AQ25" s="59">
        <f>IF([2]Validation!$H$3=1,0,IF(ISNUMBER(S25),0,1))</f>
        <v>0</v>
      </c>
      <c r="AR25" s="59">
        <f>IF([2]Validation!$H$3=1,0,IF(ISNUMBER(T25),0,1))</f>
        <v>0</v>
      </c>
      <c r="AS25" s="59">
        <f>IF([2]Validation!$H$3=1,0,IF(ISNUMBER(U25),0,1))</f>
        <v>0</v>
      </c>
      <c r="AT25" s="59">
        <f>IF([2]Validation!$H$3=1,0,IF(ISNUMBER(V25),0,1))</f>
        <v>0</v>
      </c>
      <c r="AU25" s="59">
        <f>IF([2]Validation!$H$3=1,0,IF(ISNUMBER(W25),0,1))</f>
        <v>0</v>
      </c>
      <c r="AV25" s="17"/>
      <c r="BD25" s="251" t="s">
        <v>691</v>
      </c>
      <c r="BE25" s="1054" t="s">
        <v>122</v>
      </c>
      <c r="BF25" s="1054"/>
      <c r="BG25" s="254" t="s">
        <v>1</v>
      </c>
      <c r="BH25" s="255">
        <v>3</v>
      </c>
      <c r="BI25" s="1120" t="s">
        <v>3422</v>
      </c>
      <c r="BJ25" s="1121" t="s">
        <v>3423</v>
      </c>
      <c r="BK25" s="1122" t="s">
        <v>3424</v>
      </c>
      <c r="BL25" s="1123" t="s">
        <v>3425</v>
      </c>
      <c r="BM25" s="1121" t="s">
        <v>3426</v>
      </c>
      <c r="BN25" s="1121" t="s">
        <v>3427</v>
      </c>
      <c r="BO25" s="1124" t="s">
        <v>3428</v>
      </c>
      <c r="BP25" s="1122" t="s">
        <v>3429</v>
      </c>
      <c r="BQ25" s="1042" t="s">
        <v>3430</v>
      </c>
      <c r="BR25" s="1125" t="s">
        <v>3431</v>
      </c>
      <c r="BS25" s="1121" t="s">
        <v>3432</v>
      </c>
      <c r="BT25" s="1122" t="s">
        <v>3433</v>
      </c>
      <c r="BU25" s="1123" t="s">
        <v>3434</v>
      </c>
      <c r="BV25" s="1121" t="s">
        <v>3435</v>
      </c>
      <c r="BW25" s="1121" t="s">
        <v>3436</v>
      </c>
      <c r="BX25" s="1124" t="s">
        <v>3437</v>
      </c>
      <c r="BY25" s="1122" t="s">
        <v>3438</v>
      </c>
      <c r="BZ25" s="1042" t="s">
        <v>3439</v>
      </c>
    </row>
    <row r="26" spans="1:78" ht="16">
      <c r="A26" s="302"/>
      <c r="B26" s="251" t="s">
        <v>692</v>
      </c>
      <c r="C26" s="261" t="s">
        <v>123</v>
      </c>
      <c r="D26" s="261"/>
      <c r="E26" s="254" t="s">
        <v>1</v>
      </c>
      <c r="F26" s="255">
        <v>3</v>
      </c>
      <c r="G26" s="321">
        <v>0</v>
      </c>
      <c r="H26" s="322">
        <v>0</v>
      </c>
      <c r="I26" s="323">
        <v>0</v>
      </c>
      <c r="J26" s="324">
        <v>24.177133687457424</v>
      </c>
      <c r="K26" s="323">
        <v>0</v>
      </c>
      <c r="L26" s="325">
        <v>0</v>
      </c>
      <c r="M26" s="326">
        <v>0</v>
      </c>
      <c r="N26" s="323">
        <v>0</v>
      </c>
      <c r="O26" s="256">
        <f t="shared" si="0"/>
        <v>24.177133687457424</v>
      </c>
      <c r="P26" s="321">
        <v>0</v>
      </c>
      <c r="Q26" s="322">
        <v>0</v>
      </c>
      <c r="R26" s="323">
        <v>0</v>
      </c>
      <c r="S26" s="324">
        <v>0</v>
      </c>
      <c r="T26" s="323">
        <v>0</v>
      </c>
      <c r="U26" s="325">
        <v>0</v>
      </c>
      <c r="V26" s="326">
        <v>0</v>
      </c>
      <c r="W26" s="323">
        <v>0</v>
      </c>
      <c r="X26" s="256">
        <f t="shared" si="1"/>
        <v>0</v>
      </c>
      <c r="Y26" s="318"/>
      <c r="AA26" s="57">
        <f t="shared" si="2"/>
        <v>0</v>
      </c>
      <c r="AB26" s="19"/>
      <c r="AC26" s="17"/>
      <c r="AD26" s="19"/>
      <c r="AE26" s="59">
        <f>IF([2]Validation!$H$3=1,0,IF(ISNUMBER(G26),0,1))</f>
        <v>0</v>
      </c>
      <c r="AF26" s="59">
        <f>IF([2]Validation!$H$3=1,0,IF(ISNUMBER(H26),0,1))</f>
        <v>0</v>
      </c>
      <c r="AG26" s="59">
        <f>IF([2]Validation!$H$3=1,0,IF(ISNUMBER(I26),0,1))</f>
        <v>0</v>
      </c>
      <c r="AH26" s="59">
        <f>IF([2]Validation!$H$3=1,0,IF(ISNUMBER(J26),0,1))</f>
        <v>0</v>
      </c>
      <c r="AI26" s="59">
        <f>IF([2]Validation!$H$3=1,0,IF(ISNUMBER(K26),0,1))</f>
        <v>0</v>
      </c>
      <c r="AJ26" s="59">
        <f>IF([2]Validation!$H$3=1,0,IF(ISNUMBER(L26),0,1))</f>
        <v>0</v>
      </c>
      <c r="AK26" s="59">
        <f>IF([2]Validation!$H$3=1,0,IF(ISNUMBER(M26),0,1))</f>
        <v>0</v>
      </c>
      <c r="AL26" s="59">
        <f>IF([2]Validation!$H$3=1,0,IF(ISNUMBER(N26),0,1))</f>
        <v>0</v>
      </c>
      <c r="AM26" s="105"/>
      <c r="AN26" s="59">
        <f>IF([2]Validation!$H$3=1,0,IF(ISNUMBER(P26),0,1))</f>
        <v>0</v>
      </c>
      <c r="AO26" s="59">
        <f>IF([2]Validation!$H$3=1,0,IF(ISNUMBER(Q26),0,1))</f>
        <v>0</v>
      </c>
      <c r="AP26" s="59">
        <f>IF([2]Validation!$H$3=1,0,IF(ISNUMBER(R26),0,1))</f>
        <v>0</v>
      </c>
      <c r="AQ26" s="59">
        <f>IF([2]Validation!$H$3=1,0,IF(ISNUMBER(S26),0,1))</f>
        <v>0</v>
      </c>
      <c r="AR26" s="59">
        <f>IF([2]Validation!$H$3=1,0,IF(ISNUMBER(T26),0,1))</f>
        <v>0</v>
      </c>
      <c r="AS26" s="59">
        <f>IF([2]Validation!$H$3=1,0,IF(ISNUMBER(U26),0,1))</f>
        <v>0</v>
      </c>
      <c r="AT26" s="59">
        <f>IF([2]Validation!$H$3=1,0,IF(ISNUMBER(V26),0,1))</f>
        <v>0</v>
      </c>
      <c r="AU26" s="59">
        <f>IF([2]Validation!$H$3=1,0,IF(ISNUMBER(W26),0,1))</f>
        <v>0</v>
      </c>
      <c r="AV26" s="17"/>
      <c r="BD26" s="251" t="s">
        <v>692</v>
      </c>
      <c r="BE26" s="1054" t="s">
        <v>123</v>
      </c>
      <c r="BF26" s="1054"/>
      <c r="BG26" s="254" t="s">
        <v>1</v>
      </c>
      <c r="BH26" s="255">
        <v>3</v>
      </c>
      <c r="BI26" s="1120" t="s">
        <v>3440</v>
      </c>
      <c r="BJ26" s="1121" t="s">
        <v>3441</v>
      </c>
      <c r="BK26" s="1122" t="s">
        <v>3442</v>
      </c>
      <c r="BL26" s="1123" t="s">
        <v>3443</v>
      </c>
      <c r="BM26" s="1121" t="s">
        <v>3444</v>
      </c>
      <c r="BN26" s="1121" t="s">
        <v>3445</v>
      </c>
      <c r="BO26" s="1124" t="s">
        <v>3446</v>
      </c>
      <c r="BP26" s="1122" t="s">
        <v>3447</v>
      </c>
      <c r="BQ26" s="1042" t="s">
        <v>3448</v>
      </c>
      <c r="BR26" s="1125" t="s">
        <v>3449</v>
      </c>
      <c r="BS26" s="1121" t="s">
        <v>3450</v>
      </c>
      <c r="BT26" s="1122" t="s">
        <v>3451</v>
      </c>
      <c r="BU26" s="1123" t="s">
        <v>3452</v>
      </c>
      <c r="BV26" s="1121" t="s">
        <v>3453</v>
      </c>
      <c r="BW26" s="1121" t="s">
        <v>3454</v>
      </c>
      <c r="BX26" s="1124" t="s">
        <v>3455</v>
      </c>
      <c r="BY26" s="1122" t="s">
        <v>3456</v>
      </c>
      <c r="BZ26" s="1042" t="s">
        <v>3457</v>
      </c>
    </row>
    <row r="27" spans="1:78" ht="16">
      <c r="A27" s="302"/>
      <c r="B27" s="251" t="s">
        <v>693</v>
      </c>
      <c r="C27" s="261" t="s">
        <v>124</v>
      </c>
      <c r="D27" s="261"/>
      <c r="E27" s="254" t="s">
        <v>1</v>
      </c>
      <c r="F27" s="255">
        <v>3</v>
      </c>
      <c r="G27" s="321">
        <v>0</v>
      </c>
      <c r="H27" s="322">
        <v>0</v>
      </c>
      <c r="I27" s="323">
        <v>0</v>
      </c>
      <c r="J27" s="324">
        <v>0</v>
      </c>
      <c r="K27" s="323">
        <v>0</v>
      </c>
      <c r="L27" s="325">
        <v>0</v>
      </c>
      <c r="M27" s="326">
        <v>0</v>
      </c>
      <c r="N27" s="323">
        <v>0</v>
      </c>
      <c r="O27" s="256">
        <f t="shared" si="0"/>
        <v>0</v>
      </c>
      <c r="P27" s="321">
        <v>0</v>
      </c>
      <c r="Q27" s="322">
        <v>0</v>
      </c>
      <c r="R27" s="323">
        <v>0</v>
      </c>
      <c r="S27" s="324">
        <v>0</v>
      </c>
      <c r="T27" s="323">
        <v>0</v>
      </c>
      <c r="U27" s="325">
        <v>0</v>
      </c>
      <c r="V27" s="326">
        <v>0</v>
      </c>
      <c r="W27" s="323">
        <v>0</v>
      </c>
      <c r="X27" s="256">
        <f t="shared" si="1"/>
        <v>0</v>
      </c>
      <c r="Y27" s="318"/>
      <c r="AA27" s="57">
        <f t="shared" si="2"/>
        <v>0</v>
      </c>
      <c r="AB27" s="19"/>
      <c r="AC27" s="17"/>
      <c r="AD27" s="19"/>
      <c r="AE27" s="59">
        <f>IF([2]Validation!$H$3=1,0,IF(ISNUMBER(G27),0,1))</f>
        <v>0</v>
      </c>
      <c r="AF27" s="59">
        <f>IF([2]Validation!$H$3=1,0,IF(ISNUMBER(H27),0,1))</f>
        <v>0</v>
      </c>
      <c r="AG27" s="59">
        <f>IF([2]Validation!$H$3=1,0,IF(ISNUMBER(I27),0,1))</f>
        <v>0</v>
      </c>
      <c r="AH27" s="59">
        <f>IF([2]Validation!$H$3=1,0,IF(ISNUMBER(J27),0,1))</f>
        <v>0</v>
      </c>
      <c r="AI27" s="59">
        <f>IF([2]Validation!$H$3=1,0,IF(ISNUMBER(K27),0,1))</f>
        <v>0</v>
      </c>
      <c r="AJ27" s="59">
        <f>IF([2]Validation!$H$3=1,0,IF(ISNUMBER(L27),0,1))</f>
        <v>0</v>
      </c>
      <c r="AK27" s="59">
        <f>IF([2]Validation!$H$3=1,0,IF(ISNUMBER(M27),0,1))</f>
        <v>0</v>
      </c>
      <c r="AL27" s="59">
        <f>IF([2]Validation!$H$3=1,0,IF(ISNUMBER(N27),0,1))</f>
        <v>0</v>
      </c>
      <c r="AM27" s="105"/>
      <c r="AN27" s="59">
        <f>IF([2]Validation!$H$3=1,0,IF(ISNUMBER(P27),0,1))</f>
        <v>0</v>
      </c>
      <c r="AO27" s="59">
        <f>IF([2]Validation!$H$3=1,0,IF(ISNUMBER(Q27),0,1))</f>
        <v>0</v>
      </c>
      <c r="AP27" s="59">
        <f>IF([2]Validation!$H$3=1,0,IF(ISNUMBER(R27),0,1))</f>
        <v>0</v>
      </c>
      <c r="AQ27" s="59">
        <f>IF([2]Validation!$H$3=1,0,IF(ISNUMBER(S27),0,1))</f>
        <v>0</v>
      </c>
      <c r="AR27" s="59">
        <f>IF([2]Validation!$H$3=1,0,IF(ISNUMBER(T27),0,1))</f>
        <v>0</v>
      </c>
      <c r="AS27" s="59">
        <f>IF([2]Validation!$H$3=1,0,IF(ISNUMBER(U27),0,1))</f>
        <v>0</v>
      </c>
      <c r="AT27" s="59">
        <f>IF([2]Validation!$H$3=1,0,IF(ISNUMBER(V27),0,1))</f>
        <v>0</v>
      </c>
      <c r="AU27" s="59">
        <f>IF([2]Validation!$H$3=1,0,IF(ISNUMBER(W27),0,1))</f>
        <v>0</v>
      </c>
      <c r="AV27" s="17"/>
      <c r="BD27" s="251" t="s">
        <v>693</v>
      </c>
      <c r="BE27" s="1054" t="s">
        <v>124</v>
      </c>
      <c r="BF27" s="1054"/>
      <c r="BG27" s="254" t="s">
        <v>1</v>
      </c>
      <c r="BH27" s="255">
        <v>3</v>
      </c>
      <c r="BI27" s="1120" t="s">
        <v>3458</v>
      </c>
      <c r="BJ27" s="1121" t="s">
        <v>3459</v>
      </c>
      <c r="BK27" s="1122" t="s">
        <v>3460</v>
      </c>
      <c r="BL27" s="1123" t="s">
        <v>3461</v>
      </c>
      <c r="BM27" s="1121" t="s">
        <v>3462</v>
      </c>
      <c r="BN27" s="1121" t="s">
        <v>3463</v>
      </c>
      <c r="BO27" s="1124" t="s">
        <v>3464</v>
      </c>
      <c r="BP27" s="1122" t="s">
        <v>3465</v>
      </c>
      <c r="BQ27" s="1042" t="s">
        <v>3466</v>
      </c>
      <c r="BR27" s="1125" t="s">
        <v>3467</v>
      </c>
      <c r="BS27" s="1121" t="s">
        <v>3468</v>
      </c>
      <c r="BT27" s="1122" t="s">
        <v>3469</v>
      </c>
      <c r="BU27" s="1123" t="s">
        <v>3470</v>
      </c>
      <c r="BV27" s="1121" t="s">
        <v>3471</v>
      </c>
      <c r="BW27" s="1121" t="s">
        <v>3472</v>
      </c>
      <c r="BX27" s="1124" t="s">
        <v>3473</v>
      </c>
      <c r="BY27" s="1122" t="s">
        <v>3474</v>
      </c>
      <c r="BZ27" s="1042" t="s">
        <v>3475</v>
      </c>
    </row>
    <row r="28" spans="1:78" ht="16">
      <c r="A28" s="302"/>
      <c r="B28" s="251" t="s">
        <v>694</v>
      </c>
      <c r="C28" s="261" t="s">
        <v>125</v>
      </c>
      <c r="D28" s="261"/>
      <c r="E28" s="254" t="s">
        <v>1</v>
      </c>
      <c r="F28" s="255">
        <v>3</v>
      </c>
      <c r="G28" s="321">
        <v>0</v>
      </c>
      <c r="H28" s="322">
        <v>0</v>
      </c>
      <c r="I28" s="323">
        <v>0</v>
      </c>
      <c r="J28" s="324">
        <v>0</v>
      </c>
      <c r="K28" s="323">
        <v>0</v>
      </c>
      <c r="L28" s="325">
        <v>0</v>
      </c>
      <c r="M28" s="326">
        <v>0</v>
      </c>
      <c r="N28" s="323">
        <v>0</v>
      </c>
      <c r="O28" s="256">
        <f t="shared" si="0"/>
        <v>0</v>
      </c>
      <c r="P28" s="321">
        <v>0</v>
      </c>
      <c r="Q28" s="322">
        <v>0</v>
      </c>
      <c r="R28" s="323">
        <v>0</v>
      </c>
      <c r="S28" s="324">
        <v>0</v>
      </c>
      <c r="T28" s="323">
        <v>0</v>
      </c>
      <c r="U28" s="325">
        <v>0</v>
      </c>
      <c r="V28" s="326">
        <v>0</v>
      </c>
      <c r="W28" s="323">
        <v>0</v>
      </c>
      <c r="X28" s="256">
        <f t="shared" si="1"/>
        <v>0</v>
      </c>
      <c r="Y28" s="318"/>
      <c r="AA28" s="57">
        <f t="shared" si="2"/>
        <v>0</v>
      </c>
      <c r="AB28" s="19"/>
      <c r="AC28" s="17"/>
      <c r="AD28" s="19"/>
      <c r="AE28" s="59">
        <f>IF([2]Validation!$H$3=1,0,IF(ISNUMBER(G28),0,1))</f>
        <v>0</v>
      </c>
      <c r="AF28" s="59">
        <f>IF([2]Validation!$H$3=1,0,IF(ISNUMBER(H28),0,1))</f>
        <v>0</v>
      </c>
      <c r="AG28" s="59">
        <f>IF([2]Validation!$H$3=1,0,IF(ISNUMBER(I28),0,1))</f>
        <v>0</v>
      </c>
      <c r="AH28" s="59">
        <f>IF([2]Validation!$H$3=1,0,IF(ISNUMBER(J28),0,1))</f>
        <v>0</v>
      </c>
      <c r="AI28" s="59">
        <f>IF([2]Validation!$H$3=1,0,IF(ISNUMBER(K28),0,1))</f>
        <v>0</v>
      </c>
      <c r="AJ28" s="59">
        <f>IF([2]Validation!$H$3=1,0,IF(ISNUMBER(L28),0,1))</f>
        <v>0</v>
      </c>
      <c r="AK28" s="59">
        <f>IF([2]Validation!$H$3=1,0,IF(ISNUMBER(M28),0,1))</f>
        <v>0</v>
      </c>
      <c r="AL28" s="59">
        <f>IF([2]Validation!$H$3=1,0,IF(ISNUMBER(N28),0,1))</f>
        <v>0</v>
      </c>
      <c r="AM28" s="105"/>
      <c r="AN28" s="59">
        <f>IF([2]Validation!$H$3=1,0,IF(ISNUMBER(P28),0,1))</f>
        <v>0</v>
      </c>
      <c r="AO28" s="59">
        <f>IF([2]Validation!$H$3=1,0,IF(ISNUMBER(Q28),0,1))</f>
        <v>0</v>
      </c>
      <c r="AP28" s="59">
        <f>IF([2]Validation!$H$3=1,0,IF(ISNUMBER(R28),0,1))</f>
        <v>0</v>
      </c>
      <c r="AQ28" s="59">
        <f>IF([2]Validation!$H$3=1,0,IF(ISNUMBER(S28),0,1))</f>
        <v>0</v>
      </c>
      <c r="AR28" s="59">
        <f>IF([2]Validation!$H$3=1,0,IF(ISNUMBER(T28),0,1))</f>
        <v>0</v>
      </c>
      <c r="AS28" s="59">
        <f>IF([2]Validation!$H$3=1,0,IF(ISNUMBER(U28),0,1))</f>
        <v>0</v>
      </c>
      <c r="AT28" s="59">
        <f>IF([2]Validation!$H$3=1,0,IF(ISNUMBER(V28),0,1))</f>
        <v>0</v>
      </c>
      <c r="AU28" s="59">
        <f>IF([2]Validation!$H$3=1,0,IF(ISNUMBER(W28),0,1))</f>
        <v>0</v>
      </c>
      <c r="AV28" s="17"/>
      <c r="BD28" s="251" t="s">
        <v>694</v>
      </c>
      <c r="BE28" s="1054" t="s">
        <v>125</v>
      </c>
      <c r="BF28" s="1054"/>
      <c r="BG28" s="254" t="s">
        <v>1</v>
      </c>
      <c r="BH28" s="255">
        <v>3</v>
      </c>
      <c r="BI28" s="1120" t="s">
        <v>3476</v>
      </c>
      <c r="BJ28" s="1121" t="s">
        <v>3477</v>
      </c>
      <c r="BK28" s="1122" t="s">
        <v>3478</v>
      </c>
      <c r="BL28" s="1123" t="s">
        <v>3479</v>
      </c>
      <c r="BM28" s="1121" t="s">
        <v>3480</v>
      </c>
      <c r="BN28" s="1121" t="s">
        <v>3481</v>
      </c>
      <c r="BO28" s="1124" t="s">
        <v>3482</v>
      </c>
      <c r="BP28" s="1122" t="s">
        <v>3483</v>
      </c>
      <c r="BQ28" s="1042" t="s">
        <v>3484</v>
      </c>
      <c r="BR28" s="1125" t="s">
        <v>3485</v>
      </c>
      <c r="BS28" s="1121" t="s">
        <v>3486</v>
      </c>
      <c r="BT28" s="1122" t="s">
        <v>3487</v>
      </c>
      <c r="BU28" s="1123" t="s">
        <v>3488</v>
      </c>
      <c r="BV28" s="1121" t="s">
        <v>3489</v>
      </c>
      <c r="BW28" s="1121" t="s">
        <v>3490</v>
      </c>
      <c r="BX28" s="1124" t="s">
        <v>3491</v>
      </c>
      <c r="BY28" s="1122" t="s">
        <v>3492</v>
      </c>
      <c r="BZ28" s="1042" t="s">
        <v>3493</v>
      </c>
    </row>
    <row r="29" spans="1:78" ht="16">
      <c r="A29" s="302"/>
      <c r="B29" s="251" t="s">
        <v>695</v>
      </c>
      <c r="C29" s="261" t="s">
        <v>126</v>
      </c>
      <c r="D29" s="261"/>
      <c r="E29" s="254" t="s">
        <v>1</v>
      </c>
      <c r="F29" s="255">
        <v>3</v>
      </c>
      <c r="G29" s="321">
        <v>0</v>
      </c>
      <c r="H29" s="322">
        <v>0</v>
      </c>
      <c r="I29" s="323">
        <v>0</v>
      </c>
      <c r="J29" s="324">
        <v>-0.17951816592167943</v>
      </c>
      <c r="K29" s="323">
        <v>0</v>
      </c>
      <c r="L29" s="325">
        <v>0</v>
      </c>
      <c r="M29" s="326">
        <v>0</v>
      </c>
      <c r="N29" s="323">
        <v>0</v>
      </c>
      <c r="O29" s="256">
        <f t="shared" si="0"/>
        <v>-0.17951816592167943</v>
      </c>
      <c r="P29" s="321">
        <v>0</v>
      </c>
      <c r="Q29" s="322">
        <v>0</v>
      </c>
      <c r="R29" s="323">
        <v>0</v>
      </c>
      <c r="S29" s="324">
        <v>0</v>
      </c>
      <c r="T29" s="323">
        <v>0</v>
      </c>
      <c r="U29" s="325">
        <v>0</v>
      </c>
      <c r="V29" s="326">
        <v>0</v>
      </c>
      <c r="W29" s="323">
        <v>0</v>
      </c>
      <c r="X29" s="256">
        <f t="shared" si="1"/>
        <v>0</v>
      </c>
      <c r="Y29" s="318"/>
      <c r="AA29" s="57">
        <f t="shared" si="2"/>
        <v>0</v>
      </c>
      <c r="AB29" s="19"/>
      <c r="AC29" s="17"/>
      <c r="AD29" s="19"/>
      <c r="AE29" s="59">
        <f>IF([2]Validation!$H$3=1,0,IF(ISNUMBER(G29),0,1))</f>
        <v>0</v>
      </c>
      <c r="AF29" s="59">
        <f>IF([2]Validation!$H$3=1,0,IF(ISNUMBER(H29),0,1))</f>
        <v>0</v>
      </c>
      <c r="AG29" s="59">
        <f>IF([2]Validation!$H$3=1,0,IF(ISNUMBER(I29),0,1))</f>
        <v>0</v>
      </c>
      <c r="AH29" s="59">
        <f>IF([2]Validation!$H$3=1,0,IF(ISNUMBER(J29),0,1))</f>
        <v>0</v>
      </c>
      <c r="AI29" s="59">
        <f>IF([2]Validation!$H$3=1,0,IF(ISNUMBER(K29),0,1))</f>
        <v>0</v>
      </c>
      <c r="AJ29" s="59">
        <f>IF([2]Validation!$H$3=1,0,IF(ISNUMBER(L29),0,1))</f>
        <v>0</v>
      </c>
      <c r="AK29" s="59">
        <f>IF([2]Validation!$H$3=1,0,IF(ISNUMBER(M29),0,1))</f>
        <v>0</v>
      </c>
      <c r="AL29" s="59">
        <f>IF([2]Validation!$H$3=1,0,IF(ISNUMBER(N29),0,1))</f>
        <v>0</v>
      </c>
      <c r="AM29" s="105"/>
      <c r="AN29" s="59">
        <f>IF([2]Validation!$H$3=1,0,IF(ISNUMBER(P29),0,1))</f>
        <v>0</v>
      </c>
      <c r="AO29" s="59">
        <f>IF([2]Validation!$H$3=1,0,IF(ISNUMBER(Q29),0,1))</f>
        <v>0</v>
      </c>
      <c r="AP29" s="59">
        <f>IF([2]Validation!$H$3=1,0,IF(ISNUMBER(R29),0,1))</f>
        <v>0</v>
      </c>
      <c r="AQ29" s="59">
        <f>IF([2]Validation!$H$3=1,0,IF(ISNUMBER(S29),0,1))</f>
        <v>0</v>
      </c>
      <c r="AR29" s="59">
        <f>IF([2]Validation!$H$3=1,0,IF(ISNUMBER(T29),0,1))</f>
        <v>0</v>
      </c>
      <c r="AS29" s="59">
        <f>IF([2]Validation!$H$3=1,0,IF(ISNUMBER(U29),0,1))</f>
        <v>0</v>
      </c>
      <c r="AT29" s="59">
        <f>IF([2]Validation!$H$3=1,0,IF(ISNUMBER(V29),0,1))</f>
        <v>0</v>
      </c>
      <c r="AU29" s="59">
        <f>IF([2]Validation!$H$3=1,0,IF(ISNUMBER(W29),0,1))</f>
        <v>0</v>
      </c>
      <c r="AV29" s="17"/>
      <c r="BD29" s="251" t="s">
        <v>695</v>
      </c>
      <c r="BE29" s="1054" t="s">
        <v>126</v>
      </c>
      <c r="BF29" s="1054"/>
      <c r="BG29" s="254" t="s">
        <v>1</v>
      </c>
      <c r="BH29" s="255">
        <v>3</v>
      </c>
      <c r="BI29" s="1120" t="s">
        <v>3494</v>
      </c>
      <c r="BJ29" s="1121" t="s">
        <v>3495</v>
      </c>
      <c r="BK29" s="1122" t="s">
        <v>3496</v>
      </c>
      <c r="BL29" s="1123" t="s">
        <v>3497</v>
      </c>
      <c r="BM29" s="1121" t="s">
        <v>3498</v>
      </c>
      <c r="BN29" s="1121" t="s">
        <v>3499</v>
      </c>
      <c r="BO29" s="1124" t="s">
        <v>3500</v>
      </c>
      <c r="BP29" s="1122" t="s">
        <v>3501</v>
      </c>
      <c r="BQ29" s="1042" t="s">
        <v>3502</v>
      </c>
      <c r="BR29" s="1125" t="s">
        <v>3503</v>
      </c>
      <c r="BS29" s="1121" t="s">
        <v>3504</v>
      </c>
      <c r="BT29" s="1122" t="s">
        <v>3505</v>
      </c>
      <c r="BU29" s="1123" t="s">
        <v>3506</v>
      </c>
      <c r="BV29" s="1121" t="s">
        <v>3507</v>
      </c>
      <c r="BW29" s="1121" t="s">
        <v>3508</v>
      </c>
      <c r="BX29" s="1124" t="s">
        <v>3509</v>
      </c>
      <c r="BY29" s="1122" t="s">
        <v>3510</v>
      </c>
      <c r="BZ29" s="1042" t="s">
        <v>3511</v>
      </c>
    </row>
    <row r="30" spans="1:78" ht="16">
      <c r="A30" s="302"/>
      <c r="B30" s="251" t="s">
        <v>696</v>
      </c>
      <c r="C30" s="261" t="s">
        <v>127</v>
      </c>
      <c r="D30" s="261"/>
      <c r="E30" s="254" t="s">
        <v>1</v>
      </c>
      <c r="F30" s="255">
        <v>3</v>
      </c>
      <c r="G30" s="321">
        <v>0</v>
      </c>
      <c r="H30" s="322">
        <v>0</v>
      </c>
      <c r="I30" s="323">
        <v>0</v>
      </c>
      <c r="J30" s="324">
        <v>3.1779158364270907</v>
      </c>
      <c r="K30" s="323">
        <v>0</v>
      </c>
      <c r="L30" s="325">
        <v>0</v>
      </c>
      <c r="M30" s="326">
        <v>-1.0651649558232832E-2</v>
      </c>
      <c r="N30" s="323">
        <v>1.1818069173201697E-5</v>
      </c>
      <c r="O30" s="256">
        <f t="shared" si="0"/>
        <v>3.1672760049380311</v>
      </c>
      <c r="P30" s="321">
        <v>0</v>
      </c>
      <c r="Q30" s="322">
        <v>0</v>
      </c>
      <c r="R30" s="323">
        <v>0</v>
      </c>
      <c r="S30" s="324">
        <v>11.376700796290569</v>
      </c>
      <c r="T30" s="323">
        <v>0</v>
      </c>
      <c r="U30" s="325">
        <v>0</v>
      </c>
      <c r="V30" s="326">
        <v>-3.8800036331785369E-3</v>
      </c>
      <c r="W30" s="323">
        <v>0</v>
      </c>
      <c r="X30" s="256">
        <f t="shared" si="1"/>
        <v>11.372820792657391</v>
      </c>
      <c r="Y30" s="318"/>
      <c r="AA30" s="57">
        <f t="shared" si="2"/>
        <v>0</v>
      </c>
      <c r="AB30" s="19"/>
      <c r="AC30" s="17"/>
      <c r="AD30" s="19"/>
      <c r="AE30" s="59">
        <f>IF([2]Validation!$H$3=1,0,IF(ISNUMBER(G30),0,1))</f>
        <v>0</v>
      </c>
      <c r="AF30" s="59">
        <f>IF([2]Validation!$H$3=1,0,IF(ISNUMBER(H30),0,1))</f>
        <v>0</v>
      </c>
      <c r="AG30" s="59">
        <f>IF([2]Validation!$H$3=1,0,IF(ISNUMBER(I30),0,1))</f>
        <v>0</v>
      </c>
      <c r="AH30" s="59">
        <f>IF([2]Validation!$H$3=1,0,IF(ISNUMBER(J30),0,1))</f>
        <v>0</v>
      </c>
      <c r="AI30" s="59">
        <f>IF([2]Validation!$H$3=1,0,IF(ISNUMBER(K30),0,1))</f>
        <v>0</v>
      </c>
      <c r="AJ30" s="59">
        <f>IF([2]Validation!$H$3=1,0,IF(ISNUMBER(L30),0,1))</f>
        <v>0</v>
      </c>
      <c r="AK30" s="59">
        <f>IF([2]Validation!$H$3=1,0,IF(ISNUMBER(M30),0,1))</f>
        <v>0</v>
      </c>
      <c r="AL30" s="59">
        <f>IF([2]Validation!$H$3=1,0,IF(ISNUMBER(N30),0,1))</f>
        <v>0</v>
      </c>
      <c r="AM30" s="105"/>
      <c r="AN30" s="59">
        <f>IF([2]Validation!$H$3=1,0,IF(ISNUMBER(P30),0,1))</f>
        <v>0</v>
      </c>
      <c r="AO30" s="59">
        <f>IF([2]Validation!$H$3=1,0,IF(ISNUMBER(Q30),0,1))</f>
        <v>0</v>
      </c>
      <c r="AP30" s="59">
        <f>IF([2]Validation!$H$3=1,0,IF(ISNUMBER(R30),0,1))</f>
        <v>0</v>
      </c>
      <c r="AQ30" s="59">
        <f>IF([2]Validation!$H$3=1,0,IF(ISNUMBER(S30),0,1))</f>
        <v>0</v>
      </c>
      <c r="AR30" s="59">
        <f>IF([2]Validation!$H$3=1,0,IF(ISNUMBER(T30),0,1))</f>
        <v>0</v>
      </c>
      <c r="AS30" s="59">
        <f>IF([2]Validation!$H$3=1,0,IF(ISNUMBER(U30),0,1))</f>
        <v>0</v>
      </c>
      <c r="AT30" s="59">
        <f>IF([2]Validation!$H$3=1,0,IF(ISNUMBER(V30),0,1))</f>
        <v>0</v>
      </c>
      <c r="AU30" s="59">
        <f>IF([2]Validation!$H$3=1,0,IF(ISNUMBER(W30),0,1))</f>
        <v>0</v>
      </c>
      <c r="AV30" s="17"/>
      <c r="BD30" s="251" t="s">
        <v>696</v>
      </c>
      <c r="BE30" s="1054" t="s">
        <v>127</v>
      </c>
      <c r="BF30" s="1054"/>
      <c r="BG30" s="254" t="s">
        <v>1</v>
      </c>
      <c r="BH30" s="255">
        <v>3</v>
      </c>
      <c r="BI30" s="1120" t="s">
        <v>3512</v>
      </c>
      <c r="BJ30" s="1121" t="s">
        <v>3513</v>
      </c>
      <c r="BK30" s="1122" t="s">
        <v>3514</v>
      </c>
      <c r="BL30" s="1123" t="s">
        <v>3515</v>
      </c>
      <c r="BM30" s="1121" t="s">
        <v>3516</v>
      </c>
      <c r="BN30" s="1121" t="s">
        <v>3517</v>
      </c>
      <c r="BO30" s="1124" t="s">
        <v>3518</v>
      </c>
      <c r="BP30" s="1122" t="s">
        <v>3519</v>
      </c>
      <c r="BQ30" s="1042" t="s">
        <v>3520</v>
      </c>
      <c r="BR30" s="1125" t="s">
        <v>3521</v>
      </c>
      <c r="BS30" s="1121" t="s">
        <v>3522</v>
      </c>
      <c r="BT30" s="1122" t="s">
        <v>3523</v>
      </c>
      <c r="BU30" s="1123" t="s">
        <v>3524</v>
      </c>
      <c r="BV30" s="1121" t="s">
        <v>3525</v>
      </c>
      <c r="BW30" s="1121" t="s">
        <v>3526</v>
      </c>
      <c r="BX30" s="1124" t="s">
        <v>3527</v>
      </c>
      <c r="BY30" s="1122" t="s">
        <v>3528</v>
      </c>
      <c r="BZ30" s="1042" t="s">
        <v>3529</v>
      </c>
    </row>
    <row r="31" spans="1:78" ht="16">
      <c r="A31" s="302"/>
      <c r="B31" s="251" t="s">
        <v>697</v>
      </c>
      <c r="C31" s="261" t="s">
        <v>128</v>
      </c>
      <c r="D31" s="261"/>
      <c r="E31" s="254" t="s">
        <v>1</v>
      </c>
      <c r="F31" s="255">
        <v>3</v>
      </c>
      <c r="G31" s="321">
        <v>21.481700347492442</v>
      </c>
      <c r="H31" s="322">
        <v>7.0711904320642005E-2</v>
      </c>
      <c r="I31" s="323">
        <v>0</v>
      </c>
      <c r="J31" s="324">
        <v>0</v>
      </c>
      <c r="K31" s="323">
        <v>0</v>
      </c>
      <c r="L31" s="325">
        <v>0</v>
      </c>
      <c r="M31" s="326">
        <v>0</v>
      </c>
      <c r="N31" s="323">
        <v>0</v>
      </c>
      <c r="O31" s="256">
        <f t="shared" si="0"/>
        <v>21.552412251813085</v>
      </c>
      <c r="P31" s="321">
        <v>27.323905353017814</v>
      </c>
      <c r="Q31" s="322">
        <v>-4.7495697959078269E-17</v>
      </c>
      <c r="R31" s="323">
        <v>0</v>
      </c>
      <c r="S31" s="324">
        <v>0</v>
      </c>
      <c r="T31" s="323">
        <v>0</v>
      </c>
      <c r="U31" s="325">
        <v>0</v>
      </c>
      <c r="V31" s="326">
        <v>0</v>
      </c>
      <c r="W31" s="323">
        <v>0</v>
      </c>
      <c r="X31" s="256">
        <f t="shared" si="1"/>
        <v>27.323905353017814</v>
      </c>
      <c r="Y31" s="318"/>
      <c r="AA31" s="57">
        <f t="shared" si="2"/>
        <v>0</v>
      </c>
      <c r="AB31" s="19"/>
      <c r="AC31" s="17"/>
      <c r="AD31" s="19"/>
      <c r="AE31" s="59">
        <f>IF([2]Validation!$H$3=1,0,IF(ISNUMBER(G31),0,1))</f>
        <v>0</v>
      </c>
      <c r="AF31" s="59">
        <f>IF([2]Validation!$H$3=1,0,IF(ISNUMBER(H31),0,1))</f>
        <v>0</v>
      </c>
      <c r="AG31" s="59">
        <f>IF([2]Validation!$H$3=1,0,IF(ISNUMBER(I31),0,1))</f>
        <v>0</v>
      </c>
      <c r="AH31" s="59">
        <f>IF([2]Validation!$H$3=1,0,IF(ISNUMBER(J31),0,1))</f>
        <v>0</v>
      </c>
      <c r="AI31" s="59">
        <f>IF([2]Validation!$H$3=1,0,IF(ISNUMBER(K31),0,1))</f>
        <v>0</v>
      </c>
      <c r="AJ31" s="59">
        <f>IF([2]Validation!$H$3=1,0,IF(ISNUMBER(L31),0,1))</f>
        <v>0</v>
      </c>
      <c r="AK31" s="59">
        <f>IF([2]Validation!$H$3=1,0,IF(ISNUMBER(M31),0,1))</f>
        <v>0</v>
      </c>
      <c r="AL31" s="59">
        <f>IF([2]Validation!$H$3=1,0,IF(ISNUMBER(N31),0,1))</f>
        <v>0</v>
      </c>
      <c r="AM31" s="105"/>
      <c r="AN31" s="59">
        <f>IF([2]Validation!$H$3=1,0,IF(ISNUMBER(P31),0,1))</f>
        <v>0</v>
      </c>
      <c r="AO31" s="59">
        <f>IF([2]Validation!$H$3=1,0,IF(ISNUMBER(Q31),0,1))</f>
        <v>0</v>
      </c>
      <c r="AP31" s="59">
        <f>IF([2]Validation!$H$3=1,0,IF(ISNUMBER(R31),0,1))</f>
        <v>0</v>
      </c>
      <c r="AQ31" s="59">
        <f>IF([2]Validation!$H$3=1,0,IF(ISNUMBER(S31),0,1))</f>
        <v>0</v>
      </c>
      <c r="AR31" s="59">
        <f>IF([2]Validation!$H$3=1,0,IF(ISNUMBER(T31),0,1))</f>
        <v>0</v>
      </c>
      <c r="AS31" s="59">
        <f>IF([2]Validation!$H$3=1,0,IF(ISNUMBER(U31),0,1))</f>
        <v>0</v>
      </c>
      <c r="AT31" s="59">
        <f>IF([2]Validation!$H$3=1,0,IF(ISNUMBER(V31),0,1))</f>
        <v>0</v>
      </c>
      <c r="AU31" s="59">
        <f>IF([2]Validation!$H$3=1,0,IF(ISNUMBER(W31),0,1))</f>
        <v>0</v>
      </c>
      <c r="AV31" s="17"/>
      <c r="BD31" s="251" t="s">
        <v>697</v>
      </c>
      <c r="BE31" s="1054" t="s">
        <v>128</v>
      </c>
      <c r="BF31" s="1054"/>
      <c r="BG31" s="254" t="s">
        <v>1</v>
      </c>
      <c r="BH31" s="255">
        <v>3</v>
      </c>
      <c r="BI31" s="1120" t="s">
        <v>3530</v>
      </c>
      <c r="BJ31" s="1121" t="s">
        <v>3531</v>
      </c>
      <c r="BK31" s="1122" t="s">
        <v>3532</v>
      </c>
      <c r="BL31" s="1123" t="s">
        <v>3533</v>
      </c>
      <c r="BM31" s="1121" t="s">
        <v>3534</v>
      </c>
      <c r="BN31" s="1121" t="s">
        <v>3535</v>
      </c>
      <c r="BO31" s="1124" t="s">
        <v>3536</v>
      </c>
      <c r="BP31" s="1122" t="s">
        <v>3537</v>
      </c>
      <c r="BQ31" s="1042" t="s">
        <v>3538</v>
      </c>
      <c r="BR31" s="1125" t="s">
        <v>3539</v>
      </c>
      <c r="BS31" s="1121" t="s">
        <v>3540</v>
      </c>
      <c r="BT31" s="1122" t="s">
        <v>3541</v>
      </c>
      <c r="BU31" s="1123" t="s">
        <v>3542</v>
      </c>
      <c r="BV31" s="1121" t="s">
        <v>3543</v>
      </c>
      <c r="BW31" s="1121" t="s">
        <v>3544</v>
      </c>
      <c r="BX31" s="1124" t="s">
        <v>3545</v>
      </c>
      <c r="BY31" s="1122" t="s">
        <v>3546</v>
      </c>
      <c r="BZ31" s="1042" t="s">
        <v>3547</v>
      </c>
    </row>
    <row r="32" spans="1:78" ht="16">
      <c r="A32" s="302"/>
      <c r="B32" s="251" t="s">
        <v>698</v>
      </c>
      <c r="C32" s="261" t="s">
        <v>129</v>
      </c>
      <c r="D32" s="261"/>
      <c r="E32" s="254" t="s">
        <v>1</v>
      </c>
      <c r="F32" s="255">
        <v>3</v>
      </c>
      <c r="G32" s="321">
        <v>5.2866524016013936E-6</v>
      </c>
      <c r="H32" s="322">
        <v>0</v>
      </c>
      <c r="I32" s="323">
        <v>0</v>
      </c>
      <c r="J32" s="324">
        <v>21.350917180988525</v>
      </c>
      <c r="K32" s="323">
        <v>0</v>
      </c>
      <c r="L32" s="325">
        <v>0</v>
      </c>
      <c r="M32" s="326">
        <v>0</v>
      </c>
      <c r="N32" s="323">
        <v>0</v>
      </c>
      <c r="O32" s="256">
        <f t="shared" si="0"/>
        <v>21.350922467640927</v>
      </c>
      <c r="P32" s="321">
        <v>0</v>
      </c>
      <c r="Q32" s="322">
        <v>0</v>
      </c>
      <c r="R32" s="323">
        <v>0</v>
      </c>
      <c r="S32" s="324">
        <v>42.316419833860081</v>
      </c>
      <c r="T32" s="323">
        <v>0</v>
      </c>
      <c r="U32" s="325">
        <v>0</v>
      </c>
      <c r="V32" s="326">
        <v>0</v>
      </c>
      <c r="W32" s="323">
        <v>0</v>
      </c>
      <c r="X32" s="256">
        <f t="shared" si="1"/>
        <v>42.316419833860081</v>
      </c>
      <c r="Y32" s="318"/>
      <c r="AA32" s="57">
        <f t="shared" si="2"/>
        <v>0</v>
      </c>
      <c r="AB32" s="19"/>
      <c r="AC32" s="17"/>
      <c r="AD32" s="19"/>
      <c r="AE32" s="59">
        <f>IF([2]Validation!$H$3=1,0,IF(ISNUMBER(G32),0,1))</f>
        <v>0</v>
      </c>
      <c r="AF32" s="59">
        <f>IF([2]Validation!$H$3=1,0,IF(ISNUMBER(H32),0,1))</f>
        <v>0</v>
      </c>
      <c r="AG32" s="59">
        <f>IF([2]Validation!$H$3=1,0,IF(ISNUMBER(I32),0,1))</f>
        <v>0</v>
      </c>
      <c r="AH32" s="59">
        <f>IF([2]Validation!$H$3=1,0,IF(ISNUMBER(J32),0,1))</f>
        <v>0</v>
      </c>
      <c r="AI32" s="59">
        <f>IF([2]Validation!$H$3=1,0,IF(ISNUMBER(K32),0,1))</f>
        <v>0</v>
      </c>
      <c r="AJ32" s="59">
        <f>IF([2]Validation!$H$3=1,0,IF(ISNUMBER(L32),0,1))</f>
        <v>0</v>
      </c>
      <c r="AK32" s="59">
        <f>IF([2]Validation!$H$3=1,0,IF(ISNUMBER(M32),0,1))</f>
        <v>0</v>
      </c>
      <c r="AL32" s="59">
        <f>IF([2]Validation!$H$3=1,0,IF(ISNUMBER(N32),0,1))</f>
        <v>0</v>
      </c>
      <c r="AM32" s="105"/>
      <c r="AN32" s="59">
        <f>IF([2]Validation!$H$3=1,0,IF(ISNUMBER(P32),0,1))</f>
        <v>0</v>
      </c>
      <c r="AO32" s="59">
        <f>IF([2]Validation!$H$3=1,0,IF(ISNUMBER(Q32),0,1))</f>
        <v>0</v>
      </c>
      <c r="AP32" s="59">
        <f>IF([2]Validation!$H$3=1,0,IF(ISNUMBER(R32),0,1))</f>
        <v>0</v>
      </c>
      <c r="AQ32" s="59">
        <f>IF([2]Validation!$H$3=1,0,IF(ISNUMBER(S32),0,1))</f>
        <v>0</v>
      </c>
      <c r="AR32" s="59">
        <f>IF([2]Validation!$H$3=1,0,IF(ISNUMBER(T32),0,1))</f>
        <v>0</v>
      </c>
      <c r="AS32" s="59">
        <f>IF([2]Validation!$H$3=1,0,IF(ISNUMBER(U32),0,1))</f>
        <v>0</v>
      </c>
      <c r="AT32" s="59">
        <f>IF([2]Validation!$H$3=1,0,IF(ISNUMBER(V32),0,1))</f>
        <v>0</v>
      </c>
      <c r="AU32" s="59">
        <f>IF([2]Validation!$H$3=1,0,IF(ISNUMBER(W32),0,1))</f>
        <v>0</v>
      </c>
      <c r="AV32" s="17"/>
      <c r="BD32" s="251" t="s">
        <v>698</v>
      </c>
      <c r="BE32" s="1054" t="s">
        <v>129</v>
      </c>
      <c r="BF32" s="1054"/>
      <c r="BG32" s="254" t="s">
        <v>1</v>
      </c>
      <c r="BH32" s="255">
        <v>3</v>
      </c>
      <c r="BI32" s="1120" t="s">
        <v>3548</v>
      </c>
      <c r="BJ32" s="1121" t="s">
        <v>3549</v>
      </c>
      <c r="BK32" s="1122" t="s">
        <v>3550</v>
      </c>
      <c r="BL32" s="1123" t="s">
        <v>3551</v>
      </c>
      <c r="BM32" s="1121" t="s">
        <v>3552</v>
      </c>
      <c r="BN32" s="1121" t="s">
        <v>3553</v>
      </c>
      <c r="BO32" s="1124" t="s">
        <v>3554</v>
      </c>
      <c r="BP32" s="1122" t="s">
        <v>3555</v>
      </c>
      <c r="BQ32" s="1042" t="s">
        <v>3556</v>
      </c>
      <c r="BR32" s="1125" t="s">
        <v>3557</v>
      </c>
      <c r="BS32" s="1121" t="s">
        <v>3558</v>
      </c>
      <c r="BT32" s="1122" t="s">
        <v>3559</v>
      </c>
      <c r="BU32" s="1123" t="s">
        <v>3560</v>
      </c>
      <c r="BV32" s="1121" t="s">
        <v>3561</v>
      </c>
      <c r="BW32" s="1121" t="s">
        <v>3562</v>
      </c>
      <c r="BX32" s="1124" t="s">
        <v>3563</v>
      </c>
      <c r="BY32" s="1122" t="s">
        <v>3564</v>
      </c>
      <c r="BZ32" s="1042" t="s">
        <v>3565</v>
      </c>
    </row>
    <row r="33" spans="1:79" ht="16">
      <c r="A33" s="302"/>
      <c r="B33" s="251" t="s">
        <v>699</v>
      </c>
      <c r="C33" s="261" t="s">
        <v>105</v>
      </c>
      <c r="D33" s="261"/>
      <c r="E33" s="254" t="s">
        <v>1</v>
      </c>
      <c r="F33" s="255">
        <v>3</v>
      </c>
      <c r="G33" s="321">
        <v>0</v>
      </c>
      <c r="H33" s="322">
        <v>0</v>
      </c>
      <c r="I33" s="323">
        <v>0</v>
      </c>
      <c r="J33" s="324">
        <v>1.0118819938019472</v>
      </c>
      <c r="K33" s="323">
        <v>0</v>
      </c>
      <c r="L33" s="325">
        <v>0</v>
      </c>
      <c r="M33" s="326">
        <v>-1.1184140752032269E-17</v>
      </c>
      <c r="N33" s="323">
        <v>0</v>
      </c>
      <c r="O33" s="256">
        <f t="shared" si="0"/>
        <v>1.0118819938019472</v>
      </c>
      <c r="P33" s="321">
        <v>0</v>
      </c>
      <c r="Q33" s="322">
        <v>0</v>
      </c>
      <c r="R33" s="323">
        <v>0</v>
      </c>
      <c r="S33" s="324">
        <v>1.4403712105805941</v>
      </c>
      <c r="T33" s="323">
        <v>0</v>
      </c>
      <c r="U33" s="325">
        <v>0</v>
      </c>
      <c r="V33" s="326">
        <v>1.0293309939751198E-5</v>
      </c>
      <c r="W33" s="323">
        <v>0</v>
      </c>
      <c r="X33" s="256">
        <f t="shared" si="1"/>
        <v>1.4403815038905339</v>
      </c>
      <c r="Y33" s="318"/>
      <c r="AA33" s="57">
        <f t="shared" si="2"/>
        <v>0</v>
      </c>
      <c r="AB33" s="19"/>
      <c r="AC33" s="17"/>
      <c r="AD33" s="19"/>
      <c r="AE33" s="59">
        <f>IF([2]Validation!$H$3=1,0,IF(ISNUMBER(G33),0,1))</f>
        <v>0</v>
      </c>
      <c r="AF33" s="59">
        <f>IF([2]Validation!$H$3=1,0,IF(ISNUMBER(H33),0,1))</f>
        <v>0</v>
      </c>
      <c r="AG33" s="59">
        <f>IF([2]Validation!$H$3=1,0,IF(ISNUMBER(I33),0,1))</f>
        <v>0</v>
      </c>
      <c r="AH33" s="59">
        <f>IF([2]Validation!$H$3=1,0,IF(ISNUMBER(J33),0,1))</f>
        <v>0</v>
      </c>
      <c r="AI33" s="59">
        <f>IF([2]Validation!$H$3=1,0,IF(ISNUMBER(K33),0,1))</f>
        <v>0</v>
      </c>
      <c r="AJ33" s="59">
        <f>IF([2]Validation!$H$3=1,0,IF(ISNUMBER(L33),0,1))</f>
        <v>0</v>
      </c>
      <c r="AK33" s="59">
        <f>IF([2]Validation!$H$3=1,0,IF(ISNUMBER(M33),0,1))</f>
        <v>0</v>
      </c>
      <c r="AL33" s="59">
        <f>IF([2]Validation!$H$3=1,0,IF(ISNUMBER(N33),0,1))</f>
        <v>0</v>
      </c>
      <c r="AM33" s="105"/>
      <c r="AN33" s="59">
        <f>IF([2]Validation!$H$3=1,0,IF(ISNUMBER(P33),0,1))</f>
        <v>0</v>
      </c>
      <c r="AO33" s="59">
        <f>IF([2]Validation!$H$3=1,0,IF(ISNUMBER(Q33),0,1))</f>
        <v>0</v>
      </c>
      <c r="AP33" s="59">
        <f>IF([2]Validation!$H$3=1,0,IF(ISNUMBER(R33),0,1))</f>
        <v>0</v>
      </c>
      <c r="AQ33" s="59">
        <f>IF([2]Validation!$H$3=1,0,IF(ISNUMBER(S33),0,1))</f>
        <v>0</v>
      </c>
      <c r="AR33" s="59">
        <f>IF([2]Validation!$H$3=1,0,IF(ISNUMBER(T33),0,1))</f>
        <v>0</v>
      </c>
      <c r="AS33" s="59">
        <f>IF([2]Validation!$H$3=1,0,IF(ISNUMBER(U33),0,1))</f>
        <v>0</v>
      </c>
      <c r="AT33" s="59">
        <f>IF([2]Validation!$H$3=1,0,IF(ISNUMBER(V33),0,1))</f>
        <v>0</v>
      </c>
      <c r="AU33" s="59">
        <f>IF([2]Validation!$H$3=1,0,IF(ISNUMBER(W33),0,1))</f>
        <v>0</v>
      </c>
      <c r="AV33" s="17"/>
      <c r="BD33" s="251" t="s">
        <v>699</v>
      </c>
      <c r="BE33" s="1054" t="s">
        <v>105</v>
      </c>
      <c r="BF33" s="1054"/>
      <c r="BG33" s="254" t="s">
        <v>1</v>
      </c>
      <c r="BH33" s="255">
        <v>3</v>
      </c>
      <c r="BI33" s="1120" t="s">
        <v>3566</v>
      </c>
      <c r="BJ33" s="1121" t="s">
        <v>3567</v>
      </c>
      <c r="BK33" s="1122" t="s">
        <v>3568</v>
      </c>
      <c r="BL33" s="1123" t="s">
        <v>3569</v>
      </c>
      <c r="BM33" s="1121" t="s">
        <v>3570</v>
      </c>
      <c r="BN33" s="1121" t="s">
        <v>3571</v>
      </c>
      <c r="BO33" s="1124" t="s">
        <v>3572</v>
      </c>
      <c r="BP33" s="1122" t="s">
        <v>3573</v>
      </c>
      <c r="BQ33" s="1042" t="s">
        <v>3574</v>
      </c>
      <c r="BR33" s="1125" t="s">
        <v>3575</v>
      </c>
      <c r="BS33" s="1121" t="s">
        <v>3576</v>
      </c>
      <c r="BT33" s="1122" t="s">
        <v>3577</v>
      </c>
      <c r="BU33" s="1123" t="s">
        <v>3578</v>
      </c>
      <c r="BV33" s="1121" t="s">
        <v>3579</v>
      </c>
      <c r="BW33" s="1121" t="s">
        <v>3580</v>
      </c>
      <c r="BX33" s="1124" t="s">
        <v>3581</v>
      </c>
      <c r="BY33" s="1122" t="s">
        <v>3582</v>
      </c>
      <c r="BZ33" s="1042" t="s">
        <v>3583</v>
      </c>
    </row>
    <row r="34" spans="1:79" ht="16">
      <c r="A34" s="302"/>
      <c r="B34" s="251" t="s">
        <v>700</v>
      </c>
      <c r="C34" s="261" t="s">
        <v>106</v>
      </c>
      <c r="D34" s="261"/>
      <c r="E34" s="254" t="s">
        <v>1</v>
      </c>
      <c r="F34" s="255">
        <v>3</v>
      </c>
      <c r="G34" s="321">
        <v>2.1414548162766045</v>
      </c>
      <c r="H34" s="322">
        <v>0</v>
      </c>
      <c r="I34" s="323">
        <v>0</v>
      </c>
      <c r="J34" s="324">
        <v>6.1851698293996442</v>
      </c>
      <c r="K34" s="323">
        <v>0</v>
      </c>
      <c r="L34" s="325">
        <v>-1.1088805394973696E-6</v>
      </c>
      <c r="M34" s="326">
        <v>0</v>
      </c>
      <c r="N34" s="323">
        <v>1.3186687496725478E-6</v>
      </c>
      <c r="O34" s="256">
        <f t="shared" si="0"/>
        <v>8.3266248554644591</v>
      </c>
      <c r="P34" s="321">
        <v>0</v>
      </c>
      <c r="Q34" s="322">
        <v>0</v>
      </c>
      <c r="R34" s="323">
        <v>0</v>
      </c>
      <c r="S34" s="324">
        <v>8.1144872401208232</v>
      </c>
      <c r="T34" s="323">
        <v>0</v>
      </c>
      <c r="U34" s="325">
        <v>0</v>
      </c>
      <c r="V34" s="326">
        <v>1.8812707025083826E-7</v>
      </c>
      <c r="W34" s="323">
        <v>0</v>
      </c>
      <c r="X34" s="256">
        <f t="shared" si="1"/>
        <v>8.1144874282478927</v>
      </c>
      <c r="Y34" s="318"/>
      <c r="AA34" s="57">
        <f t="shared" si="2"/>
        <v>0</v>
      </c>
      <c r="AB34" s="19"/>
      <c r="AC34" s="17"/>
      <c r="AD34" s="19"/>
      <c r="AE34" s="59">
        <f>IF([2]Validation!$H$3=1,0,IF(ISNUMBER(G34),0,1))</f>
        <v>0</v>
      </c>
      <c r="AF34" s="59">
        <f>IF([2]Validation!$H$3=1,0,IF(ISNUMBER(H34),0,1))</f>
        <v>0</v>
      </c>
      <c r="AG34" s="59">
        <f>IF([2]Validation!$H$3=1,0,IF(ISNUMBER(I34),0,1))</f>
        <v>0</v>
      </c>
      <c r="AH34" s="59">
        <f>IF([2]Validation!$H$3=1,0,IF(ISNUMBER(J34),0,1))</f>
        <v>0</v>
      </c>
      <c r="AI34" s="59">
        <f>IF([2]Validation!$H$3=1,0,IF(ISNUMBER(K34),0,1))</f>
        <v>0</v>
      </c>
      <c r="AJ34" s="59">
        <f>IF([2]Validation!$H$3=1,0,IF(ISNUMBER(L34),0,1))</f>
        <v>0</v>
      </c>
      <c r="AK34" s="59">
        <f>IF([2]Validation!$H$3=1,0,IF(ISNUMBER(M34),0,1))</f>
        <v>0</v>
      </c>
      <c r="AL34" s="59">
        <f>IF([2]Validation!$H$3=1,0,IF(ISNUMBER(N34),0,1))</f>
        <v>0</v>
      </c>
      <c r="AM34" s="105"/>
      <c r="AN34" s="59">
        <f>IF([2]Validation!$H$3=1,0,IF(ISNUMBER(P34),0,1))</f>
        <v>0</v>
      </c>
      <c r="AO34" s="59">
        <f>IF([2]Validation!$H$3=1,0,IF(ISNUMBER(Q34),0,1))</f>
        <v>0</v>
      </c>
      <c r="AP34" s="59">
        <f>IF([2]Validation!$H$3=1,0,IF(ISNUMBER(R34),0,1))</f>
        <v>0</v>
      </c>
      <c r="AQ34" s="59">
        <f>IF([2]Validation!$H$3=1,0,IF(ISNUMBER(S34),0,1))</f>
        <v>0</v>
      </c>
      <c r="AR34" s="59">
        <f>IF([2]Validation!$H$3=1,0,IF(ISNUMBER(T34),0,1))</f>
        <v>0</v>
      </c>
      <c r="AS34" s="59">
        <f>IF([2]Validation!$H$3=1,0,IF(ISNUMBER(U34),0,1))</f>
        <v>0</v>
      </c>
      <c r="AT34" s="59">
        <f>IF([2]Validation!$H$3=1,0,IF(ISNUMBER(V34),0,1))</f>
        <v>0</v>
      </c>
      <c r="AU34" s="59">
        <f>IF([2]Validation!$H$3=1,0,IF(ISNUMBER(W34),0,1))</f>
        <v>0</v>
      </c>
      <c r="AV34" s="17"/>
      <c r="BD34" s="251" t="s">
        <v>700</v>
      </c>
      <c r="BE34" s="1054" t="s">
        <v>106</v>
      </c>
      <c r="BF34" s="1054"/>
      <c r="BG34" s="254" t="s">
        <v>1</v>
      </c>
      <c r="BH34" s="255">
        <v>3</v>
      </c>
      <c r="BI34" s="1120" t="s">
        <v>3584</v>
      </c>
      <c r="BJ34" s="1121" t="s">
        <v>3585</v>
      </c>
      <c r="BK34" s="1122" t="s">
        <v>3586</v>
      </c>
      <c r="BL34" s="1123" t="s">
        <v>3587</v>
      </c>
      <c r="BM34" s="1121" t="s">
        <v>3588</v>
      </c>
      <c r="BN34" s="1121" t="s">
        <v>3589</v>
      </c>
      <c r="BO34" s="1124" t="s">
        <v>3590</v>
      </c>
      <c r="BP34" s="1122" t="s">
        <v>3591</v>
      </c>
      <c r="BQ34" s="1042" t="s">
        <v>3592</v>
      </c>
      <c r="BR34" s="1125" t="s">
        <v>3593</v>
      </c>
      <c r="BS34" s="1121" t="s">
        <v>3594</v>
      </c>
      <c r="BT34" s="1122" t="s">
        <v>3595</v>
      </c>
      <c r="BU34" s="1123" t="s">
        <v>3596</v>
      </c>
      <c r="BV34" s="1121" t="s">
        <v>3597</v>
      </c>
      <c r="BW34" s="1121" t="s">
        <v>3598</v>
      </c>
      <c r="BX34" s="1124" t="s">
        <v>3599</v>
      </c>
      <c r="BY34" s="1122" t="s">
        <v>3600</v>
      </c>
      <c r="BZ34" s="1042" t="s">
        <v>3601</v>
      </c>
    </row>
    <row r="35" spans="1:79" ht="16">
      <c r="A35" s="302"/>
      <c r="B35" s="251" t="s">
        <v>701</v>
      </c>
      <c r="C35" s="261" t="s">
        <v>130</v>
      </c>
      <c r="D35" s="261"/>
      <c r="E35" s="254" t="s">
        <v>1</v>
      </c>
      <c r="F35" s="255">
        <v>3</v>
      </c>
      <c r="G35" s="321">
        <v>33.050844555565376</v>
      </c>
      <c r="H35" s="322">
        <v>-0.45089276822905516</v>
      </c>
      <c r="I35" s="323">
        <v>0</v>
      </c>
      <c r="J35" s="324">
        <v>3.442896383818575E-6</v>
      </c>
      <c r="K35" s="323">
        <v>0</v>
      </c>
      <c r="L35" s="325">
        <v>0</v>
      </c>
      <c r="M35" s="326">
        <v>0</v>
      </c>
      <c r="N35" s="323">
        <v>0</v>
      </c>
      <c r="O35" s="256">
        <f t="shared" si="0"/>
        <v>32.599955230232709</v>
      </c>
      <c r="P35" s="321">
        <v>20.035122991652905</v>
      </c>
      <c r="Q35" s="322">
        <v>2.1851403613562921E-2</v>
      </c>
      <c r="R35" s="323">
        <v>0</v>
      </c>
      <c r="S35" s="324">
        <v>1.480654036315785E-4</v>
      </c>
      <c r="T35" s="323">
        <v>0</v>
      </c>
      <c r="U35" s="325">
        <v>0</v>
      </c>
      <c r="V35" s="326">
        <v>-1.0004749700389398E-5</v>
      </c>
      <c r="W35" s="323">
        <v>0</v>
      </c>
      <c r="X35" s="256">
        <f t="shared" si="1"/>
        <v>20.0571124559204</v>
      </c>
      <c r="Y35" s="318"/>
      <c r="AA35" s="57">
        <f t="shared" si="2"/>
        <v>0</v>
      </c>
      <c r="AB35" s="19"/>
      <c r="AC35" s="17"/>
      <c r="AD35" s="19"/>
      <c r="AE35" s="59">
        <f>IF([2]Validation!$H$3=1,0,IF(ISNUMBER(G35),0,1))</f>
        <v>0</v>
      </c>
      <c r="AF35" s="59">
        <f>IF([2]Validation!$H$3=1,0,IF(ISNUMBER(H35),0,1))</f>
        <v>0</v>
      </c>
      <c r="AG35" s="59">
        <f>IF([2]Validation!$H$3=1,0,IF(ISNUMBER(I35),0,1))</f>
        <v>0</v>
      </c>
      <c r="AH35" s="59">
        <f>IF([2]Validation!$H$3=1,0,IF(ISNUMBER(J35),0,1))</f>
        <v>0</v>
      </c>
      <c r="AI35" s="59">
        <f>IF([2]Validation!$H$3=1,0,IF(ISNUMBER(K35),0,1))</f>
        <v>0</v>
      </c>
      <c r="AJ35" s="59">
        <f>IF([2]Validation!$H$3=1,0,IF(ISNUMBER(L35),0,1))</f>
        <v>0</v>
      </c>
      <c r="AK35" s="59">
        <f>IF([2]Validation!$H$3=1,0,IF(ISNUMBER(M35),0,1))</f>
        <v>0</v>
      </c>
      <c r="AL35" s="59">
        <f>IF([2]Validation!$H$3=1,0,IF(ISNUMBER(N35),0,1))</f>
        <v>0</v>
      </c>
      <c r="AM35" s="105"/>
      <c r="AN35" s="59">
        <f>IF([2]Validation!$H$3=1,0,IF(ISNUMBER(P35),0,1))</f>
        <v>0</v>
      </c>
      <c r="AO35" s="59">
        <f>IF([2]Validation!$H$3=1,0,IF(ISNUMBER(Q35),0,1))</f>
        <v>0</v>
      </c>
      <c r="AP35" s="59">
        <f>IF([2]Validation!$H$3=1,0,IF(ISNUMBER(R35),0,1))</f>
        <v>0</v>
      </c>
      <c r="AQ35" s="59">
        <f>IF([2]Validation!$H$3=1,0,IF(ISNUMBER(S35),0,1))</f>
        <v>0</v>
      </c>
      <c r="AR35" s="59">
        <f>IF([2]Validation!$H$3=1,0,IF(ISNUMBER(T35),0,1))</f>
        <v>0</v>
      </c>
      <c r="AS35" s="59">
        <f>IF([2]Validation!$H$3=1,0,IF(ISNUMBER(U35),0,1))</f>
        <v>0</v>
      </c>
      <c r="AT35" s="59">
        <f>IF([2]Validation!$H$3=1,0,IF(ISNUMBER(V35),0,1))</f>
        <v>0</v>
      </c>
      <c r="AU35" s="59">
        <f>IF([2]Validation!$H$3=1,0,IF(ISNUMBER(W35),0,1))</f>
        <v>0</v>
      </c>
      <c r="AV35" s="17"/>
      <c r="BD35" s="251" t="s">
        <v>701</v>
      </c>
      <c r="BE35" s="1054" t="s">
        <v>130</v>
      </c>
      <c r="BF35" s="1054"/>
      <c r="BG35" s="254" t="s">
        <v>1</v>
      </c>
      <c r="BH35" s="255">
        <v>3</v>
      </c>
      <c r="BI35" s="1120" t="s">
        <v>3602</v>
      </c>
      <c r="BJ35" s="1121" t="s">
        <v>3603</v>
      </c>
      <c r="BK35" s="1122" t="s">
        <v>3604</v>
      </c>
      <c r="BL35" s="1123" t="s">
        <v>3605</v>
      </c>
      <c r="BM35" s="1121" t="s">
        <v>3606</v>
      </c>
      <c r="BN35" s="1121" t="s">
        <v>3607</v>
      </c>
      <c r="BO35" s="1124" t="s">
        <v>3608</v>
      </c>
      <c r="BP35" s="1122" t="s">
        <v>3609</v>
      </c>
      <c r="BQ35" s="1042" t="s">
        <v>3610</v>
      </c>
      <c r="BR35" s="1125" t="s">
        <v>3611</v>
      </c>
      <c r="BS35" s="1121" t="s">
        <v>3612</v>
      </c>
      <c r="BT35" s="1122" t="s">
        <v>3613</v>
      </c>
      <c r="BU35" s="1123" t="s">
        <v>3614</v>
      </c>
      <c r="BV35" s="1121" t="s">
        <v>3615</v>
      </c>
      <c r="BW35" s="1121" t="s">
        <v>3616</v>
      </c>
      <c r="BX35" s="1124" t="s">
        <v>3617</v>
      </c>
      <c r="BY35" s="1122" t="s">
        <v>3618</v>
      </c>
      <c r="BZ35" s="1042" t="s">
        <v>3619</v>
      </c>
    </row>
    <row r="36" spans="1:79" ht="16">
      <c r="A36" s="302"/>
      <c r="B36" s="251" t="s">
        <v>702</v>
      </c>
      <c r="C36" s="260" t="s">
        <v>703</v>
      </c>
      <c r="D36" s="261"/>
      <c r="E36" s="254" t="s">
        <v>1</v>
      </c>
      <c r="F36" s="255">
        <v>3</v>
      </c>
      <c r="G36" s="321">
        <v>8.0799131626851306</v>
      </c>
      <c r="H36" s="322">
        <v>0</v>
      </c>
      <c r="I36" s="323">
        <v>0</v>
      </c>
      <c r="J36" s="324">
        <v>0</v>
      </c>
      <c r="K36" s="323">
        <v>0</v>
      </c>
      <c r="L36" s="325">
        <v>0</v>
      </c>
      <c r="M36" s="326">
        <v>0</v>
      </c>
      <c r="N36" s="323">
        <v>0</v>
      </c>
      <c r="O36" s="256">
        <f t="shared" si="0"/>
        <v>8.0799131626851306</v>
      </c>
      <c r="P36" s="321">
        <v>8.0799131626851306</v>
      </c>
      <c r="Q36" s="322">
        <v>0</v>
      </c>
      <c r="R36" s="323">
        <v>0</v>
      </c>
      <c r="S36" s="324">
        <v>0</v>
      </c>
      <c r="T36" s="323">
        <v>0</v>
      </c>
      <c r="U36" s="325">
        <v>0</v>
      </c>
      <c r="V36" s="326">
        <v>0</v>
      </c>
      <c r="W36" s="323">
        <v>0</v>
      </c>
      <c r="X36" s="256">
        <f t="shared" si="1"/>
        <v>8.0799131626851306</v>
      </c>
      <c r="Y36" s="319"/>
      <c r="AA36" s="57">
        <f t="shared" si="2"/>
        <v>0</v>
      </c>
      <c r="AB36" s="19"/>
      <c r="AC36" s="17"/>
      <c r="AD36" s="19"/>
      <c r="AE36" s="59">
        <f>IF([2]Validation!$H$3=1,0,IF(ISNUMBER(G36),0,1))</f>
        <v>0</v>
      </c>
      <c r="AF36" s="59">
        <f>IF([2]Validation!$H$3=1,0,IF(ISNUMBER(H36),0,1))</f>
        <v>0</v>
      </c>
      <c r="AG36" s="59">
        <f>IF([2]Validation!$H$3=1,0,IF(ISNUMBER(I36),0,1))</f>
        <v>0</v>
      </c>
      <c r="AH36" s="59">
        <f>IF([2]Validation!$H$3=1,0,IF(ISNUMBER(J36),0,1))</f>
        <v>0</v>
      </c>
      <c r="AI36" s="59">
        <f>IF([2]Validation!$H$3=1,0,IF(ISNUMBER(K36),0,1))</f>
        <v>0</v>
      </c>
      <c r="AJ36" s="59">
        <f>IF([2]Validation!$H$3=1,0,IF(ISNUMBER(L36),0,1))</f>
        <v>0</v>
      </c>
      <c r="AK36" s="59">
        <f>IF([2]Validation!$H$3=1,0,IF(ISNUMBER(M36),0,1))</f>
        <v>0</v>
      </c>
      <c r="AL36" s="59">
        <f>IF([2]Validation!$H$3=1,0,IF(ISNUMBER(N36),0,1))</f>
        <v>0</v>
      </c>
      <c r="AM36" s="105"/>
      <c r="AN36" s="59">
        <f>IF([2]Validation!$H$3=1,0,IF(ISNUMBER(P36),0,1))</f>
        <v>0</v>
      </c>
      <c r="AO36" s="59">
        <f>IF([2]Validation!$H$3=1,0,IF(ISNUMBER(Q36),0,1))</f>
        <v>0</v>
      </c>
      <c r="AP36" s="59">
        <f>IF([2]Validation!$H$3=1,0,IF(ISNUMBER(R36),0,1))</f>
        <v>0</v>
      </c>
      <c r="AQ36" s="59">
        <f>IF([2]Validation!$H$3=1,0,IF(ISNUMBER(S36),0,1))</f>
        <v>0</v>
      </c>
      <c r="AR36" s="59">
        <f>IF([2]Validation!$H$3=1,0,IF(ISNUMBER(T36),0,1))</f>
        <v>0</v>
      </c>
      <c r="AS36" s="59">
        <f>IF([2]Validation!$H$3=1,0,IF(ISNUMBER(U36),0,1))</f>
        <v>0</v>
      </c>
      <c r="AT36" s="59">
        <f>IF([2]Validation!$H$3=1,0,IF(ISNUMBER(V36),0,1))</f>
        <v>0</v>
      </c>
      <c r="AU36" s="59">
        <f>IF([2]Validation!$H$3=1,0,IF(ISNUMBER(W36),0,1))</f>
        <v>0</v>
      </c>
      <c r="AV36" s="17"/>
      <c r="BD36" s="251" t="s">
        <v>702</v>
      </c>
      <c r="BE36" s="1048" t="s">
        <v>703</v>
      </c>
      <c r="BF36" s="1048"/>
      <c r="BG36" s="254" t="s">
        <v>1</v>
      </c>
      <c r="BH36" s="255">
        <v>3</v>
      </c>
      <c r="BI36" s="1120" t="s">
        <v>3620</v>
      </c>
      <c r="BJ36" s="1121" t="s">
        <v>3621</v>
      </c>
      <c r="BK36" s="1122" t="s">
        <v>3622</v>
      </c>
      <c r="BL36" s="1123" t="s">
        <v>3623</v>
      </c>
      <c r="BM36" s="1121" t="s">
        <v>3624</v>
      </c>
      <c r="BN36" s="1121" t="s">
        <v>3625</v>
      </c>
      <c r="BO36" s="1124" t="s">
        <v>3626</v>
      </c>
      <c r="BP36" s="1122" t="s">
        <v>3627</v>
      </c>
      <c r="BQ36" s="1042" t="s">
        <v>3628</v>
      </c>
      <c r="BR36" s="1125" t="s">
        <v>3629</v>
      </c>
      <c r="BS36" s="1121" t="s">
        <v>3630</v>
      </c>
      <c r="BT36" s="1122" t="s">
        <v>3631</v>
      </c>
      <c r="BU36" s="1123" t="s">
        <v>3632</v>
      </c>
      <c r="BV36" s="1121" t="s">
        <v>3633</v>
      </c>
      <c r="BW36" s="1121" t="s">
        <v>3634</v>
      </c>
      <c r="BX36" s="1124" t="s">
        <v>3635</v>
      </c>
      <c r="BY36" s="1122" t="s">
        <v>3636</v>
      </c>
      <c r="BZ36" s="1042" t="s">
        <v>3637</v>
      </c>
      <c r="CA36" s="206"/>
    </row>
    <row r="37" spans="1:79" ht="16">
      <c r="A37" s="302"/>
      <c r="B37" s="251" t="s">
        <v>704</v>
      </c>
      <c r="C37" s="320" t="s">
        <v>384</v>
      </c>
      <c r="D37" s="261"/>
      <c r="E37" s="254" t="s">
        <v>1</v>
      </c>
      <c r="F37" s="255">
        <v>3</v>
      </c>
      <c r="G37" s="321">
        <v>0</v>
      </c>
      <c r="H37" s="322">
        <v>0</v>
      </c>
      <c r="I37" s="323">
        <v>0</v>
      </c>
      <c r="J37" s="324">
        <v>0</v>
      </c>
      <c r="K37" s="323">
        <v>0</v>
      </c>
      <c r="L37" s="325">
        <v>0</v>
      </c>
      <c r="M37" s="326">
        <v>0</v>
      </c>
      <c r="N37" s="323">
        <v>0</v>
      </c>
      <c r="O37" s="256">
        <f t="shared" si="0"/>
        <v>0</v>
      </c>
      <c r="P37" s="321">
        <v>0</v>
      </c>
      <c r="Q37" s="322">
        <v>0</v>
      </c>
      <c r="R37" s="323">
        <v>0</v>
      </c>
      <c r="S37" s="324">
        <v>0</v>
      </c>
      <c r="T37" s="323">
        <v>0</v>
      </c>
      <c r="U37" s="325">
        <v>0</v>
      </c>
      <c r="V37" s="326">
        <v>0</v>
      </c>
      <c r="W37" s="323">
        <v>0</v>
      </c>
      <c r="X37" s="256">
        <f t="shared" si="1"/>
        <v>0</v>
      </c>
      <c r="Y37" s="319"/>
      <c r="AA37" s="57">
        <f t="shared" ref="AA37:AA51" si="3">(IF(SUM(AE37:AV37)=0,IF(AD37=1,BA$37,0),$AE$5))</f>
        <v>0</v>
      </c>
      <c r="AB37" s="19"/>
      <c r="AC37" s="17"/>
      <c r="AD37" s="59">
        <f xml:space="preserve"> IF( AND(OR($C37 = "Capital expenditure purpose - WASTEWATER additional line 1 [Other categories]",$C37=""), OR( G37 &lt;&gt; 0, H37 &lt;&gt; 0, I37 &lt;&gt; 0, J37 &lt;&gt; 0, K37 &lt;&gt; 0, L37 &lt;&gt; 0, M37 &lt;&gt; 0, N37 &lt;&gt; 0, P37 &lt;&gt; 0, Q37 &lt;&gt; 0, R37 &lt;&gt; 0, S37 &lt;&gt; 0, T37 &lt;&gt; 0, U37 &lt;&gt; 0, V37 &lt;&gt; 0, W37 &lt;&gt; 0) ), 1, 0 )</f>
        <v>0</v>
      </c>
      <c r="AE37" s="59">
        <f t="shared" ref="AE37:AL37" si="4" xml:space="preserve"> IF(AND($C37="Capital expenditure purpose - WASTEWATER additional line 1 [Other categories]",$O37=0), 0, IF( ISNUMBER( G37 ), 0, 1 ))</f>
        <v>0</v>
      </c>
      <c r="AF37" s="59">
        <f t="shared" si="4"/>
        <v>0</v>
      </c>
      <c r="AG37" s="59">
        <f t="shared" si="4"/>
        <v>0</v>
      </c>
      <c r="AH37" s="59">
        <f t="shared" si="4"/>
        <v>0</v>
      </c>
      <c r="AI37" s="59">
        <f t="shared" si="4"/>
        <v>0</v>
      </c>
      <c r="AJ37" s="59">
        <f t="shared" si="4"/>
        <v>0</v>
      </c>
      <c r="AK37" s="59">
        <f t="shared" si="4"/>
        <v>0</v>
      </c>
      <c r="AL37" s="59">
        <f t="shared" si="4"/>
        <v>0</v>
      </c>
      <c r="AM37" s="105"/>
      <c r="AN37" s="59">
        <f t="shared" ref="AN37:AU37" si="5" xml:space="preserve"> IF(AND($C37="Capital expenditure purpose - WASTEWATER additional line 1 [Other categories]",$O37=0), 0, IF( ISNUMBER( P37 ), 0, 1 ))</f>
        <v>0</v>
      </c>
      <c r="AO37" s="59">
        <f t="shared" si="5"/>
        <v>0</v>
      </c>
      <c r="AP37" s="59">
        <f t="shared" si="5"/>
        <v>0</v>
      </c>
      <c r="AQ37" s="59">
        <f t="shared" si="5"/>
        <v>0</v>
      </c>
      <c r="AR37" s="59">
        <f t="shared" si="5"/>
        <v>0</v>
      </c>
      <c r="AS37" s="59">
        <f t="shared" si="5"/>
        <v>0</v>
      </c>
      <c r="AT37" s="59">
        <f t="shared" si="5"/>
        <v>0</v>
      </c>
      <c r="AU37" s="59">
        <f t="shared" si="5"/>
        <v>0</v>
      </c>
      <c r="AV37" s="17"/>
      <c r="BA37" s="12" t="s">
        <v>457</v>
      </c>
      <c r="BD37" s="251" t="s">
        <v>702</v>
      </c>
      <c r="BE37" s="1126" t="s">
        <v>3638</v>
      </c>
      <c r="BF37" s="1054"/>
      <c r="BG37" s="254" t="s">
        <v>1</v>
      </c>
      <c r="BH37" s="255">
        <v>3</v>
      </c>
      <c r="BI37" s="1127" t="s">
        <v>3638</v>
      </c>
      <c r="BJ37" s="1128" t="s">
        <v>3639</v>
      </c>
      <c r="BK37" s="1129" t="s">
        <v>3640</v>
      </c>
      <c r="BL37" s="1130" t="s">
        <v>3641</v>
      </c>
      <c r="BM37" s="1128" t="s">
        <v>3642</v>
      </c>
      <c r="BN37" s="1128" t="s">
        <v>3643</v>
      </c>
      <c r="BO37" s="1131" t="s">
        <v>3644</v>
      </c>
      <c r="BP37" s="1129" t="s">
        <v>3645</v>
      </c>
      <c r="BQ37" s="1042" t="s">
        <v>3646</v>
      </c>
      <c r="BR37" s="1132" t="s">
        <v>3647</v>
      </c>
      <c r="BS37" s="1128" t="s">
        <v>3648</v>
      </c>
      <c r="BT37" s="1129" t="s">
        <v>3649</v>
      </c>
      <c r="BU37" s="1130" t="s">
        <v>3650</v>
      </c>
      <c r="BV37" s="1128" t="s">
        <v>3651</v>
      </c>
      <c r="BW37" s="1128" t="s">
        <v>3652</v>
      </c>
      <c r="BX37" s="1131" t="s">
        <v>3653</v>
      </c>
      <c r="BY37" s="1129" t="s">
        <v>3654</v>
      </c>
      <c r="BZ37" s="1042" t="s">
        <v>3655</v>
      </c>
    </row>
    <row r="38" spans="1:79" ht="16">
      <c r="A38" s="302"/>
      <c r="B38" s="251" t="s">
        <v>705</v>
      </c>
      <c r="C38" s="320" t="s">
        <v>385</v>
      </c>
      <c r="D38" s="261"/>
      <c r="E38" s="254" t="s">
        <v>1</v>
      </c>
      <c r="F38" s="255">
        <v>3</v>
      </c>
      <c r="G38" s="321">
        <v>1.3527610557038863E-5</v>
      </c>
      <c r="H38" s="322">
        <v>0</v>
      </c>
      <c r="I38" s="323">
        <v>0</v>
      </c>
      <c r="J38" s="324">
        <v>0.16900033561406358</v>
      </c>
      <c r="K38" s="323">
        <v>0</v>
      </c>
      <c r="L38" s="325">
        <v>-4.4177401096984388E-4</v>
      </c>
      <c r="M38" s="326">
        <v>0</v>
      </c>
      <c r="N38" s="323">
        <v>0</v>
      </c>
      <c r="O38" s="256">
        <f t="shared" si="0"/>
        <v>0.16857208921365077</v>
      </c>
      <c r="P38" s="321">
        <v>0</v>
      </c>
      <c r="Q38" s="322">
        <v>0</v>
      </c>
      <c r="R38" s="323">
        <v>0</v>
      </c>
      <c r="S38" s="324">
        <v>0</v>
      </c>
      <c r="T38" s="323">
        <v>0</v>
      </c>
      <c r="U38" s="325">
        <v>0</v>
      </c>
      <c r="V38" s="326">
        <v>0</v>
      </c>
      <c r="W38" s="323">
        <v>0</v>
      </c>
      <c r="X38" s="256">
        <f t="shared" si="1"/>
        <v>0</v>
      </c>
      <c r="Y38" s="319"/>
      <c r="AA38" s="57">
        <f t="shared" si="3"/>
        <v>0</v>
      </c>
      <c r="AB38" s="19"/>
      <c r="AC38" s="17"/>
      <c r="AD38" s="59">
        <f xml:space="preserve"> IF( AND(OR($C38 = "Capital expenditure purpose - WASTEWATER additional line 2 [Other categories]",$C38=""), OR( G38 &lt;&gt; 0, H38 &lt;&gt; 0, I38 &lt;&gt; 0, J38 &lt;&gt; 0, K38 &lt;&gt; 0, L38 &lt;&gt; 0, M38 &lt;&gt; 0, N38 &lt;&gt; 0, P38 &lt;&gt; 0, Q38 &lt;&gt; 0, R38 &lt;&gt; 0, S38 &lt;&gt; 0, T38 &lt;&gt; 0, U38 &lt;&gt; 0, V38 &lt;&gt; 0, W38 &lt;&gt; 0) ), 1, 0 )</f>
        <v>0</v>
      </c>
      <c r="AE38" s="59">
        <f t="shared" ref="AE38:AL38" si="6" xml:space="preserve"> IF(AND($C38="Capital expenditure purpose - WASTEWATER additional line 2 [Other categories]",$O38=0), 0, IF( ISNUMBER( G38 ), 0, 1 ))</f>
        <v>0</v>
      </c>
      <c r="AF38" s="59">
        <f t="shared" si="6"/>
        <v>0</v>
      </c>
      <c r="AG38" s="59">
        <f t="shared" si="6"/>
        <v>0</v>
      </c>
      <c r="AH38" s="59">
        <f t="shared" si="6"/>
        <v>0</v>
      </c>
      <c r="AI38" s="59">
        <f t="shared" si="6"/>
        <v>0</v>
      </c>
      <c r="AJ38" s="59">
        <f t="shared" si="6"/>
        <v>0</v>
      </c>
      <c r="AK38" s="59">
        <f t="shared" si="6"/>
        <v>0</v>
      </c>
      <c r="AL38" s="59">
        <f t="shared" si="6"/>
        <v>0</v>
      </c>
      <c r="AM38" s="105"/>
      <c r="AN38" s="59">
        <f t="shared" ref="AN38:AU38" si="7" xml:space="preserve"> IF(AND($C38="Capital expenditure purpose - WASTEWATER additional line 2 [Other categories]",$O38=0), 0, IF( ISNUMBER( P38 ), 0, 1 ))</f>
        <v>0</v>
      </c>
      <c r="AO38" s="59">
        <f t="shared" si="7"/>
        <v>0</v>
      </c>
      <c r="AP38" s="59">
        <f t="shared" si="7"/>
        <v>0</v>
      </c>
      <c r="AQ38" s="59">
        <f t="shared" si="7"/>
        <v>0</v>
      </c>
      <c r="AR38" s="59">
        <f t="shared" si="7"/>
        <v>0</v>
      </c>
      <c r="AS38" s="59">
        <f t="shared" si="7"/>
        <v>0</v>
      </c>
      <c r="AT38" s="59">
        <f t="shared" si="7"/>
        <v>0</v>
      </c>
      <c r="AU38" s="59">
        <f t="shared" si="7"/>
        <v>0</v>
      </c>
      <c r="AV38" s="17"/>
      <c r="BD38" s="251" t="s">
        <v>704</v>
      </c>
      <c r="BE38" s="1126" t="s">
        <v>3656</v>
      </c>
      <c r="BF38" s="1054"/>
      <c r="BG38" s="254" t="s">
        <v>1</v>
      </c>
      <c r="BH38" s="255">
        <v>3</v>
      </c>
      <c r="BI38" s="1127" t="s">
        <v>3656</v>
      </c>
      <c r="BJ38" s="1128" t="s">
        <v>3657</v>
      </c>
      <c r="BK38" s="1129" t="s">
        <v>3658</v>
      </c>
      <c r="BL38" s="1130" t="s">
        <v>3659</v>
      </c>
      <c r="BM38" s="1128" t="s">
        <v>3660</v>
      </c>
      <c r="BN38" s="1128" t="s">
        <v>3661</v>
      </c>
      <c r="BO38" s="1131" t="s">
        <v>3662</v>
      </c>
      <c r="BP38" s="1129" t="s">
        <v>3663</v>
      </c>
      <c r="BQ38" s="1042" t="s">
        <v>3664</v>
      </c>
      <c r="BR38" s="1132" t="s">
        <v>3665</v>
      </c>
      <c r="BS38" s="1128" t="s">
        <v>3666</v>
      </c>
      <c r="BT38" s="1129" t="s">
        <v>3667</v>
      </c>
      <c r="BU38" s="1130" t="s">
        <v>3668</v>
      </c>
      <c r="BV38" s="1128" t="s">
        <v>3669</v>
      </c>
      <c r="BW38" s="1128" t="s">
        <v>3670</v>
      </c>
      <c r="BX38" s="1131" t="s">
        <v>3671</v>
      </c>
      <c r="BY38" s="1129" t="s">
        <v>3672</v>
      </c>
      <c r="BZ38" s="1042" t="s">
        <v>3673</v>
      </c>
    </row>
    <row r="39" spans="1:79" ht="16">
      <c r="A39" s="302"/>
      <c r="B39" s="251" t="s">
        <v>706</v>
      </c>
      <c r="C39" s="320" t="s">
        <v>386</v>
      </c>
      <c r="D39" s="261"/>
      <c r="E39" s="254" t="s">
        <v>1</v>
      </c>
      <c r="F39" s="255">
        <v>3</v>
      </c>
      <c r="G39" s="321">
        <v>2.5551373855986981</v>
      </c>
      <c r="H39" s="322">
        <v>0</v>
      </c>
      <c r="I39" s="323">
        <v>0</v>
      </c>
      <c r="J39" s="324">
        <v>0</v>
      </c>
      <c r="K39" s="323">
        <v>0</v>
      </c>
      <c r="L39" s="325">
        <v>0</v>
      </c>
      <c r="M39" s="326">
        <v>0</v>
      </c>
      <c r="N39" s="323">
        <v>0</v>
      </c>
      <c r="O39" s="256">
        <f t="shared" si="0"/>
        <v>2.5551373855986981</v>
      </c>
      <c r="P39" s="321">
        <v>0</v>
      </c>
      <c r="Q39" s="322">
        <v>0</v>
      </c>
      <c r="R39" s="323">
        <v>0</v>
      </c>
      <c r="S39" s="324">
        <v>0</v>
      </c>
      <c r="T39" s="323">
        <v>0</v>
      </c>
      <c r="U39" s="325">
        <v>0</v>
      </c>
      <c r="V39" s="326">
        <v>0</v>
      </c>
      <c r="W39" s="323">
        <v>0</v>
      </c>
      <c r="X39" s="256">
        <f t="shared" si="1"/>
        <v>0</v>
      </c>
      <c r="Y39" s="319"/>
      <c r="AA39" s="57">
        <f t="shared" si="3"/>
        <v>0</v>
      </c>
      <c r="AB39" s="19"/>
      <c r="AC39" s="17"/>
      <c r="AD39" s="59">
        <f xml:space="preserve"> IF( AND(OR($C39 = "Capital expenditure purpose - WASTEWATER additional line 3 [Other categories]",$C39=""), OR( G39 &lt;&gt; 0, H39 &lt;&gt; 0, I39 &lt;&gt; 0, J39 &lt;&gt; 0, K39 &lt;&gt; 0, L39 &lt;&gt; 0, M39 &lt;&gt; 0, N39 &lt;&gt; 0, P39 &lt;&gt; 0, Q39 &lt;&gt; 0, R39 &lt;&gt; 0, S39 &lt;&gt; 0, T39 &lt;&gt; 0, U39 &lt;&gt; 0, V39 &lt;&gt; 0, W39 &lt;&gt; 0) ), 1, 0 )</f>
        <v>0</v>
      </c>
      <c r="AE39" s="59">
        <f t="shared" ref="AE39:AL39" si="8" xml:space="preserve"> IF(AND($C39="Capital expenditure purpose - WASTEWATER additional line 3 [Other categories]",$O39=0), 0, IF( ISNUMBER( G39 ), 0, 1 ))</f>
        <v>0</v>
      </c>
      <c r="AF39" s="59">
        <f t="shared" si="8"/>
        <v>0</v>
      </c>
      <c r="AG39" s="59">
        <f t="shared" si="8"/>
        <v>0</v>
      </c>
      <c r="AH39" s="59">
        <f t="shared" si="8"/>
        <v>0</v>
      </c>
      <c r="AI39" s="59">
        <f t="shared" si="8"/>
        <v>0</v>
      </c>
      <c r="AJ39" s="59">
        <f t="shared" si="8"/>
        <v>0</v>
      </c>
      <c r="AK39" s="59">
        <f t="shared" si="8"/>
        <v>0</v>
      </c>
      <c r="AL39" s="59">
        <f t="shared" si="8"/>
        <v>0</v>
      </c>
      <c r="AM39" s="105"/>
      <c r="AN39" s="59">
        <f t="shared" ref="AN39:AU39" si="9" xml:space="preserve"> IF(AND($C39="Capital expenditure purpose - WASTEWATER additional line 3 [Other categories]",$O39=0), 0, IF( ISNUMBER( P39 ), 0, 1 ))</f>
        <v>0</v>
      </c>
      <c r="AO39" s="59">
        <f t="shared" si="9"/>
        <v>0</v>
      </c>
      <c r="AP39" s="59">
        <f t="shared" si="9"/>
        <v>0</v>
      </c>
      <c r="AQ39" s="59">
        <f t="shared" si="9"/>
        <v>0</v>
      </c>
      <c r="AR39" s="59">
        <f t="shared" si="9"/>
        <v>0</v>
      </c>
      <c r="AS39" s="59">
        <f t="shared" si="9"/>
        <v>0</v>
      </c>
      <c r="AT39" s="59">
        <f t="shared" si="9"/>
        <v>0</v>
      </c>
      <c r="AU39" s="59">
        <f t="shared" si="9"/>
        <v>0</v>
      </c>
      <c r="AV39" s="17"/>
      <c r="BD39" s="251" t="s">
        <v>705</v>
      </c>
      <c r="BE39" s="1126" t="s">
        <v>3674</v>
      </c>
      <c r="BF39" s="1054"/>
      <c r="BG39" s="254" t="s">
        <v>1</v>
      </c>
      <c r="BH39" s="255">
        <v>3</v>
      </c>
      <c r="BI39" s="1127" t="s">
        <v>3674</v>
      </c>
      <c r="BJ39" s="1128" t="s">
        <v>3675</v>
      </c>
      <c r="BK39" s="1129" t="s">
        <v>3676</v>
      </c>
      <c r="BL39" s="1130" t="s">
        <v>3677</v>
      </c>
      <c r="BM39" s="1128" t="s">
        <v>3678</v>
      </c>
      <c r="BN39" s="1128" t="s">
        <v>3679</v>
      </c>
      <c r="BO39" s="1131" t="s">
        <v>3680</v>
      </c>
      <c r="BP39" s="1129" t="s">
        <v>3681</v>
      </c>
      <c r="BQ39" s="1042" t="s">
        <v>3682</v>
      </c>
      <c r="BR39" s="1132" t="s">
        <v>3683</v>
      </c>
      <c r="BS39" s="1128" t="s">
        <v>3684</v>
      </c>
      <c r="BT39" s="1129" t="s">
        <v>3685</v>
      </c>
      <c r="BU39" s="1130" t="s">
        <v>3686</v>
      </c>
      <c r="BV39" s="1128" t="s">
        <v>3687</v>
      </c>
      <c r="BW39" s="1128" t="s">
        <v>3688</v>
      </c>
      <c r="BX39" s="1131" t="s">
        <v>3689</v>
      </c>
      <c r="BY39" s="1129" t="s">
        <v>3690</v>
      </c>
      <c r="BZ39" s="1042" t="s">
        <v>3691</v>
      </c>
    </row>
    <row r="40" spans="1:79" ht="16">
      <c r="A40" s="302"/>
      <c r="B40" s="251" t="s">
        <v>707</v>
      </c>
      <c r="C40" s="320" t="s">
        <v>378</v>
      </c>
      <c r="D40" s="261"/>
      <c r="E40" s="254" t="s">
        <v>1</v>
      </c>
      <c r="F40" s="255">
        <v>3</v>
      </c>
      <c r="G40" s="321">
        <v>5.7207384031665753E-2</v>
      </c>
      <c r="H40" s="322">
        <v>1.5476301235866435E-2</v>
      </c>
      <c r="I40" s="323">
        <v>6.4687052312309128E-3</v>
      </c>
      <c r="J40" s="324">
        <v>4.8876038899060371E-2</v>
      </c>
      <c r="K40" s="323">
        <v>2.075021506083904E-5</v>
      </c>
      <c r="L40" s="325">
        <v>1.4752825921352073E-3</v>
      </c>
      <c r="M40" s="326">
        <v>6.018352781535191E-3</v>
      </c>
      <c r="N40" s="323">
        <v>2.8186571480276116E-4</v>
      </c>
      <c r="O40" s="256">
        <f t="shared" si="0"/>
        <v>0.13582468070135748</v>
      </c>
      <c r="P40" s="321">
        <v>5.7769555889630425E-2</v>
      </c>
      <c r="Q40" s="322">
        <v>4.1571463659295562E-3</v>
      </c>
      <c r="R40" s="323">
        <v>6.4687052312309128E-3</v>
      </c>
      <c r="S40" s="324">
        <v>4.8698821896579252E-2</v>
      </c>
      <c r="T40" s="323">
        <v>2.0750215060839037E-5</v>
      </c>
      <c r="U40" s="325">
        <v>1.475729700625866E-3</v>
      </c>
      <c r="V40" s="326">
        <v>-3.0667125655395842E-2</v>
      </c>
      <c r="W40" s="323">
        <v>2.8161924187281712E-4</v>
      </c>
      <c r="X40" s="256">
        <f t="shared" si="1"/>
        <v>8.8205202885533823E-2</v>
      </c>
      <c r="Y40" s="319"/>
      <c r="AA40" s="57">
        <f t="shared" si="3"/>
        <v>0</v>
      </c>
      <c r="AB40" s="19"/>
      <c r="AC40" s="17"/>
      <c r="AD40" s="59">
        <f xml:space="preserve"> IF( AND(OR($C40 = "Capital expenditure purpose - WASTEWATER additional line 4 [Other categories]",$C40=""), OR( G40 &lt;&gt; 0, H40 &lt;&gt; 0, I40 &lt;&gt; 0, J40 &lt;&gt; 0, K40 &lt;&gt; 0, L40 &lt;&gt; 0, M40 &lt;&gt; 0, N40 &lt;&gt; 0, P40 &lt;&gt; 0, Q40 &lt;&gt; 0, R40 &lt;&gt; 0, S40 &lt;&gt; 0, T40 &lt;&gt; 0, U40 &lt;&gt; 0, V40 &lt;&gt; 0, W40 &lt;&gt; 0) ), 1, 0 )</f>
        <v>0</v>
      </c>
      <c r="AE40" s="59">
        <f t="shared" ref="AE40:AL40" si="10" xml:space="preserve"> IF(AND($C40="Capital expenditure purpose - WASTEWATER additional line 4 [Other categories]",$O40=0), 0, IF( ISNUMBER( G40 ), 0, 1 ))</f>
        <v>0</v>
      </c>
      <c r="AF40" s="59">
        <f t="shared" si="10"/>
        <v>0</v>
      </c>
      <c r="AG40" s="59">
        <f t="shared" si="10"/>
        <v>0</v>
      </c>
      <c r="AH40" s="59">
        <f t="shared" si="10"/>
        <v>0</v>
      </c>
      <c r="AI40" s="59">
        <f t="shared" si="10"/>
        <v>0</v>
      </c>
      <c r="AJ40" s="59">
        <f t="shared" si="10"/>
        <v>0</v>
      </c>
      <c r="AK40" s="59">
        <f t="shared" si="10"/>
        <v>0</v>
      </c>
      <c r="AL40" s="59">
        <f t="shared" si="10"/>
        <v>0</v>
      </c>
      <c r="AM40" s="105"/>
      <c r="AN40" s="59">
        <f t="shared" ref="AN40:AU40" si="11" xml:space="preserve"> IF(AND($C40="Capital expenditure purpose - WASTEWATER additional line 4 [Other categories]",$O40=0), 0, IF( ISNUMBER( P40 ), 0, 1 ))</f>
        <v>0</v>
      </c>
      <c r="AO40" s="59">
        <f t="shared" si="11"/>
        <v>0</v>
      </c>
      <c r="AP40" s="59">
        <f t="shared" si="11"/>
        <v>0</v>
      </c>
      <c r="AQ40" s="59">
        <f t="shared" si="11"/>
        <v>0</v>
      </c>
      <c r="AR40" s="59">
        <f t="shared" si="11"/>
        <v>0</v>
      </c>
      <c r="AS40" s="59">
        <f t="shared" si="11"/>
        <v>0</v>
      </c>
      <c r="AT40" s="59">
        <f t="shared" si="11"/>
        <v>0</v>
      </c>
      <c r="AU40" s="59">
        <f t="shared" si="11"/>
        <v>0</v>
      </c>
      <c r="AV40" s="17"/>
      <c r="BD40" s="251" t="s">
        <v>706</v>
      </c>
      <c r="BE40" s="1126" t="s">
        <v>3692</v>
      </c>
      <c r="BF40" s="1054"/>
      <c r="BG40" s="254" t="s">
        <v>1</v>
      </c>
      <c r="BH40" s="255">
        <v>3</v>
      </c>
      <c r="BI40" s="1127" t="s">
        <v>3692</v>
      </c>
      <c r="BJ40" s="1128" t="s">
        <v>3693</v>
      </c>
      <c r="BK40" s="1129" t="s">
        <v>3694</v>
      </c>
      <c r="BL40" s="1130" t="s">
        <v>3695</v>
      </c>
      <c r="BM40" s="1128" t="s">
        <v>3696</v>
      </c>
      <c r="BN40" s="1128" t="s">
        <v>3697</v>
      </c>
      <c r="BO40" s="1131" t="s">
        <v>3698</v>
      </c>
      <c r="BP40" s="1129" t="s">
        <v>3699</v>
      </c>
      <c r="BQ40" s="1042" t="s">
        <v>3700</v>
      </c>
      <c r="BR40" s="1132" t="s">
        <v>3701</v>
      </c>
      <c r="BS40" s="1128" t="s">
        <v>3702</v>
      </c>
      <c r="BT40" s="1129" t="s">
        <v>3703</v>
      </c>
      <c r="BU40" s="1130" t="s">
        <v>3704</v>
      </c>
      <c r="BV40" s="1128" t="s">
        <v>3705</v>
      </c>
      <c r="BW40" s="1128" t="s">
        <v>3706</v>
      </c>
      <c r="BX40" s="1131" t="s">
        <v>3707</v>
      </c>
      <c r="BY40" s="1129" t="s">
        <v>3708</v>
      </c>
      <c r="BZ40" s="1042" t="s">
        <v>3709</v>
      </c>
    </row>
    <row r="41" spans="1:79" ht="16">
      <c r="A41" s="302"/>
      <c r="B41" s="251" t="s">
        <v>708</v>
      </c>
      <c r="C41" s="320" t="s">
        <v>709</v>
      </c>
      <c r="D41" s="261"/>
      <c r="E41" s="254" t="s">
        <v>1</v>
      </c>
      <c r="F41" s="255">
        <v>3</v>
      </c>
      <c r="G41" s="321">
        <v>0</v>
      </c>
      <c r="H41" s="322">
        <v>0</v>
      </c>
      <c r="I41" s="323">
        <v>0</v>
      </c>
      <c r="J41" s="324">
        <v>0</v>
      </c>
      <c r="K41" s="323">
        <v>0</v>
      </c>
      <c r="L41" s="325">
        <v>0</v>
      </c>
      <c r="M41" s="326">
        <v>0</v>
      </c>
      <c r="N41" s="323">
        <v>0</v>
      </c>
      <c r="O41" s="256">
        <f t="shared" si="0"/>
        <v>0</v>
      </c>
      <c r="P41" s="321">
        <v>0</v>
      </c>
      <c r="Q41" s="322">
        <v>0</v>
      </c>
      <c r="R41" s="323">
        <v>0</v>
      </c>
      <c r="S41" s="324">
        <v>0</v>
      </c>
      <c r="T41" s="323">
        <v>0</v>
      </c>
      <c r="U41" s="325">
        <v>0</v>
      </c>
      <c r="V41" s="326">
        <v>0</v>
      </c>
      <c r="W41" s="323">
        <v>0</v>
      </c>
      <c r="X41" s="256">
        <f t="shared" si="1"/>
        <v>0</v>
      </c>
      <c r="Y41" s="319"/>
      <c r="AA41" s="57">
        <f t="shared" si="3"/>
        <v>0</v>
      </c>
      <c r="AB41" s="19"/>
      <c r="AC41" s="17"/>
      <c r="AD41" s="59">
        <f xml:space="preserve"> IF( AND(OR($C41 = "Capital expenditure purpose - WASTEWATER additional line 5 [Other categories]",$C41=""), OR( G41 &lt;&gt; 0, H41 &lt;&gt; 0, I41 &lt;&gt; 0, J41 &lt;&gt; 0, K41 &lt;&gt; 0, L41 &lt;&gt; 0, M41 &lt;&gt; 0, N41 &lt;&gt; 0, P41 &lt;&gt; 0, Q41 &lt;&gt; 0, R41 &lt;&gt; 0, S41 &lt;&gt; 0, T41 &lt;&gt; 0, U41 &lt;&gt; 0, V41 &lt;&gt; 0, W41 &lt;&gt; 0) ), 1, 0 )</f>
        <v>0</v>
      </c>
      <c r="AE41" s="59">
        <f t="shared" ref="AE41:AL41" si="12" xml:space="preserve"> IF(AND($C41="Capital expenditure purpose - WASTEWATER additional line 5 [Other categories]",$O41=0), 0, IF( ISNUMBER( G41 ), 0, 1 ))</f>
        <v>0</v>
      </c>
      <c r="AF41" s="59">
        <f t="shared" si="12"/>
        <v>0</v>
      </c>
      <c r="AG41" s="59">
        <f t="shared" si="12"/>
        <v>0</v>
      </c>
      <c r="AH41" s="59">
        <f t="shared" si="12"/>
        <v>0</v>
      </c>
      <c r="AI41" s="59">
        <f t="shared" si="12"/>
        <v>0</v>
      </c>
      <c r="AJ41" s="59">
        <f t="shared" si="12"/>
        <v>0</v>
      </c>
      <c r="AK41" s="59">
        <f t="shared" si="12"/>
        <v>0</v>
      </c>
      <c r="AL41" s="59">
        <f t="shared" si="12"/>
        <v>0</v>
      </c>
      <c r="AM41" s="105"/>
      <c r="AN41" s="59">
        <f t="shared" ref="AN41:AU41" si="13" xml:space="preserve"> IF(AND($C41="Capital expenditure purpose - WASTEWATER additional line 5 [Other categories]",$O41=0), 0, IF( ISNUMBER( P41 ), 0, 1 ))</f>
        <v>0</v>
      </c>
      <c r="AO41" s="59">
        <f t="shared" si="13"/>
        <v>0</v>
      </c>
      <c r="AP41" s="59">
        <f t="shared" si="13"/>
        <v>0</v>
      </c>
      <c r="AQ41" s="59">
        <f t="shared" si="13"/>
        <v>0</v>
      </c>
      <c r="AR41" s="59">
        <f t="shared" si="13"/>
        <v>0</v>
      </c>
      <c r="AS41" s="59">
        <f t="shared" si="13"/>
        <v>0</v>
      </c>
      <c r="AT41" s="59">
        <f t="shared" si="13"/>
        <v>0</v>
      </c>
      <c r="AU41" s="59">
        <f t="shared" si="13"/>
        <v>0</v>
      </c>
      <c r="AV41" s="17"/>
      <c r="BD41" s="251" t="s">
        <v>707</v>
      </c>
      <c r="BE41" s="1126" t="s">
        <v>3710</v>
      </c>
      <c r="BF41" s="1054"/>
      <c r="BG41" s="254" t="s">
        <v>1</v>
      </c>
      <c r="BH41" s="255">
        <v>3</v>
      </c>
      <c r="BI41" s="1127" t="s">
        <v>3710</v>
      </c>
      <c r="BJ41" s="1128" t="s">
        <v>3711</v>
      </c>
      <c r="BK41" s="1129" t="s">
        <v>3712</v>
      </c>
      <c r="BL41" s="1130" t="s">
        <v>3713</v>
      </c>
      <c r="BM41" s="1128" t="s">
        <v>3714</v>
      </c>
      <c r="BN41" s="1128" t="s">
        <v>3715</v>
      </c>
      <c r="BO41" s="1131" t="s">
        <v>3716</v>
      </c>
      <c r="BP41" s="1129" t="s">
        <v>3717</v>
      </c>
      <c r="BQ41" s="1042" t="s">
        <v>3718</v>
      </c>
      <c r="BR41" s="1132" t="s">
        <v>3719</v>
      </c>
      <c r="BS41" s="1128" t="s">
        <v>3720</v>
      </c>
      <c r="BT41" s="1129" t="s">
        <v>3721</v>
      </c>
      <c r="BU41" s="1130" t="s">
        <v>3722</v>
      </c>
      <c r="BV41" s="1128" t="s">
        <v>3723</v>
      </c>
      <c r="BW41" s="1128" t="s">
        <v>3724</v>
      </c>
      <c r="BX41" s="1131" t="s">
        <v>3725</v>
      </c>
      <c r="BY41" s="1129" t="s">
        <v>3726</v>
      </c>
      <c r="BZ41" s="1042" t="s">
        <v>3727</v>
      </c>
    </row>
    <row r="42" spans="1:79" ht="16">
      <c r="A42" s="302"/>
      <c r="B42" s="251" t="s">
        <v>710</v>
      </c>
      <c r="C42" s="320" t="s">
        <v>711</v>
      </c>
      <c r="D42" s="261"/>
      <c r="E42" s="254" t="s">
        <v>1</v>
      </c>
      <c r="F42" s="255">
        <v>3</v>
      </c>
      <c r="G42" s="321"/>
      <c r="H42" s="322"/>
      <c r="I42" s="323"/>
      <c r="J42" s="324"/>
      <c r="K42" s="323"/>
      <c r="L42" s="325"/>
      <c r="M42" s="326"/>
      <c r="N42" s="323"/>
      <c r="O42" s="256">
        <f t="shared" si="0"/>
        <v>0</v>
      </c>
      <c r="P42" s="321"/>
      <c r="Q42" s="322"/>
      <c r="R42" s="323"/>
      <c r="S42" s="324"/>
      <c r="T42" s="323"/>
      <c r="U42" s="325"/>
      <c r="V42" s="326"/>
      <c r="W42" s="323"/>
      <c r="X42" s="256">
        <f t="shared" si="1"/>
        <v>0</v>
      </c>
      <c r="Y42" s="319"/>
      <c r="AA42" s="57">
        <f t="shared" si="3"/>
        <v>0</v>
      </c>
      <c r="AB42" s="19"/>
      <c r="AC42" s="17"/>
      <c r="AD42" s="59">
        <f xml:space="preserve"> IF( AND(OR($C42 = "Capital expenditure purpose - WASTEWATER additional line 6 [Other categories]",$C42=""), OR( G42 &lt;&gt; 0, H42 &lt;&gt; 0, I42 &lt;&gt; 0, J42 &lt;&gt; 0, K42 &lt;&gt; 0, L42 &lt;&gt; 0, M42 &lt;&gt; 0, N42 &lt;&gt; 0, P42 &lt;&gt; 0, Q42 &lt;&gt; 0, R42 &lt;&gt; 0, S42 &lt;&gt; 0, T42 &lt;&gt; 0, U42 &lt;&gt; 0, V42 &lt;&gt; 0, W42 &lt;&gt; 0) ), 1, 0 )</f>
        <v>0</v>
      </c>
      <c r="AE42" s="59">
        <f t="shared" ref="AE42:AL42" si="14" xml:space="preserve"> IF(AND($C42="Capital expenditure purpose - WASTEWATER additional line 6 [Other categories]",$O42=0), 0, IF( ISNUMBER( G42 ), 0, 1 ))</f>
        <v>0</v>
      </c>
      <c r="AF42" s="59">
        <f t="shared" si="14"/>
        <v>0</v>
      </c>
      <c r="AG42" s="59">
        <f t="shared" si="14"/>
        <v>0</v>
      </c>
      <c r="AH42" s="59">
        <f t="shared" si="14"/>
        <v>0</v>
      </c>
      <c r="AI42" s="59">
        <f t="shared" si="14"/>
        <v>0</v>
      </c>
      <c r="AJ42" s="59">
        <f t="shared" si="14"/>
        <v>0</v>
      </c>
      <c r="AK42" s="59">
        <f t="shared" si="14"/>
        <v>0</v>
      </c>
      <c r="AL42" s="59">
        <f t="shared" si="14"/>
        <v>0</v>
      </c>
      <c r="AM42" s="105"/>
      <c r="AN42" s="59">
        <f t="shared" ref="AN42:AU42" si="15" xml:space="preserve"> IF(AND($C42="Capital expenditure purpose - WASTEWATER additional line 6 [Other categories]",$O42=0), 0, IF( ISNUMBER( P42 ), 0, 1 ))</f>
        <v>0</v>
      </c>
      <c r="AO42" s="59">
        <f t="shared" si="15"/>
        <v>0</v>
      </c>
      <c r="AP42" s="59">
        <f t="shared" si="15"/>
        <v>0</v>
      </c>
      <c r="AQ42" s="59">
        <f t="shared" si="15"/>
        <v>0</v>
      </c>
      <c r="AR42" s="59">
        <f t="shared" si="15"/>
        <v>0</v>
      </c>
      <c r="AS42" s="59">
        <f t="shared" si="15"/>
        <v>0</v>
      </c>
      <c r="AT42" s="59">
        <f t="shared" si="15"/>
        <v>0</v>
      </c>
      <c r="AU42" s="59">
        <f t="shared" si="15"/>
        <v>0</v>
      </c>
      <c r="AV42" s="17"/>
      <c r="BD42" s="251" t="s">
        <v>708</v>
      </c>
      <c r="BE42" s="1126" t="s">
        <v>3728</v>
      </c>
      <c r="BF42" s="1054"/>
      <c r="BG42" s="254" t="s">
        <v>1</v>
      </c>
      <c r="BH42" s="255">
        <v>3</v>
      </c>
      <c r="BI42" s="1127" t="s">
        <v>3728</v>
      </c>
      <c r="BJ42" s="1128" t="s">
        <v>3729</v>
      </c>
      <c r="BK42" s="1129" t="s">
        <v>3730</v>
      </c>
      <c r="BL42" s="1130" t="s">
        <v>3731</v>
      </c>
      <c r="BM42" s="1128" t="s">
        <v>3732</v>
      </c>
      <c r="BN42" s="1128" t="s">
        <v>3733</v>
      </c>
      <c r="BO42" s="1131" t="s">
        <v>3734</v>
      </c>
      <c r="BP42" s="1129" t="s">
        <v>3735</v>
      </c>
      <c r="BQ42" s="1042" t="s">
        <v>3736</v>
      </c>
      <c r="BR42" s="1132" t="s">
        <v>3737</v>
      </c>
      <c r="BS42" s="1128" t="s">
        <v>3738</v>
      </c>
      <c r="BT42" s="1129" t="s">
        <v>3739</v>
      </c>
      <c r="BU42" s="1130" t="s">
        <v>3740</v>
      </c>
      <c r="BV42" s="1128" t="s">
        <v>3741</v>
      </c>
      <c r="BW42" s="1128" t="s">
        <v>3742</v>
      </c>
      <c r="BX42" s="1131" t="s">
        <v>3743</v>
      </c>
      <c r="BY42" s="1129" t="s">
        <v>3744</v>
      </c>
      <c r="BZ42" s="1042" t="s">
        <v>3745</v>
      </c>
    </row>
    <row r="43" spans="1:79" ht="16">
      <c r="A43" s="302"/>
      <c r="B43" s="251" t="s">
        <v>712</v>
      </c>
      <c r="C43" s="320" t="s">
        <v>713</v>
      </c>
      <c r="D43" s="261"/>
      <c r="E43" s="254" t="s">
        <v>1</v>
      </c>
      <c r="F43" s="255">
        <v>3</v>
      </c>
      <c r="G43" s="321"/>
      <c r="H43" s="322"/>
      <c r="I43" s="323"/>
      <c r="J43" s="324"/>
      <c r="K43" s="323"/>
      <c r="L43" s="325"/>
      <c r="M43" s="326"/>
      <c r="N43" s="323"/>
      <c r="O43" s="256">
        <f t="shared" si="0"/>
        <v>0</v>
      </c>
      <c r="P43" s="321"/>
      <c r="Q43" s="322"/>
      <c r="R43" s="323"/>
      <c r="S43" s="324"/>
      <c r="T43" s="323"/>
      <c r="U43" s="325"/>
      <c r="V43" s="326"/>
      <c r="W43" s="323"/>
      <c r="X43" s="256">
        <f t="shared" si="1"/>
        <v>0</v>
      </c>
      <c r="Y43" s="319"/>
      <c r="AA43" s="57">
        <f t="shared" si="3"/>
        <v>0</v>
      </c>
      <c r="AB43" s="19"/>
      <c r="AC43" s="17"/>
      <c r="AD43" s="59">
        <f xml:space="preserve"> IF( AND(OR($C43 = "Capital expenditure purpose - WASTEWATER additional line 7 [Other categories]",$C43=""), OR( G43 &lt;&gt; 0, H43 &lt;&gt; 0, I43 &lt;&gt; 0, J43 &lt;&gt; 0, K43 &lt;&gt; 0, L43 &lt;&gt; 0, M43 &lt;&gt; 0, N43 &lt;&gt; 0, P43 &lt;&gt; 0, Q43 &lt;&gt; 0, R43 &lt;&gt; 0, S43 &lt;&gt; 0, T43 &lt;&gt; 0, U43 &lt;&gt; 0, V43 &lt;&gt; 0, W43 &lt;&gt; 0) ), 1, 0 )</f>
        <v>0</v>
      </c>
      <c r="AE43" s="59">
        <f t="shared" ref="AE43:AL43" si="16" xml:space="preserve"> IF(AND($C43="Capital expenditure purpose - WASTEWATER additional line 7 [Other categories]",$O43=0), 0, IF( ISNUMBER( G43 ), 0, 1 ))</f>
        <v>0</v>
      </c>
      <c r="AF43" s="59">
        <f t="shared" si="16"/>
        <v>0</v>
      </c>
      <c r="AG43" s="59">
        <f t="shared" si="16"/>
        <v>0</v>
      </c>
      <c r="AH43" s="59">
        <f t="shared" si="16"/>
        <v>0</v>
      </c>
      <c r="AI43" s="59">
        <f t="shared" si="16"/>
        <v>0</v>
      </c>
      <c r="AJ43" s="59">
        <f t="shared" si="16"/>
        <v>0</v>
      </c>
      <c r="AK43" s="59">
        <f t="shared" si="16"/>
        <v>0</v>
      </c>
      <c r="AL43" s="59">
        <f t="shared" si="16"/>
        <v>0</v>
      </c>
      <c r="AM43" s="105"/>
      <c r="AN43" s="59">
        <f t="shared" ref="AN43:AU43" si="17" xml:space="preserve"> IF(AND($C43="Capital expenditure purpose - WASTEWATER additional line 7 [Other categories]",$O43=0), 0, IF( ISNUMBER( P43 ), 0, 1 ))</f>
        <v>0</v>
      </c>
      <c r="AO43" s="59">
        <f t="shared" si="17"/>
        <v>0</v>
      </c>
      <c r="AP43" s="59">
        <f t="shared" si="17"/>
        <v>0</v>
      </c>
      <c r="AQ43" s="59">
        <f t="shared" si="17"/>
        <v>0</v>
      </c>
      <c r="AR43" s="59">
        <f t="shared" si="17"/>
        <v>0</v>
      </c>
      <c r="AS43" s="59">
        <f t="shared" si="17"/>
        <v>0</v>
      </c>
      <c r="AT43" s="59">
        <f t="shared" si="17"/>
        <v>0</v>
      </c>
      <c r="AU43" s="59">
        <f t="shared" si="17"/>
        <v>0</v>
      </c>
      <c r="AV43" s="17"/>
      <c r="BD43" s="251" t="s">
        <v>710</v>
      </c>
      <c r="BE43" s="1126" t="s">
        <v>3746</v>
      </c>
      <c r="BF43" s="1054"/>
      <c r="BG43" s="254" t="s">
        <v>1</v>
      </c>
      <c r="BH43" s="255">
        <v>3</v>
      </c>
      <c r="BI43" s="1127" t="s">
        <v>3746</v>
      </c>
      <c r="BJ43" s="1128" t="s">
        <v>3747</v>
      </c>
      <c r="BK43" s="1129" t="s">
        <v>3748</v>
      </c>
      <c r="BL43" s="1130" t="s">
        <v>3749</v>
      </c>
      <c r="BM43" s="1128" t="s">
        <v>3750</v>
      </c>
      <c r="BN43" s="1128" t="s">
        <v>3751</v>
      </c>
      <c r="BO43" s="1131" t="s">
        <v>3752</v>
      </c>
      <c r="BP43" s="1129" t="s">
        <v>3753</v>
      </c>
      <c r="BQ43" s="1042" t="s">
        <v>3754</v>
      </c>
      <c r="BR43" s="1132" t="s">
        <v>3755</v>
      </c>
      <c r="BS43" s="1128" t="s">
        <v>3756</v>
      </c>
      <c r="BT43" s="1129" t="s">
        <v>3757</v>
      </c>
      <c r="BU43" s="1130" t="s">
        <v>3758</v>
      </c>
      <c r="BV43" s="1128" t="s">
        <v>3759</v>
      </c>
      <c r="BW43" s="1128" t="s">
        <v>3760</v>
      </c>
      <c r="BX43" s="1131" t="s">
        <v>3761</v>
      </c>
      <c r="BY43" s="1129" t="s">
        <v>3762</v>
      </c>
      <c r="BZ43" s="1042" t="s">
        <v>3763</v>
      </c>
    </row>
    <row r="44" spans="1:79" ht="16">
      <c r="A44" s="302"/>
      <c r="B44" s="251" t="s">
        <v>714</v>
      </c>
      <c r="C44" s="320" t="s">
        <v>715</v>
      </c>
      <c r="D44" s="261"/>
      <c r="E44" s="254" t="s">
        <v>1</v>
      </c>
      <c r="F44" s="255">
        <v>3</v>
      </c>
      <c r="G44" s="321"/>
      <c r="H44" s="322"/>
      <c r="I44" s="323"/>
      <c r="J44" s="324"/>
      <c r="K44" s="323"/>
      <c r="L44" s="325"/>
      <c r="M44" s="326"/>
      <c r="N44" s="323"/>
      <c r="O44" s="256">
        <f t="shared" si="0"/>
        <v>0</v>
      </c>
      <c r="P44" s="321"/>
      <c r="Q44" s="322"/>
      <c r="R44" s="323"/>
      <c r="S44" s="324"/>
      <c r="T44" s="323"/>
      <c r="U44" s="325"/>
      <c r="V44" s="326"/>
      <c r="W44" s="323"/>
      <c r="X44" s="256">
        <f t="shared" si="1"/>
        <v>0</v>
      </c>
      <c r="Y44" s="319"/>
      <c r="AA44" s="57">
        <f t="shared" si="3"/>
        <v>0</v>
      </c>
      <c r="AB44" s="19"/>
      <c r="AC44" s="17"/>
      <c r="AD44" s="59">
        <f xml:space="preserve"> IF( AND(OR($C44 = "Capital expenditure purpose - WASTEWATER additional line 8 [Other categories]",$C44=""), OR( G44 &lt;&gt; 0, H44 &lt;&gt; 0, I44 &lt;&gt; 0, J44 &lt;&gt; 0, K44 &lt;&gt; 0, L44 &lt;&gt; 0, M44 &lt;&gt; 0, N44 &lt;&gt; 0, P44 &lt;&gt; 0, Q44 &lt;&gt; 0, R44 &lt;&gt; 0, S44 &lt;&gt; 0, T44 &lt;&gt; 0, U44 &lt;&gt; 0, V44 &lt;&gt; 0, W44 &lt;&gt; 0) ), 1, 0 )</f>
        <v>0</v>
      </c>
      <c r="AE44" s="59">
        <f t="shared" ref="AE44:AL44" si="18" xml:space="preserve"> IF(AND($C44="Capital expenditure purpose - WASTEWATER additional line 8 [Other categories]",$O44=0), 0, IF( ISNUMBER( G44 ), 0, 1 ))</f>
        <v>0</v>
      </c>
      <c r="AF44" s="59">
        <f t="shared" si="18"/>
        <v>0</v>
      </c>
      <c r="AG44" s="59">
        <f t="shared" si="18"/>
        <v>0</v>
      </c>
      <c r="AH44" s="59">
        <f t="shared" si="18"/>
        <v>0</v>
      </c>
      <c r="AI44" s="59">
        <f t="shared" si="18"/>
        <v>0</v>
      </c>
      <c r="AJ44" s="59">
        <f t="shared" si="18"/>
        <v>0</v>
      </c>
      <c r="AK44" s="59">
        <f t="shared" si="18"/>
        <v>0</v>
      </c>
      <c r="AL44" s="59">
        <f t="shared" si="18"/>
        <v>0</v>
      </c>
      <c r="AM44" s="105"/>
      <c r="AN44" s="59">
        <f t="shared" ref="AN44:AU44" si="19" xml:space="preserve"> IF(AND($C44="Capital expenditure purpose - WASTEWATER additional line 8 [Other categories]",$O44=0), 0, IF( ISNUMBER( P44 ), 0, 1 ))</f>
        <v>0</v>
      </c>
      <c r="AO44" s="59">
        <f t="shared" si="19"/>
        <v>0</v>
      </c>
      <c r="AP44" s="59">
        <f t="shared" si="19"/>
        <v>0</v>
      </c>
      <c r="AQ44" s="59">
        <f t="shared" si="19"/>
        <v>0</v>
      </c>
      <c r="AR44" s="59">
        <f t="shared" si="19"/>
        <v>0</v>
      </c>
      <c r="AS44" s="59">
        <f t="shared" si="19"/>
        <v>0</v>
      </c>
      <c r="AT44" s="59">
        <f t="shared" si="19"/>
        <v>0</v>
      </c>
      <c r="AU44" s="59">
        <f t="shared" si="19"/>
        <v>0</v>
      </c>
      <c r="AV44" s="17"/>
      <c r="BD44" s="251" t="s">
        <v>712</v>
      </c>
      <c r="BE44" s="1126" t="s">
        <v>3764</v>
      </c>
      <c r="BF44" s="1054"/>
      <c r="BG44" s="254" t="s">
        <v>1</v>
      </c>
      <c r="BH44" s="255">
        <v>3</v>
      </c>
      <c r="BI44" s="1127" t="s">
        <v>3764</v>
      </c>
      <c r="BJ44" s="1128" t="s">
        <v>3765</v>
      </c>
      <c r="BK44" s="1129" t="s">
        <v>3766</v>
      </c>
      <c r="BL44" s="1130" t="s">
        <v>3767</v>
      </c>
      <c r="BM44" s="1128" t="s">
        <v>3768</v>
      </c>
      <c r="BN44" s="1128" t="s">
        <v>3769</v>
      </c>
      <c r="BO44" s="1131" t="s">
        <v>3770</v>
      </c>
      <c r="BP44" s="1129" t="s">
        <v>3771</v>
      </c>
      <c r="BQ44" s="1042" t="s">
        <v>3772</v>
      </c>
      <c r="BR44" s="1132" t="s">
        <v>3773</v>
      </c>
      <c r="BS44" s="1128" t="s">
        <v>3774</v>
      </c>
      <c r="BT44" s="1129" t="s">
        <v>3775</v>
      </c>
      <c r="BU44" s="1130" t="s">
        <v>3776</v>
      </c>
      <c r="BV44" s="1128" t="s">
        <v>3777</v>
      </c>
      <c r="BW44" s="1128" t="s">
        <v>3778</v>
      </c>
      <c r="BX44" s="1131" t="s">
        <v>3779</v>
      </c>
      <c r="BY44" s="1129" t="s">
        <v>3780</v>
      </c>
      <c r="BZ44" s="1042" t="s">
        <v>3781</v>
      </c>
    </row>
    <row r="45" spans="1:79" ht="16">
      <c r="A45" s="302"/>
      <c r="B45" s="251" t="s">
        <v>716</v>
      </c>
      <c r="C45" s="320" t="s">
        <v>717</v>
      </c>
      <c r="D45" s="261"/>
      <c r="E45" s="254" t="s">
        <v>1</v>
      </c>
      <c r="F45" s="255">
        <v>3</v>
      </c>
      <c r="G45" s="321"/>
      <c r="H45" s="322"/>
      <c r="I45" s="323"/>
      <c r="J45" s="324"/>
      <c r="K45" s="323"/>
      <c r="L45" s="325"/>
      <c r="M45" s="326"/>
      <c r="N45" s="323"/>
      <c r="O45" s="256">
        <f t="shared" si="0"/>
        <v>0</v>
      </c>
      <c r="P45" s="321"/>
      <c r="Q45" s="322"/>
      <c r="R45" s="323"/>
      <c r="S45" s="324"/>
      <c r="T45" s="323"/>
      <c r="U45" s="325"/>
      <c r="V45" s="326"/>
      <c r="W45" s="323"/>
      <c r="X45" s="256">
        <f t="shared" si="1"/>
        <v>0</v>
      </c>
      <c r="Y45" s="319"/>
      <c r="AA45" s="57">
        <f t="shared" si="3"/>
        <v>0</v>
      </c>
      <c r="AB45" s="19"/>
      <c r="AC45" s="17"/>
      <c r="AD45" s="59">
        <f xml:space="preserve"> IF( AND(OR($C45 = "Capital expenditure purpose - WASTEWATER additional line 9 [Other categories]",$C45=""), OR( G45 &lt;&gt; 0, H45 &lt;&gt; 0, I45 &lt;&gt; 0, J45 &lt;&gt; 0, K45 &lt;&gt; 0, L45 &lt;&gt; 0, M45 &lt;&gt; 0, N45 &lt;&gt; 0, P45 &lt;&gt; 0, Q45 &lt;&gt; 0, R45 &lt;&gt; 0, S45 &lt;&gt; 0, T45 &lt;&gt; 0, U45 &lt;&gt; 0, V45 &lt;&gt; 0, W45 &lt;&gt; 0) ), 1, 0 )</f>
        <v>0</v>
      </c>
      <c r="AE45" s="59">
        <f t="shared" ref="AE45:AL45" si="20" xml:space="preserve"> IF(AND($C45="Capital expenditure purpose - WASTEWATER additional line 9 [Other categories]",$O45=0), 0, IF( ISNUMBER( G45 ), 0, 1 ))</f>
        <v>0</v>
      </c>
      <c r="AF45" s="59">
        <f t="shared" si="20"/>
        <v>0</v>
      </c>
      <c r="AG45" s="59">
        <f t="shared" si="20"/>
        <v>0</v>
      </c>
      <c r="AH45" s="59">
        <f t="shared" si="20"/>
        <v>0</v>
      </c>
      <c r="AI45" s="59">
        <f t="shared" si="20"/>
        <v>0</v>
      </c>
      <c r="AJ45" s="59">
        <f t="shared" si="20"/>
        <v>0</v>
      </c>
      <c r="AK45" s="59">
        <f t="shared" si="20"/>
        <v>0</v>
      </c>
      <c r="AL45" s="59">
        <f t="shared" si="20"/>
        <v>0</v>
      </c>
      <c r="AM45" s="105"/>
      <c r="AN45" s="59">
        <f t="shared" ref="AN45:AU45" si="21" xml:space="preserve"> IF(AND($C45="Capital expenditure purpose - WASTEWATER additional line 9 [Other categories]",$O45=0), 0, IF( ISNUMBER( P45 ), 0, 1 ))</f>
        <v>0</v>
      </c>
      <c r="AO45" s="59">
        <f t="shared" si="21"/>
        <v>0</v>
      </c>
      <c r="AP45" s="59">
        <f t="shared" si="21"/>
        <v>0</v>
      </c>
      <c r="AQ45" s="59">
        <f t="shared" si="21"/>
        <v>0</v>
      </c>
      <c r="AR45" s="59">
        <f t="shared" si="21"/>
        <v>0</v>
      </c>
      <c r="AS45" s="59">
        <f t="shared" si="21"/>
        <v>0</v>
      </c>
      <c r="AT45" s="59">
        <f t="shared" si="21"/>
        <v>0</v>
      </c>
      <c r="AU45" s="59">
        <f t="shared" si="21"/>
        <v>0</v>
      </c>
      <c r="AV45" s="17"/>
      <c r="BD45" s="251" t="s">
        <v>714</v>
      </c>
      <c r="BE45" s="1126" t="s">
        <v>3782</v>
      </c>
      <c r="BF45" s="1054"/>
      <c r="BG45" s="254" t="s">
        <v>1</v>
      </c>
      <c r="BH45" s="255">
        <v>3</v>
      </c>
      <c r="BI45" s="1127" t="s">
        <v>3782</v>
      </c>
      <c r="BJ45" s="1128" t="s">
        <v>3783</v>
      </c>
      <c r="BK45" s="1129" t="s">
        <v>3784</v>
      </c>
      <c r="BL45" s="1130" t="s">
        <v>3785</v>
      </c>
      <c r="BM45" s="1128" t="s">
        <v>3786</v>
      </c>
      <c r="BN45" s="1128" t="s">
        <v>3787</v>
      </c>
      <c r="BO45" s="1131" t="s">
        <v>3788</v>
      </c>
      <c r="BP45" s="1129" t="s">
        <v>3789</v>
      </c>
      <c r="BQ45" s="1042" t="s">
        <v>3790</v>
      </c>
      <c r="BR45" s="1132" t="s">
        <v>3791</v>
      </c>
      <c r="BS45" s="1128" t="s">
        <v>3792</v>
      </c>
      <c r="BT45" s="1129" t="s">
        <v>3793</v>
      </c>
      <c r="BU45" s="1130" t="s">
        <v>3794</v>
      </c>
      <c r="BV45" s="1128" t="s">
        <v>3795</v>
      </c>
      <c r="BW45" s="1128" t="s">
        <v>3796</v>
      </c>
      <c r="BX45" s="1131" t="s">
        <v>3797</v>
      </c>
      <c r="BY45" s="1129" t="s">
        <v>3798</v>
      </c>
      <c r="BZ45" s="1042" t="s">
        <v>3799</v>
      </c>
    </row>
    <row r="46" spans="1:79" ht="16">
      <c r="A46" s="302"/>
      <c r="B46" s="251" t="s">
        <v>718</v>
      </c>
      <c r="C46" s="327" t="s">
        <v>719</v>
      </c>
      <c r="D46" s="264"/>
      <c r="E46" s="254" t="s">
        <v>1</v>
      </c>
      <c r="F46" s="255">
        <v>3</v>
      </c>
      <c r="G46" s="321"/>
      <c r="H46" s="322"/>
      <c r="I46" s="323"/>
      <c r="J46" s="324"/>
      <c r="K46" s="323"/>
      <c r="L46" s="325"/>
      <c r="M46" s="326"/>
      <c r="N46" s="323"/>
      <c r="O46" s="256">
        <f t="shared" ref="O46:O50" si="22">+SUM(G46:N46)</f>
        <v>0</v>
      </c>
      <c r="P46" s="321"/>
      <c r="Q46" s="322"/>
      <c r="R46" s="323"/>
      <c r="S46" s="324"/>
      <c r="T46" s="323"/>
      <c r="U46" s="325"/>
      <c r="V46" s="326"/>
      <c r="W46" s="323"/>
      <c r="X46" s="256">
        <f t="shared" ref="X46:X50" si="23">+SUM(P46:W46)</f>
        <v>0</v>
      </c>
      <c r="Y46" s="319"/>
      <c r="AA46" s="57">
        <f t="shared" si="3"/>
        <v>0</v>
      </c>
      <c r="AB46" s="19"/>
      <c r="AC46" s="17"/>
      <c r="AD46" s="59">
        <f xml:space="preserve"> IF( AND(OR($C46 = "Capital expenditure purpose - WASTEWATER additional line 10 [Other categories]",$C46=""), OR( G46 &lt;&gt; 0, H46 &lt;&gt; 0, I46 &lt;&gt; 0, J46 &lt;&gt; 0, K46 &lt;&gt; 0, L46 &lt;&gt; 0, M46 &lt;&gt; 0, N46 &lt;&gt; 0, P46 &lt;&gt; 0, Q46 &lt;&gt; 0, R46 &lt;&gt; 0, S46 &lt;&gt; 0, T46 &lt;&gt; 0, U46 &lt;&gt; 0, V46 &lt;&gt; 0, W46 &lt;&gt; 0) ), 1, 0 )</f>
        <v>0</v>
      </c>
      <c r="AE46" s="59">
        <f t="shared" ref="AE46:AL46" si="24" xml:space="preserve"> IF(AND($C46="Capital expenditure purpose - WASTEWATER additional line 10 [Other categories]",$O46=0), 0, IF( ISNUMBER( G46 ), 0, 1 ))</f>
        <v>0</v>
      </c>
      <c r="AF46" s="59">
        <f t="shared" si="24"/>
        <v>0</v>
      </c>
      <c r="AG46" s="59">
        <f t="shared" si="24"/>
        <v>0</v>
      </c>
      <c r="AH46" s="59">
        <f t="shared" si="24"/>
        <v>0</v>
      </c>
      <c r="AI46" s="59">
        <f t="shared" si="24"/>
        <v>0</v>
      </c>
      <c r="AJ46" s="59">
        <f t="shared" si="24"/>
        <v>0</v>
      </c>
      <c r="AK46" s="59">
        <f t="shared" si="24"/>
        <v>0</v>
      </c>
      <c r="AL46" s="59">
        <f t="shared" si="24"/>
        <v>0</v>
      </c>
      <c r="AM46" s="105"/>
      <c r="AN46" s="59">
        <f t="shared" ref="AN46:AU46" si="25" xml:space="preserve"> IF(AND($C46="Capital expenditure purpose - WASTEWATER additional line 10 [Other categories]",$O46=0), 0, IF( ISNUMBER( P46 ), 0, 1 ))</f>
        <v>0</v>
      </c>
      <c r="AO46" s="59">
        <f t="shared" si="25"/>
        <v>0</v>
      </c>
      <c r="AP46" s="59">
        <f t="shared" si="25"/>
        <v>0</v>
      </c>
      <c r="AQ46" s="59">
        <f t="shared" si="25"/>
        <v>0</v>
      </c>
      <c r="AR46" s="59">
        <f t="shared" si="25"/>
        <v>0</v>
      </c>
      <c r="AS46" s="59">
        <f t="shared" si="25"/>
        <v>0</v>
      </c>
      <c r="AT46" s="59">
        <f t="shared" si="25"/>
        <v>0</v>
      </c>
      <c r="AU46" s="59">
        <f t="shared" si="25"/>
        <v>0</v>
      </c>
      <c r="AV46" s="17"/>
      <c r="BD46" s="251" t="s">
        <v>716</v>
      </c>
      <c r="BE46" s="1133" t="s">
        <v>3800</v>
      </c>
      <c r="BF46" s="1134"/>
      <c r="BG46" s="254" t="s">
        <v>1</v>
      </c>
      <c r="BH46" s="255">
        <v>3</v>
      </c>
      <c r="BI46" s="1127" t="s">
        <v>3800</v>
      </c>
      <c r="BJ46" s="1128" t="s">
        <v>3801</v>
      </c>
      <c r="BK46" s="1129" t="s">
        <v>3802</v>
      </c>
      <c r="BL46" s="1130" t="s">
        <v>3803</v>
      </c>
      <c r="BM46" s="1128" t="s">
        <v>3804</v>
      </c>
      <c r="BN46" s="1128" t="s">
        <v>3805</v>
      </c>
      <c r="BO46" s="1131" t="s">
        <v>3806</v>
      </c>
      <c r="BP46" s="1129" t="s">
        <v>3807</v>
      </c>
      <c r="BQ46" s="1042" t="s">
        <v>3808</v>
      </c>
      <c r="BR46" s="1132" t="s">
        <v>3809</v>
      </c>
      <c r="BS46" s="1128" t="s">
        <v>3810</v>
      </c>
      <c r="BT46" s="1129" t="s">
        <v>3811</v>
      </c>
      <c r="BU46" s="1130" t="s">
        <v>3812</v>
      </c>
      <c r="BV46" s="1128" t="s">
        <v>3813</v>
      </c>
      <c r="BW46" s="1128" t="s">
        <v>3814</v>
      </c>
      <c r="BX46" s="1131" t="s">
        <v>3815</v>
      </c>
      <c r="BY46" s="1129" t="s">
        <v>3816</v>
      </c>
      <c r="BZ46" s="1042" t="s">
        <v>3817</v>
      </c>
    </row>
    <row r="47" spans="1:79" ht="16">
      <c r="A47" s="302"/>
      <c r="B47" s="251" t="s">
        <v>720</v>
      </c>
      <c r="C47" s="327" t="s">
        <v>721</v>
      </c>
      <c r="D47" s="264"/>
      <c r="E47" s="254" t="s">
        <v>1</v>
      </c>
      <c r="F47" s="255">
        <v>3</v>
      </c>
      <c r="G47" s="321"/>
      <c r="H47" s="322"/>
      <c r="I47" s="323"/>
      <c r="J47" s="324"/>
      <c r="K47" s="323"/>
      <c r="L47" s="325"/>
      <c r="M47" s="326"/>
      <c r="N47" s="323"/>
      <c r="O47" s="256">
        <f t="shared" si="22"/>
        <v>0</v>
      </c>
      <c r="P47" s="321"/>
      <c r="Q47" s="322"/>
      <c r="R47" s="323"/>
      <c r="S47" s="324"/>
      <c r="T47" s="323"/>
      <c r="U47" s="325"/>
      <c r="V47" s="326"/>
      <c r="W47" s="323"/>
      <c r="X47" s="256">
        <f t="shared" si="23"/>
        <v>0</v>
      </c>
      <c r="Y47" s="319"/>
      <c r="AA47" s="57">
        <f t="shared" si="3"/>
        <v>0</v>
      </c>
      <c r="AB47" s="19"/>
      <c r="AC47" s="17"/>
      <c r="AD47" s="59">
        <f xml:space="preserve"> IF( AND(OR($C47 = "Capital expenditure purpose - WASTEWATER additional line 11 [Other categories]",$C47=""), OR( G47 &lt;&gt; 0, H47 &lt;&gt; 0, I47 &lt;&gt; 0, J47 &lt;&gt; 0, K47 &lt;&gt; 0, L47 &lt;&gt; 0, M47 &lt;&gt; 0, N47 &lt;&gt; 0, P47 &lt;&gt; 0, Q47 &lt;&gt; 0, R47 &lt;&gt; 0, S47 &lt;&gt; 0, T47 &lt;&gt; 0, U47 &lt;&gt; 0, V47 &lt;&gt; 0, W47 &lt;&gt; 0) ), 1, 0 )</f>
        <v>0</v>
      </c>
      <c r="AE47" s="59">
        <f t="shared" ref="AE47:AL47" si="26" xml:space="preserve"> IF(AND($C47="Capital expenditure purpose - WASTEWATER additional line 11 [Other categories]",$O47=0), 0, IF( ISNUMBER( G47 ), 0, 1 ))</f>
        <v>0</v>
      </c>
      <c r="AF47" s="59">
        <f t="shared" si="26"/>
        <v>0</v>
      </c>
      <c r="AG47" s="59">
        <f t="shared" si="26"/>
        <v>0</v>
      </c>
      <c r="AH47" s="59">
        <f t="shared" si="26"/>
        <v>0</v>
      </c>
      <c r="AI47" s="59">
        <f t="shared" si="26"/>
        <v>0</v>
      </c>
      <c r="AJ47" s="59">
        <f t="shared" si="26"/>
        <v>0</v>
      </c>
      <c r="AK47" s="59">
        <f t="shared" si="26"/>
        <v>0</v>
      </c>
      <c r="AL47" s="59">
        <f t="shared" si="26"/>
        <v>0</v>
      </c>
      <c r="AM47" s="105"/>
      <c r="AN47" s="59">
        <f t="shared" ref="AN47:AU47" si="27" xml:space="preserve"> IF(AND($C47="Capital expenditure purpose - WASTEWATER additional line 11 [Other categories]",$O47=0), 0, IF( ISNUMBER( P47 ), 0, 1 ))</f>
        <v>0</v>
      </c>
      <c r="AO47" s="59">
        <f t="shared" si="27"/>
        <v>0</v>
      </c>
      <c r="AP47" s="59">
        <f t="shared" si="27"/>
        <v>0</v>
      </c>
      <c r="AQ47" s="59">
        <f t="shared" si="27"/>
        <v>0</v>
      </c>
      <c r="AR47" s="59">
        <f t="shared" si="27"/>
        <v>0</v>
      </c>
      <c r="AS47" s="59">
        <f t="shared" si="27"/>
        <v>0</v>
      </c>
      <c r="AT47" s="59">
        <f t="shared" si="27"/>
        <v>0</v>
      </c>
      <c r="AU47" s="59">
        <f t="shared" si="27"/>
        <v>0</v>
      </c>
      <c r="AV47" s="17"/>
      <c r="BD47" s="251" t="s">
        <v>718</v>
      </c>
      <c r="BE47" s="1133" t="s">
        <v>3818</v>
      </c>
      <c r="BF47" s="1134"/>
      <c r="BG47" s="254" t="s">
        <v>1</v>
      </c>
      <c r="BH47" s="255">
        <v>3</v>
      </c>
      <c r="BI47" s="1127" t="s">
        <v>3818</v>
      </c>
      <c r="BJ47" s="1128" t="s">
        <v>3819</v>
      </c>
      <c r="BK47" s="1129" t="s">
        <v>3820</v>
      </c>
      <c r="BL47" s="1130" t="s">
        <v>3821</v>
      </c>
      <c r="BM47" s="1128" t="s">
        <v>3822</v>
      </c>
      <c r="BN47" s="1128" t="s">
        <v>3823</v>
      </c>
      <c r="BO47" s="1131" t="s">
        <v>3824</v>
      </c>
      <c r="BP47" s="1129" t="s">
        <v>3825</v>
      </c>
      <c r="BQ47" s="1042" t="s">
        <v>3826</v>
      </c>
      <c r="BR47" s="1132" t="s">
        <v>3827</v>
      </c>
      <c r="BS47" s="1128" t="s">
        <v>3828</v>
      </c>
      <c r="BT47" s="1129" t="s">
        <v>3829</v>
      </c>
      <c r="BU47" s="1130" t="s">
        <v>3830</v>
      </c>
      <c r="BV47" s="1128" t="s">
        <v>3831</v>
      </c>
      <c r="BW47" s="1128" t="s">
        <v>3832</v>
      </c>
      <c r="BX47" s="1131" t="s">
        <v>3833</v>
      </c>
      <c r="BY47" s="1129" t="s">
        <v>3834</v>
      </c>
      <c r="BZ47" s="1042" t="s">
        <v>3835</v>
      </c>
    </row>
    <row r="48" spans="1:79" ht="16">
      <c r="A48" s="302"/>
      <c r="B48" s="251" t="s">
        <v>722</v>
      </c>
      <c r="C48" s="327" t="s">
        <v>723</v>
      </c>
      <c r="D48" s="264"/>
      <c r="E48" s="254" t="s">
        <v>1</v>
      </c>
      <c r="F48" s="255">
        <v>3</v>
      </c>
      <c r="G48" s="321"/>
      <c r="H48" s="322"/>
      <c r="I48" s="323"/>
      <c r="J48" s="324"/>
      <c r="K48" s="323"/>
      <c r="L48" s="325"/>
      <c r="M48" s="326"/>
      <c r="N48" s="323"/>
      <c r="O48" s="256">
        <f t="shared" si="22"/>
        <v>0</v>
      </c>
      <c r="P48" s="321"/>
      <c r="Q48" s="322"/>
      <c r="R48" s="323"/>
      <c r="S48" s="324"/>
      <c r="T48" s="323"/>
      <c r="U48" s="325"/>
      <c r="V48" s="326"/>
      <c r="W48" s="323"/>
      <c r="X48" s="256">
        <f t="shared" si="23"/>
        <v>0</v>
      </c>
      <c r="Y48" s="319"/>
      <c r="AA48" s="57">
        <f t="shared" si="3"/>
        <v>0</v>
      </c>
      <c r="AB48" s="19"/>
      <c r="AC48" s="17"/>
      <c r="AD48" s="59">
        <f xml:space="preserve"> IF( AND(OR($C48 = "Capital expenditure purpose - WASTEWATER additional line 12 [Other categories]",$C48=""), OR( G48 &lt;&gt; 0, H48 &lt;&gt; 0, I48 &lt;&gt; 0, J48 &lt;&gt; 0, K48 &lt;&gt; 0, L48 &lt;&gt; 0, M48 &lt;&gt; 0, N48 &lt;&gt; 0, P48 &lt;&gt; 0, Q48 &lt;&gt; 0, R48 &lt;&gt; 0, S48 &lt;&gt; 0, T48 &lt;&gt; 0, U48 &lt;&gt; 0, V48 &lt;&gt; 0, W48 &lt;&gt; 0) ), 1, 0 )</f>
        <v>0</v>
      </c>
      <c r="AE48" s="59">
        <f t="shared" ref="AE48:AL48" si="28" xml:space="preserve"> IF(AND($C48="Capital expenditure purpose - WASTEWATER additional line 12 [Other categories]",$O48=0), 0, IF( ISNUMBER( G48 ), 0, 1 ))</f>
        <v>0</v>
      </c>
      <c r="AF48" s="59">
        <f t="shared" si="28"/>
        <v>0</v>
      </c>
      <c r="AG48" s="59">
        <f t="shared" si="28"/>
        <v>0</v>
      </c>
      <c r="AH48" s="59">
        <f t="shared" si="28"/>
        <v>0</v>
      </c>
      <c r="AI48" s="59">
        <f t="shared" si="28"/>
        <v>0</v>
      </c>
      <c r="AJ48" s="59">
        <f t="shared" si="28"/>
        <v>0</v>
      </c>
      <c r="AK48" s="59">
        <f t="shared" si="28"/>
        <v>0</v>
      </c>
      <c r="AL48" s="59">
        <f t="shared" si="28"/>
        <v>0</v>
      </c>
      <c r="AM48" s="105"/>
      <c r="AN48" s="59">
        <f t="shared" ref="AN48:AU48" si="29" xml:space="preserve"> IF(AND($C48="Capital expenditure purpose - WASTEWATER additional line 12 [Other categories]",$O48=0), 0, IF( ISNUMBER( P48 ), 0, 1 ))</f>
        <v>0</v>
      </c>
      <c r="AO48" s="59">
        <f t="shared" si="29"/>
        <v>0</v>
      </c>
      <c r="AP48" s="59">
        <f t="shared" si="29"/>
        <v>0</v>
      </c>
      <c r="AQ48" s="59">
        <f t="shared" si="29"/>
        <v>0</v>
      </c>
      <c r="AR48" s="59">
        <f t="shared" si="29"/>
        <v>0</v>
      </c>
      <c r="AS48" s="59">
        <f t="shared" si="29"/>
        <v>0</v>
      </c>
      <c r="AT48" s="59">
        <f t="shared" si="29"/>
        <v>0</v>
      </c>
      <c r="AU48" s="59">
        <f t="shared" si="29"/>
        <v>0</v>
      </c>
      <c r="AV48" s="17"/>
      <c r="BD48" s="251" t="s">
        <v>720</v>
      </c>
      <c r="BE48" s="1133" t="s">
        <v>3836</v>
      </c>
      <c r="BF48" s="1134"/>
      <c r="BG48" s="254" t="s">
        <v>1</v>
      </c>
      <c r="BH48" s="255">
        <v>3</v>
      </c>
      <c r="BI48" s="1127" t="s">
        <v>3836</v>
      </c>
      <c r="BJ48" s="1128" t="s">
        <v>3837</v>
      </c>
      <c r="BK48" s="1129" t="s">
        <v>3838</v>
      </c>
      <c r="BL48" s="1130" t="s">
        <v>3839</v>
      </c>
      <c r="BM48" s="1128" t="s">
        <v>3840</v>
      </c>
      <c r="BN48" s="1128" t="s">
        <v>3841</v>
      </c>
      <c r="BO48" s="1131" t="s">
        <v>3842</v>
      </c>
      <c r="BP48" s="1129" t="s">
        <v>3843</v>
      </c>
      <c r="BQ48" s="1042" t="s">
        <v>3844</v>
      </c>
      <c r="BR48" s="1132" t="s">
        <v>3845</v>
      </c>
      <c r="BS48" s="1128" t="s">
        <v>3846</v>
      </c>
      <c r="BT48" s="1129" t="s">
        <v>3847</v>
      </c>
      <c r="BU48" s="1130" t="s">
        <v>3848</v>
      </c>
      <c r="BV48" s="1128" t="s">
        <v>3849</v>
      </c>
      <c r="BW48" s="1128" t="s">
        <v>3850</v>
      </c>
      <c r="BX48" s="1131" t="s">
        <v>3851</v>
      </c>
      <c r="BY48" s="1129" t="s">
        <v>3852</v>
      </c>
      <c r="BZ48" s="1042" t="s">
        <v>3853</v>
      </c>
    </row>
    <row r="49" spans="1:78" ht="16">
      <c r="A49" s="302"/>
      <c r="B49" s="251" t="s">
        <v>724</v>
      </c>
      <c r="C49" s="327" t="s">
        <v>725</v>
      </c>
      <c r="D49" s="264"/>
      <c r="E49" s="254" t="s">
        <v>1</v>
      </c>
      <c r="F49" s="255">
        <v>3</v>
      </c>
      <c r="G49" s="321"/>
      <c r="H49" s="322"/>
      <c r="I49" s="323"/>
      <c r="J49" s="324"/>
      <c r="K49" s="323"/>
      <c r="L49" s="325"/>
      <c r="M49" s="326"/>
      <c r="N49" s="323"/>
      <c r="O49" s="256">
        <f t="shared" si="22"/>
        <v>0</v>
      </c>
      <c r="P49" s="321"/>
      <c r="Q49" s="322"/>
      <c r="R49" s="323"/>
      <c r="S49" s="324"/>
      <c r="T49" s="323"/>
      <c r="U49" s="325"/>
      <c r="V49" s="326"/>
      <c r="W49" s="323"/>
      <c r="X49" s="256">
        <f t="shared" si="23"/>
        <v>0</v>
      </c>
      <c r="Y49" s="319"/>
      <c r="AA49" s="57">
        <f t="shared" si="3"/>
        <v>0</v>
      </c>
      <c r="AB49" s="19"/>
      <c r="AC49" s="17"/>
      <c r="AD49" s="59">
        <f xml:space="preserve"> IF( AND(OR($C49 = "Capital expenditure purpose - WASTEWATER additional line 13 [Other categories]",$C49=""), OR( G49 &lt;&gt; 0, H49 &lt;&gt; 0, I49 &lt;&gt; 0, J49 &lt;&gt; 0, K49 &lt;&gt; 0, L49 &lt;&gt; 0, M49 &lt;&gt; 0, N49 &lt;&gt; 0, P49 &lt;&gt; 0, Q49 &lt;&gt; 0, R49 &lt;&gt; 0, S49 &lt;&gt; 0, T49 &lt;&gt; 0, U49 &lt;&gt; 0, V49 &lt;&gt; 0, W49 &lt;&gt; 0) ), 1, 0 )</f>
        <v>0</v>
      </c>
      <c r="AE49" s="59">
        <f t="shared" ref="AE49:AL49" si="30" xml:space="preserve"> IF(AND($C49="Capital expenditure purpose - WASTEWATER additional line 13 [Other categories]",$O49=0), 0, IF( ISNUMBER( G49 ), 0, 1 ))</f>
        <v>0</v>
      </c>
      <c r="AF49" s="59">
        <f t="shared" si="30"/>
        <v>0</v>
      </c>
      <c r="AG49" s="59">
        <f t="shared" si="30"/>
        <v>0</v>
      </c>
      <c r="AH49" s="59">
        <f t="shared" si="30"/>
        <v>0</v>
      </c>
      <c r="AI49" s="59">
        <f t="shared" si="30"/>
        <v>0</v>
      </c>
      <c r="AJ49" s="59">
        <f t="shared" si="30"/>
        <v>0</v>
      </c>
      <c r="AK49" s="59">
        <f t="shared" si="30"/>
        <v>0</v>
      </c>
      <c r="AL49" s="59">
        <f t="shared" si="30"/>
        <v>0</v>
      </c>
      <c r="AM49" s="105"/>
      <c r="AN49" s="59">
        <f t="shared" ref="AN49:AU49" si="31" xml:space="preserve"> IF(AND($C49="Capital expenditure purpose - WASTEWATER additional line 13 [Other categories]",$O49=0), 0, IF( ISNUMBER( P49 ), 0, 1 ))</f>
        <v>0</v>
      </c>
      <c r="AO49" s="59">
        <f t="shared" si="31"/>
        <v>0</v>
      </c>
      <c r="AP49" s="59">
        <f t="shared" si="31"/>
        <v>0</v>
      </c>
      <c r="AQ49" s="59">
        <f t="shared" si="31"/>
        <v>0</v>
      </c>
      <c r="AR49" s="59">
        <f t="shared" si="31"/>
        <v>0</v>
      </c>
      <c r="AS49" s="59">
        <f t="shared" si="31"/>
        <v>0</v>
      </c>
      <c r="AT49" s="59">
        <f t="shared" si="31"/>
        <v>0</v>
      </c>
      <c r="AU49" s="59">
        <f t="shared" si="31"/>
        <v>0</v>
      </c>
      <c r="AV49" s="17"/>
      <c r="BD49" s="251" t="s">
        <v>722</v>
      </c>
      <c r="BE49" s="1133" t="s">
        <v>3854</v>
      </c>
      <c r="BF49" s="1134"/>
      <c r="BG49" s="254" t="s">
        <v>1</v>
      </c>
      <c r="BH49" s="255">
        <v>3</v>
      </c>
      <c r="BI49" s="1127" t="s">
        <v>3854</v>
      </c>
      <c r="BJ49" s="1128" t="s">
        <v>3855</v>
      </c>
      <c r="BK49" s="1129" t="s">
        <v>3856</v>
      </c>
      <c r="BL49" s="1130" t="s">
        <v>3857</v>
      </c>
      <c r="BM49" s="1128" t="s">
        <v>3858</v>
      </c>
      <c r="BN49" s="1128" t="s">
        <v>3859</v>
      </c>
      <c r="BO49" s="1131" t="s">
        <v>3860</v>
      </c>
      <c r="BP49" s="1129" t="s">
        <v>3861</v>
      </c>
      <c r="BQ49" s="1042" t="s">
        <v>3862</v>
      </c>
      <c r="BR49" s="1132" t="s">
        <v>3863</v>
      </c>
      <c r="BS49" s="1128" t="s">
        <v>3864</v>
      </c>
      <c r="BT49" s="1129" t="s">
        <v>3865</v>
      </c>
      <c r="BU49" s="1130" t="s">
        <v>3866</v>
      </c>
      <c r="BV49" s="1128" t="s">
        <v>3867</v>
      </c>
      <c r="BW49" s="1128" t="s">
        <v>3868</v>
      </c>
      <c r="BX49" s="1131" t="s">
        <v>3869</v>
      </c>
      <c r="BY49" s="1129" t="s">
        <v>3870</v>
      </c>
      <c r="BZ49" s="1042" t="s">
        <v>3871</v>
      </c>
    </row>
    <row r="50" spans="1:78" ht="16">
      <c r="A50" s="302"/>
      <c r="B50" s="251" t="s">
        <v>726</v>
      </c>
      <c r="C50" s="327" t="s">
        <v>727</v>
      </c>
      <c r="D50" s="264"/>
      <c r="E50" s="254" t="s">
        <v>1</v>
      </c>
      <c r="F50" s="255">
        <v>3</v>
      </c>
      <c r="G50" s="321"/>
      <c r="H50" s="322"/>
      <c r="I50" s="323"/>
      <c r="J50" s="324"/>
      <c r="K50" s="323"/>
      <c r="L50" s="325"/>
      <c r="M50" s="326"/>
      <c r="N50" s="323"/>
      <c r="O50" s="256">
        <f t="shared" si="22"/>
        <v>0</v>
      </c>
      <c r="P50" s="321"/>
      <c r="Q50" s="322"/>
      <c r="R50" s="323"/>
      <c r="S50" s="324"/>
      <c r="T50" s="323"/>
      <c r="U50" s="325"/>
      <c r="V50" s="326"/>
      <c r="W50" s="323"/>
      <c r="X50" s="256">
        <f t="shared" si="23"/>
        <v>0</v>
      </c>
      <c r="Y50" s="319"/>
      <c r="AA50" s="57">
        <f t="shared" si="3"/>
        <v>0</v>
      </c>
      <c r="AB50" s="19"/>
      <c r="AC50" s="17"/>
      <c r="AD50" s="59">
        <f xml:space="preserve"> IF( AND(OR($C50 = "Capital expenditure purpose - WASTEWATER additional line 14 [Other categories]",$C50=""), OR( G50 &lt;&gt; 0, H50 &lt;&gt; 0, I50 &lt;&gt; 0, J50 &lt;&gt; 0, K50 &lt;&gt; 0, L50 &lt;&gt; 0, M50 &lt;&gt; 0, N50 &lt;&gt; 0, P50 &lt;&gt; 0, Q50 &lt;&gt; 0, R50 &lt;&gt; 0, S50 &lt;&gt; 0, T50 &lt;&gt; 0, U50 &lt;&gt; 0, V50 &lt;&gt; 0, W50 &lt;&gt; 0) ), 1, 0 )</f>
        <v>0</v>
      </c>
      <c r="AE50" s="59">
        <f t="shared" ref="AE50:AL50" si="32" xml:space="preserve"> IF(AND($C50="Capital expenditure purpose - WASTEWATER additional line 14 [Other categories]",$O50=0), 0, IF( ISNUMBER( G50 ), 0, 1 ))</f>
        <v>0</v>
      </c>
      <c r="AF50" s="59">
        <f t="shared" si="32"/>
        <v>0</v>
      </c>
      <c r="AG50" s="59">
        <f t="shared" si="32"/>
        <v>0</v>
      </c>
      <c r="AH50" s="59">
        <f t="shared" si="32"/>
        <v>0</v>
      </c>
      <c r="AI50" s="59">
        <f t="shared" si="32"/>
        <v>0</v>
      </c>
      <c r="AJ50" s="59">
        <f t="shared" si="32"/>
        <v>0</v>
      </c>
      <c r="AK50" s="59">
        <f t="shared" si="32"/>
        <v>0</v>
      </c>
      <c r="AL50" s="59">
        <f t="shared" si="32"/>
        <v>0</v>
      </c>
      <c r="AM50" s="105"/>
      <c r="AN50" s="59">
        <f t="shared" ref="AN50:AU50" si="33" xml:space="preserve"> IF(AND($C50="Capital expenditure purpose - WASTEWATER additional line 14 [Other categories]",$O50=0), 0, IF( ISNUMBER( P50 ), 0, 1 ))</f>
        <v>0</v>
      </c>
      <c r="AO50" s="59">
        <f t="shared" si="33"/>
        <v>0</v>
      </c>
      <c r="AP50" s="59">
        <f t="shared" si="33"/>
        <v>0</v>
      </c>
      <c r="AQ50" s="59">
        <f t="shared" si="33"/>
        <v>0</v>
      </c>
      <c r="AR50" s="59">
        <f t="shared" si="33"/>
        <v>0</v>
      </c>
      <c r="AS50" s="59">
        <f t="shared" si="33"/>
        <v>0</v>
      </c>
      <c r="AT50" s="59">
        <f t="shared" si="33"/>
        <v>0</v>
      </c>
      <c r="AU50" s="59">
        <f t="shared" si="33"/>
        <v>0</v>
      </c>
      <c r="AV50" s="17"/>
      <c r="BD50" s="251" t="s">
        <v>724</v>
      </c>
      <c r="BE50" s="1133" t="s">
        <v>3872</v>
      </c>
      <c r="BF50" s="1134"/>
      <c r="BG50" s="254" t="s">
        <v>1</v>
      </c>
      <c r="BH50" s="255">
        <v>3</v>
      </c>
      <c r="BI50" s="1127" t="s">
        <v>3872</v>
      </c>
      <c r="BJ50" s="1128" t="s">
        <v>3873</v>
      </c>
      <c r="BK50" s="1129" t="s">
        <v>3874</v>
      </c>
      <c r="BL50" s="1130" t="s">
        <v>3875</v>
      </c>
      <c r="BM50" s="1128" t="s">
        <v>3876</v>
      </c>
      <c r="BN50" s="1128" t="s">
        <v>3877</v>
      </c>
      <c r="BO50" s="1131" t="s">
        <v>3878</v>
      </c>
      <c r="BP50" s="1129" t="s">
        <v>3879</v>
      </c>
      <c r="BQ50" s="1042" t="s">
        <v>3880</v>
      </c>
      <c r="BR50" s="1132" t="s">
        <v>3881</v>
      </c>
      <c r="BS50" s="1128" t="s">
        <v>3882</v>
      </c>
      <c r="BT50" s="1129" t="s">
        <v>3883</v>
      </c>
      <c r="BU50" s="1130" t="s">
        <v>3884</v>
      </c>
      <c r="BV50" s="1128" t="s">
        <v>3885</v>
      </c>
      <c r="BW50" s="1128" t="s">
        <v>3886</v>
      </c>
      <c r="BX50" s="1131" t="s">
        <v>3887</v>
      </c>
      <c r="BY50" s="1129" t="s">
        <v>3888</v>
      </c>
      <c r="BZ50" s="1042" t="s">
        <v>3889</v>
      </c>
    </row>
    <row r="51" spans="1:78" ht="16.5" thickBot="1">
      <c r="A51" s="302"/>
      <c r="B51" s="328" t="s">
        <v>728</v>
      </c>
      <c r="C51" s="329" t="s">
        <v>729</v>
      </c>
      <c r="D51" s="267"/>
      <c r="E51" s="267" t="s">
        <v>1</v>
      </c>
      <c r="F51" s="268">
        <v>3</v>
      </c>
      <c r="G51" s="330"/>
      <c r="H51" s="331"/>
      <c r="I51" s="332"/>
      <c r="J51" s="333"/>
      <c r="K51" s="332"/>
      <c r="L51" s="334"/>
      <c r="M51" s="335"/>
      <c r="N51" s="332"/>
      <c r="O51" s="336">
        <f t="shared" si="0"/>
        <v>0</v>
      </c>
      <c r="P51" s="330"/>
      <c r="Q51" s="331"/>
      <c r="R51" s="332"/>
      <c r="S51" s="333"/>
      <c r="T51" s="332"/>
      <c r="U51" s="334"/>
      <c r="V51" s="335"/>
      <c r="W51" s="332"/>
      <c r="X51" s="336">
        <f t="shared" si="1"/>
        <v>0</v>
      </c>
      <c r="Y51" s="337"/>
      <c r="AA51" s="57">
        <f t="shared" si="3"/>
        <v>0</v>
      </c>
      <c r="AB51" s="19"/>
      <c r="AC51" s="17"/>
      <c r="AD51" s="59">
        <f xml:space="preserve"> IF( AND(OR($C51 = "Capital expenditure purpose - WASTEWATER additional line 15 [Other categories]",$C51=""), OR( G51 &lt;&gt; 0, H51 &lt;&gt; 0, I51 &lt;&gt; 0, J51 &lt;&gt; 0, K51 &lt;&gt; 0, L51 &lt;&gt; 0, M51 &lt;&gt; 0, N51 &lt;&gt; 0, P51 &lt;&gt; 0, Q51 &lt;&gt; 0, R51 &lt;&gt; 0, S51 &lt;&gt; 0, T51 &lt;&gt; 0, U51 &lt;&gt; 0, V51 &lt;&gt; 0, W51 &lt;&gt; 0) ), 1, 0 )</f>
        <v>0</v>
      </c>
      <c r="AE51" s="59">
        <f t="shared" ref="AE51:AL51" si="34" xml:space="preserve"> IF(AND($C51="Capital expenditure purpose - WASTEWATER additional line 15 [Other categories]",$O51=0), 0, IF( ISNUMBER( G51 ), 0, 1 ))</f>
        <v>0</v>
      </c>
      <c r="AF51" s="59">
        <f t="shared" si="34"/>
        <v>0</v>
      </c>
      <c r="AG51" s="59">
        <f t="shared" si="34"/>
        <v>0</v>
      </c>
      <c r="AH51" s="59">
        <f t="shared" si="34"/>
        <v>0</v>
      </c>
      <c r="AI51" s="59">
        <f t="shared" si="34"/>
        <v>0</v>
      </c>
      <c r="AJ51" s="59">
        <f t="shared" si="34"/>
        <v>0</v>
      </c>
      <c r="AK51" s="59">
        <f t="shared" si="34"/>
        <v>0</v>
      </c>
      <c r="AL51" s="59">
        <f t="shared" si="34"/>
        <v>0</v>
      </c>
      <c r="AM51" s="105"/>
      <c r="AN51" s="59">
        <f t="shared" ref="AN51:AU51" si="35" xml:space="preserve"> IF(AND($C51="Capital expenditure purpose - WASTEWATER additional line 15 [Other categories]",$O51=0), 0, IF( ISNUMBER( P51 ), 0, 1 ))</f>
        <v>0</v>
      </c>
      <c r="AO51" s="59">
        <f t="shared" si="35"/>
        <v>0</v>
      </c>
      <c r="AP51" s="59">
        <f t="shared" si="35"/>
        <v>0</v>
      </c>
      <c r="AQ51" s="59">
        <f t="shared" si="35"/>
        <v>0</v>
      </c>
      <c r="AR51" s="59">
        <f t="shared" si="35"/>
        <v>0</v>
      </c>
      <c r="AS51" s="59">
        <f t="shared" si="35"/>
        <v>0</v>
      </c>
      <c r="AT51" s="59">
        <f t="shared" si="35"/>
        <v>0</v>
      </c>
      <c r="AU51" s="59">
        <f t="shared" si="35"/>
        <v>0</v>
      </c>
      <c r="AV51" s="17"/>
      <c r="BD51" s="328" t="s">
        <v>726</v>
      </c>
      <c r="BE51" s="1135" t="s">
        <v>3890</v>
      </c>
      <c r="BF51" s="267"/>
      <c r="BG51" s="267" t="s">
        <v>1</v>
      </c>
      <c r="BH51" s="268">
        <v>3</v>
      </c>
      <c r="BI51" s="1136" t="s">
        <v>3890</v>
      </c>
      <c r="BJ51" s="1137" t="s">
        <v>3891</v>
      </c>
      <c r="BK51" s="1138" t="s">
        <v>3892</v>
      </c>
      <c r="BL51" s="1139" t="s">
        <v>3893</v>
      </c>
      <c r="BM51" s="1137" t="s">
        <v>3894</v>
      </c>
      <c r="BN51" s="1137" t="s">
        <v>3895</v>
      </c>
      <c r="BO51" s="1140" t="s">
        <v>3896</v>
      </c>
      <c r="BP51" s="1138" t="s">
        <v>3897</v>
      </c>
      <c r="BQ51" s="1141" t="s">
        <v>3898</v>
      </c>
      <c r="BR51" s="1142" t="s">
        <v>3899</v>
      </c>
      <c r="BS51" s="1137" t="s">
        <v>3900</v>
      </c>
      <c r="BT51" s="1138" t="s">
        <v>3901</v>
      </c>
      <c r="BU51" s="1139" t="s">
        <v>3902</v>
      </c>
      <c r="BV51" s="1137" t="s">
        <v>3903</v>
      </c>
      <c r="BW51" s="1137" t="s">
        <v>3904</v>
      </c>
      <c r="BX51" s="1140" t="s">
        <v>3905</v>
      </c>
      <c r="BY51" s="1138" t="s">
        <v>3906</v>
      </c>
      <c r="BZ51" s="1141" t="s">
        <v>3907</v>
      </c>
    </row>
    <row r="52" spans="1:78" ht="23.25" customHeight="1" thickBot="1">
      <c r="A52" s="302"/>
      <c r="B52" s="269" t="s">
        <v>730</v>
      </c>
      <c r="C52" s="270" t="s">
        <v>643</v>
      </c>
      <c r="D52" s="267"/>
      <c r="E52" s="267" t="s">
        <v>1</v>
      </c>
      <c r="F52" s="268">
        <v>3</v>
      </c>
      <c r="G52" s="338">
        <f>SUM(G8:G51)</f>
        <v>71.381594604683315</v>
      </c>
      <c r="H52" s="339">
        <f>SUM(H8:H51)</f>
        <v>-0.36470394842265363</v>
      </c>
      <c r="I52" s="340">
        <f t="shared" ref="I52:M52" si="36">SUM(I8:I51)</f>
        <v>6.4687052312309128E-3</v>
      </c>
      <c r="J52" s="341">
        <f t="shared" si="36"/>
        <v>80.187291327663431</v>
      </c>
      <c r="K52" s="340">
        <f t="shared" si="36"/>
        <v>2.075021506083904E-5</v>
      </c>
      <c r="L52" s="342">
        <f t="shared" si="36"/>
        <v>1.032399700625866E-3</v>
      </c>
      <c r="M52" s="343">
        <f t="shared" si="36"/>
        <v>1.743247948002076E-2</v>
      </c>
      <c r="N52" s="340">
        <f>SUM(N8:N51)</f>
        <v>5.2600924187281716E-4</v>
      </c>
      <c r="O52" s="344">
        <f t="shared" si="0"/>
        <v>151.22966232779291</v>
      </c>
      <c r="P52" s="341">
        <f>SUM(P8:P51)</f>
        <v>58.085473445577996</v>
      </c>
      <c r="Q52" s="339">
        <f t="shared" ref="Q52:V52" si="37">SUM(Q8:Q51)</f>
        <v>2.600854997949243E-2</v>
      </c>
      <c r="R52" s="340">
        <f t="shared" si="37"/>
        <v>6.4687052312309128E-3</v>
      </c>
      <c r="S52" s="341">
        <f t="shared" si="37"/>
        <v>74.899318199240113</v>
      </c>
      <c r="T52" s="340">
        <f t="shared" si="37"/>
        <v>2.0750215060839037E-5</v>
      </c>
      <c r="U52" s="342">
        <f t="shared" si="37"/>
        <v>1.475729700625866E-3</v>
      </c>
      <c r="V52" s="343">
        <f t="shared" si="37"/>
        <v>-3.4545593159177303E-2</v>
      </c>
      <c r="W52" s="340">
        <f>SUM(W8:W51)</f>
        <v>2.8161924187281712E-4</v>
      </c>
      <c r="X52" s="344">
        <f t="shared" si="1"/>
        <v>132.98450140602719</v>
      </c>
      <c r="Y52" s="337"/>
      <c r="AA52" s="986" t="str">
        <f>IF(SUM(AV52:AX52)&lt;&gt;0,$BA$52,IF(SUM(AV53:AX54)=0,0,$BA$53))</f>
        <v>Table 4M does not equal table 4E, please provide reasoning and reconciliation in your commentary</v>
      </c>
      <c r="AB52" s="19"/>
      <c r="AC52" s="17"/>
      <c r="AD52" s="19"/>
      <c r="AM52" s="105"/>
      <c r="AV52" s="17"/>
      <c r="AW52" s="59">
        <f xml:space="preserve"> IF( (AY52 - AZ52) = 0, 0, 1 )</f>
        <v>1</v>
      </c>
      <c r="AX52" s="91"/>
      <c r="AY52" s="97">
        <f>ROUND(O52,3)</f>
        <v>151.22999999999999</v>
      </c>
      <c r="AZ52" s="97">
        <f xml:space="preserve"> ROUND( ('[2]4E'!O23+'[2]4E'!O24+'[2]4E'!O25), 3 )</f>
        <v>143.148</v>
      </c>
      <c r="BA52" s="98" t="s">
        <v>3908</v>
      </c>
      <c r="BB52" s="17"/>
      <c r="BD52" s="269" t="s">
        <v>728</v>
      </c>
      <c r="BE52" s="1078" t="s">
        <v>643</v>
      </c>
      <c r="BF52" s="267"/>
      <c r="BG52" s="267" t="s">
        <v>1</v>
      </c>
      <c r="BH52" s="268">
        <v>3</v>
      </c>
      <c r="BI52" s="272" t="s">
        <v>3909</v>
      </c>
      <c r="BJ52" s="276" t="s">
        <v>3910</v>
      </c>
      <c r="BK52" s="273" t="s">
        <v>3911</v>
      </c>
      <c r="BL52" s="274" t="s">
        <v>3912</v>
      </c>
      <c r="BM52" s="276" t="s">
        <v>3913</v>
      </c>
      <c r="BN52" s="276" t="s">
        <v>3914</v>
      </c>
      <c r="BO52" s="1143" t="s">
        <v>3915</v>
      </c>
      <c r="BP52" s="273" t="s">
        <v>3916</v>
      </c>
      <c r="BQ52" s="1144" t="s">
        <v>3917</v>
      </c>
      <c r="BR52" s="1145" t="s">
        <v>3918</v>
      </c>
      <c r="BS52" s="276" t="s">
        <v>3919</v>
      </c>
      <c r="BT52" s="273" t="s">
        <v>3920</v>
      </c>
      <c r="BU52" s="274" t="s">
        <v>3921</v>
      </c>
      <c r="BV52" s="276" t="s">
        <v>3922</v>
      </c>
      <c r="BW52" s="276" t="s">
        <v>3923</v>
      </c>
      <c r="BX52" s="1143" t="s">
        <v>3924</v>
      </c>
      <c r="BY52" s="273" t="s">
        <v>3925</v>
      </c>
      <c r="BZ52" s="1144" t="s">
        <v>3926</v>
      </c>
    </row>
    <row r="53" spans="1:78" ht="16">
      <c r="A53" s="302"/>
      <c r="B53" s="302"/>
      <c r="C53" s="302"/>
      <c r="D53" s="302"/>
      <c r="E53" s="302"/>
      <c r="F53" s="302"/>
      <c r="G53" s="241">
        <f>IF('4K'!G49=0,(IF(G52='4K'!G24+'4K'!G25+'4K'!G26,0,1)),0)</f>
        <v>0</v>
      </c>
      <c r="H53" s="241">
        <f>IF('4K'!H49=0,(IF(H52='4K'!H24+'4K'!H25+'4K'!H26,0,1)),0)</f>
        <v>0</v>
      </c>
      <c r="I53" s="241">
        <f>IF('4K'!I49=0,(IF(I52='4K'!I24+'4K'!I25+'4K'!I26,0,1)),0)</f>
        <v>0</v>
      </c>
      <c r="J53" s="241">
        <f>IF('4K'!J49=0,(IF(J52='4K'!J24+'4K'!J25+'4K'!J26,0,1)),0)</f>
        <v>0</v>
      </c>
      <c r="K53" s="241">
        <f>IF('4K'!K49=0,(IF(K52='4K'!K24+'4K'!K25+'4K'!K26,0,1)),0)</f>
        <v>1</v>
      </c>
      <c r="L53" s="241">
        <f>IF('4K'!L49=0,(IF(L52='4K'!L24+'4K'!L25+'4K'!L26,0,1)),0)</f>
        <v>0</v>
      </c>
      <c r="M53" s="241">
        <f>IF('4K'!M49=0,(IF(M52='4K'!M24+'4K'!M25+'4K'!M26,0,1)),0)</f>
        <v>0</v>
      </c>
      <c r="N53" s="241">
        <f>IF('4K'!N49=0,(IF(N52='4K'!N24+'4K'!N25+'4K'!N26,0,1)),0)</f>
        <v>0</v>
      </c>
      <c r="O53" s="345">
        <f>SUM(G53:N53)</f>
        <v>1</v>
      </c>
      <c r="AA53" s="240"/>
      <c r="AB53" s="1015"/>
      <c r="AC53" s="17"/>
      <c r="AD53" s="19"/>
      <c r="AJ53" s="1086"/>
      <c r="AK53" s="1086"/>
      <c r="AL53" s="1086"/>
      <c r="AM53" s="1146"/>
      <c r="AN53" s="1086"/>
      <c r="AO53" s="1086"/>
      <c r="AP53" s="1086"/>
      <c r="AQ53" s="1086"/>
      <c r="AR53" s="1086"/>
      <c r="AS53" s="1086"/>
      <c r="AT53" s="1086"/>
      <c r="AU53" s="1086"/>
      <c r="AV53" s="17"/>
      <c r="AW53" s="59">
        <f xml:space="preserve"> IF( (AY53 - AZ53) = 0, 0, 1 )</f>
        <v>0</v>
      </c>
      <c r="AX53" s="91"/>
      <c r="AY53" s="97">
        <f>IF(AZ53=0,0,ROUND(O52,3))</f>
        <v>0</v>
      </c>
      <c r="AZ53" s="97">
        <f xml:space="preserve"> IF('4K'!O49 = 0,ROUND( ('4K'!O24+'4K'!O25+'4K'!O26), 3 ),0)</f>
        <v>0</v>
      </c>
      <c r="BA53" s="98" t="s">
        <v>3927</v>
      </c>
      <c r="BB53" s="17"/>
      <c r="BD53" s="12"/>
      <c r="BE53" s="12"/>
      <c r="BF53" s="12"/>
      <c r="BG53" s="12"/>
      <c r="BH53" s="12"/>
      <c r="BI53" s="1007"/>
      <c r="BJ53" s="1007"/>
      <c r="BK53" s="1007"/>
      <c r="BL53" s="1007"/>
      <c r="BM53" s="1007"/>
      <c r="BN53" s="1007"/>
      <c r="BO53" s="1007"/>
      <c r="BP53" s="1007"/>
      <c r="BQ53" s="1007"/>
      <c r="BR53" s="1007"/>
      <c r="BS53" s="1007"/>
      <c r="BT53" s="1007"/>
      <c r="BU53" s="1007"/>
      <c r="BV53" s="1007"/>
      <c r="BW53" s="1007"/>
      <c r="BX53" s="1007"/>
      <c r="BY53" s="1007"/>
      <c r="BZ53" s="1007"/>
    </row>
    <row r="54" spans="1:78" ht="16">
      <c r="A54" s="302"/>
      <c r="B54" s="346" t="s">
        <v>481</v>
      </c>
      <c r="C54" s="878"/>
      <c r="D54" s="878"/>
      <c r="E54" s="302"/>
      <c r="F54" s="302"/>
      <c r="G54" s="302"/>
      <c r="H54" s="302"/>
      <c r="I54" s="302"/>
      <c r="J54" s="302"/>
      <c r="K54" s="302"/>
      <c r="L54" s="302"/>
      <c r="M54" s="302"/>
      <c r="N54" s="302"/>
      <c r="O54" s="302"/>
      <c r="AA54" s="285"/>
      <c r="AB54" s="285"/>
      <c r="AC54" s="287"/>
      <c r="AD54" s="1084"/>
      <c r="AE54" s="285"/>
      <c r="AF54" s="285"/>
      <c r="AG54" s="285"/>
      <c r="AH54" s="285"/>
      <c r="AI54" s="285"/>
      <c r="AJ54" s="1089"/>
      <c r="AK54" s="1089"/>
      <c r="AL54" s="1089"/>
      <c r="AM54" s="1091"/>
      <c r="AN54" s="1089"/>
      <c r="AO54" s="1089"/>
      <c r="AP54" s="1089"/>
      <c r="AQ54" s="1089"/>
      <c r="AR54" s="1089"/>
      <c r="AS54" s="1089"/>
      <c r="AT54" s="1089"/>
      <c r="AU54" s="1089"/>
      <c r="AV54" s="1090"/>
      <c r="AW54" s="1089"/>
      <c r="AX54" s="1090"/>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ht="16">
      <c r="A55" s="302"/>
      <c r="B55" s="237"/>
      <c r="C55" s="280"/>
      <c r="D55" s="280"/>
      <c r="E55" s="302"/>
      <c r="F55" s="302"/>
      <c r="G55" s="302"/>
      <c r="H55" s="302"/>
      <c r="I55" s="302"/>
      <c r="J55" s="302"/>
      <c r="K55" s="302"/>
      <c r="L55" s="302"/>
      <c r="M55" s="302"/>
      <c r="N55" s="302"/>
      <c r="O55" s="302"/>
      <c r="AA55" s="285"/>
      <c r="AB55" s="285"/>
      <c r="AC55" s="287"/>
      <c r="AD55" s="1084"/>
      <c r="AE55" s="285"/>
      <c r="AF55" s="285"/>
      <c r="AG55" s="285"/>
      <c r="AH55" s="285"/>
      <c r="AI55" s="285"/>
      <c r="AJ55" s="1089"/>
      <c r="AK55" s="1089"/>
      <c r="AL55" s="1089"/>
      <c r="AM55" s="1091"/>
      <c r="AN55" s="1089"/>
      <c r="AO55" s="1089"/>
      <c r="AP55" s="1089"/>
      <c r="AQ55" s="1089"/>
      <c r="AR55" s="1089"/>
      <c r="AS55" s="1089"/>
      <c r="AT55" s="1089"/>
      <c r="AU55" s="1089"/>
      <c r="AV55" s="1090"/>
    </row>
    <row r="56" spans="1:78" ht="16">
      <c r="A56" s="302"/>
      <c r="B56" s="154"/>
      <c r="C56" s="155" t="s">
        <v>482</v>
      </c>
      <c r="D56" s="155"/>
      <c r="E56" s="302"/>
      <c r="F56" s="302"/>
      <c r="G56" s="302"/>
      <c r="H56" s="302"/>
      <c r="I56" s="302"/>
      <c r="J56" s="302"/>
      <c r="K56" s="302"/>
      <c r="L56" s="302"/>
      <c r="M56" s="302"/>
      <c r="N56" s="302"/>
      <c r="O56" s="302"/>
      <c r="AA56" s="285"/>
      <c r="AB56" s="285"/>
      <c r="AC56" s="287"/>
      <c r="AD56" s="1084"/>
      <c r="AE56" s="285"/>
      <c r="AF56" s="285"/>
      <c r="AG56" s="285"/>
      <c r="AH56" s="285"/>
      <c r="AI56" s="285"/>
      <c r="AJ56" s="1089"/>
      <c r="AK56" s="1089"/>
      <c r="AL56" s="1089"/>
      <c r="AM56" s="1091"/>
      <c r="AN56" s="1089"/>
      <c r="AO56" s="1089"/>
      <c r="AP56" s="1089"/>
      <c r="AQ56" s="1089"/>
      <c r="AR56" s="1089"/>
      <c r="AS56" s="1089"/>
      <c r="AT56" s="1089"/>
      <c r="AU56" s="1089"/>
      <c r="AV56" s="1090"/>
    </row>
    <row r="57" spans="1:78" ht="16">
      <c r="A57" s="302"/>
      <c r="B57" s="152"/>
      <c r="C57" s="153"/>
      <c r="D57" s="153"/>
      <c r="E57" s="302"/>
      <c r="F57" s="302"/>
      <c r="G57" s="302"/>
      <c r="H57" s="302"/>
      <c r="I57" s="302"/>
      <c r="J57" s="302"/>
      <c r="K57" s="302"/>
      <c r="L57" s="302"/>
      <c r="M57" s="302"/>
      <c r="N57" s="302"/>
      <c r="O57" s="302"/>
      <c r="AA57" s="285"/>
      <c r="AB57" s="285"/>
      <c r="AC57" s="287"/>
      <c r="AD57" s="1084"/>
      <c r="AE57" s="285"/>
      <c r="AF57" s="285"/>
      <c r="AG57" s="285"/>
      <c r="AH57" s="285"/>
      <c r="AI57" s="285"/>
      <c r="AJ57" s="1089"/>
      <c r="AK57" s="1089"/>
      <c r="AL57" s="1089"/>
      <c r="AM57" s="1091"/>
      <c r="AN57" s="1089"/>
      <c r="AO57" s="1089"/>
      <c r="AP57" s="1089"/>
      <c r="AQ57" s="1089"/>
      <c r="AR57" s="1089"/>
      <c r="AS57" s="1089"/>
      <c r="AT57" s="1089"/>
      <c r="AU57" s="1089"/>
      <c r="AV57" s="1090"/>
    </row>
    <row r="58" spans="1:78" ht="16">
      <c r="A58" s="302"/>
      <c r="B58" s="156"/>
      <c r="C58" s="155" t="s">
        <v>561</v>
      </c>
      <c r="D58" s="155"/>
      <c r="E58" s="302"/>
      <c r="F58" s="302"/>
      <c r="G58" s="302"/>
      <c r="H58" s="302"/>
      <c r="I58" s="302"/>
      <c r="J58" s="302"/>
      <c r="K58" s="302"/>
      <c r="L58" s="302"/>
      <c r="M58" s="302"/>
      <c r="N58" s="302"/>
      <c r="O58" s="302"/>
      <c r="AA58" s="285"/>
      <c r="AB58" s="285"/>
      <c r="AC58" s="287"/>
      <c r="AD58" s="1084"/>
      <c r="AE58" s="285"/>
      <c r="AF58" s="285"/>
      <c r="AG58" s="285"/>
      <c r="AH58" s="285"/>
      <c r="AI58" s="285"/>
      <c r="AJ58" s="1089"/>
      <c r="AK58" s="1089"/>
      <c r="AL58" s="1089"/>
      <c r="AM58" s="1091"/>
      <c r="AN58" s="1089"/>
      <c r="AO58" s="1089"/>
      <c r="AP58" s="1089"/>
      <c r="AQ58" s="1089"/>
      <c r="AR58" s="1089"/>
      <c r="AS58" s="1089"/>
      <c r="AT58" s="1089"/>
      <c r="AU58" s="1089"/>
      <c r="AV58" s="1090"/>
    </row>
    <row r="59" spans="1:78" ht="16">
      <c r="A59" s="302"/>
      <c r="B59" s="302"/>
      <c r="C59" s="302"/>
      <c r="D59" s="302"/>
      <c r="E59" s="302"/>
      <c r="F59" s="302"/>
      <c r="G59" s="302"/>
      <c r="H59" s="302"/>
      <c r="I59" s="302"/>
      <c r="J59" s="302"/>
      <c r="K59" s="302"/>
      <c r="L59" s="302"/>
      <c r="M59" s="302"/>
      <c r="N59" s="302"/>
      <c r="O59" s="302"/>
      <c r="AA59" s="285"/>
      <c r="AB59" s="285"/>
      <c r="AC59" s="287"/>
      <c r="AD59" s="1084"/>
      <c r="AE59" s="285"/>
      <c r="AF59" s="285"/>
      <c r="AG59" s="285"/>
      <c r="AH59" s="285"/>
      <c r="AI59" s="285"/>
      <c r="AJ59" s="1089"/>
      <c r="AK59" s="1089"/>
      <c r="AL59" s="1089"/>
      <c r="AM59" s="1091"/>
      <c r="AN59" s="1089"/>
      <c r="AO59" s="1089"/>
      <c r="AP59" s="1089"/>
      <c r="AQ59" s="1089"/>
      <c r="AR59" s="1089"/>
      <c r="AS59" s="1089"/>
      <c r="AT59" s="1089"/>
      <c r="AU59" s="1089"/>
      <c r="AV59" s="1090"/>
    </row>
    <row r="60" spans="1:78" ht="16.5" thickBot="1">
      <c r="A60" s="302"/>
      <c r="B60" s="302"/>
      <c r="C60" s="302"/>
      <c r="D60" s="302"/>
      <c r="E60" s="302"/>
      <c r="F60" s="302"/>
      <c r="G60" s="302"/>
      <c r="H60" s="302"/>
      <c r="I60" s="302"/>
      <c r="J60" s="302"/>
      <c r="K60" s="302"/>
      <c r="L60" s="302"/>
      <c r="M60" s="302"/>
      <c r="N60" s="302"/>
      <c r="O60" s="302"/>
      <c r="AA60" s="285"/>
      <c r="AB60" s="285"/>
      <c r="AC60" s="287"/>
      <c r="AD60" s="1084"/>
      <c r="AE60" s="285"/>
      <c r="AF60" s="285"/>
      <c r="AG60" s="285"/>
      <c r="AH60" s="285"/>
      <c r="AI60" s="285"/>
      <c r="AJ60" s="1089"/>
      <c r="AK60" s="1089"/>
      <c r="AL60" s="1089"/>
      <c r="AM60" s="1091"/>
      <c r="AN60" s="1089"/>
      <c r="AO60" s="1089"/>
      <c r="AP60" s="1089"/>
      <c r="AQ60" s="1089"/>
      <c r="AR60" s="1089"/>
      <c r="AS60" s="1089"/>
      <c r="AT60" s="1089"/>
      <c r="AU60" s="1089"/>
      <c r="AV60" s="1090"/>
    </row>
    <row r="61" spans="1:78" ht="16.5" thickBot="1">
      <c r="A61" s="302"/>
      <c r="B61" s="880" t="s">
        <v>485</v>
      </c>
      <c r="C61" s="881"/>
      <c r="D61" s="881"/>
      <c r="E61" s="881"/>
      <c r="F61" s="881"/>
      <c r="G61" s="881"/>
      <c r="H61" s="881"/>
      <c r="I61" s="881"/>
      <c r="J61" s="881"/>
      <c r="K61" s="881"/>
      <c r="L61" s="881"/>
      <c r="M61" s="881"/>
      <c r="N61" s="881"/>
      <c r="O61" s="882"/>
      <c r="AA61" s="285"/>
      <c r="AB61" s="285"/>
      <c r="AC61" s="287"/>
      <c r="AD61" s="1084"/>
      <c r="AE61" s="285"/>
      <c r="AF61" s="285"/>
      <c r="AG61" s="285"/>
      <c r="AH61" s="285"/>
      <c r="AI61" s="285"/>
      <c r="AJ61" s="1089"/>
      <c r="AK61" s="1089"/>
      <c r="AL61" s="1089"/>
      <c r="AM61" s="1091"/>
      <c r="AN61" s="1089"/>
      <c r="AO61" s="1089"/>
      <c r="AP61" s="1089"/>
      <c r="AQ61" s="1089"/>
      <c r="AR61" s="1089"/>
      <c r="AS61" s="1089"/>
      <c r="AT61" s="1089"/>
      <c r="AU61" s="1089"/>
      <c r="AV61" s="1090"/>
    </row>
    <row r="62" spans="1:78" ht="16">
      <c r="A62" s="302"/>
      <c r="B62" s="302"/>
      <c r="C62" s="302"/>
      <c r="D62" s="302"/>
      <c r="E62" s="302"/>
      <c r="F62" s="302"/>
      <c r="G62" s="302"/>
      <c r="H62" s="302"/>
      <c r="I62" s="302"/>
      <c r="J62" s="302"/>
      <c r="K62" s="302"/>
      <c r="L62" s="302"/>
      <c r="M62" s="302"/>
      <c r="N62" s="302"/>
      <c r="O62" s="302"/>
      <c r="AA62" s="285"/>
      <c r="AB62" s="285"/>
      <c r="AC62" s="287"/>
      <c r="AD62" s="1084"/>
      <c r="AE62" s="285"/>
      <c r="AF62" s="285"/>
      <c r="AG62" s="285"/>
      <c r="AH62" s="285"/>
      <c r="AI62" s="285"/>
      <c r="AJ62" s="1089"/>
      <c r="AK62" s="1089"/>
      <c r="AL62" s="1089"/>
      <c r="AM62" s="1091"/>
      <c r="AN62" s="1089"/>
      <c r="AO62" s="1089"/>
      <c r="AP62" s="1089"/>
      <c r="AQ62" s="1089"/>
      <c r="AR62" s="1089"/>
      <c r="AS62" s="1089"/>
      <c r="AT62" s="1089"/>
      <c r="AU62" s="1089"/>
      <c r="AV62" s="1090"/>
    </row>
    <row r="63" spans="1:78" ht="16.5" hidden="1" thickBot="1">
      <c r="A63" s="347"/>
      <c r="B63" s="1554" t="str">
        <f ca="1" xml:space="preserve"> RIGHT(CELL("filename", $A$1), LEN(CELL("filename", $A$1)) - SEARCH("]", CELL("filename", $A$1)))&amp;" - Line definitions"</f>
        <v>4M - Line definitions</v>
      </c>
      <c r="C63" s="1555"/>
      <c r="D63" s="1555"/>
      <c r="E63" s="1555"/>
      <c r="F63" s="1555"/>
      <c r="G63" s="1555"/>
      <c r="H63" s="1555"/>
      <c r="I63" s="1555"/>
      <c r="J63" s="1555"/>
      <c r="K63" s="1555"/>
      <c r="L63" s="1555"/>
      <c r="M63" s="1555"/>
      <c r="N63" s="1555"/>
      <c r="O63" s="1556"/>
      <c r="AA63" s="285"/>
      <c r="AB63" s="285"/>
      <c r="AC63" s="287"/>
      <c r="AD63" s="1084"/>
      <c r="AE63" s="285"/>
      <c r="AF63" s="285"/>
      <c r="AG63" s="285"/>
      <c r="AH63" s="285"/>
      <c r="AI63" s="285"/>
      <c r="AJ63" s="1089"/>
      <c r="AK63" s="1089"/>
      <c r="AL63" s="1089"/>
      <c r="AM63" s="1091"/>
      <c r="AN63" s="1089"/>
      <c r="AO63" s="1089"/>
      <c r="AP63" s="1089"/>
      <c r="AQ63" s="1089"/>
      <c r="AR63" s="1089"/>
      <c r="AS63" s="1089"/>
      <c r="AT63" s="1089"/>
      <c r="AU63" s="1089"/>
      <c r="AV63" s="1090"/>
    </row>
    <row r="64" spans="1:78" ht="16" hidden="1">
      <c r="A64" s="347"/>
      <c r="B64" s="348"/>
      <c r="C64" s="348"/>
      <c r="D64" s="348"/>
      <c r="E64" s="348"/>
      <c r="F64" s="349"/>
      <c r="G64" s="349"/>
      <c r="H64" s="349"/>
      <c r="I64" s="349"/>
      <c r="J64" s="349"/>
      <c r="K64" s="349"/>
      <c r="L64" s="349"/>
      <c r="M64" s="349"/>
      <c r="N64" s="349"/>
      <c r="O64" s="349"/>
      <c r="AA64" s="285"/>
      <c r="AB64" s="285"/>
      <c r="AC64" s="287"/>
      <c r="AD64" s="1084"/>
      <c r="AE64" s="285"/>
      <c r="AF64" s="285"/>
      <c r="AG64" s="285"/>
      <c r="AH64" s="285"/>
      <c r="AI64" s="285"/>
      <c r="AJ64" s="1089"/>
      <c r="AK64" s="1089"/>
      <c r="AL64" s="1089"/>
      <c r="AM64" s="1091"/>
      <c r="AN64" s="1089"/>
      <c r="AO64" s="1089"/>
      <c r="AP64" s="1089"/>
      <c r="AQ64" s="1089"/>
      <c r="AR64" s="1089"/>
      <c r="AS64" s="1089"/>
      <c r="AT64" s="1089"/>
      <c r="AU64" s="1089"/>
      <c r="AV64" s="1090"/>
    </row>
    <row r="65" spans="1:48" ht="16" hidden="1">
      <c r="A65" s="347"/>
      <c r="B65" s="350" t="s">
        <v>486</v>
      </c>
      <c r="C65" s="1557" t="s">
        <v>731</v>
      </c>
      <c r="D65" s="1557"/>
      <c r="E65" s="1558"/>
      <c r="F65" s="1558"/>
      <c r="G65" s="1558"/>
      <c r="H65" s="1558"/>
      <c r="I65" s="1558"/>
      <c r="J65" s="1558"/>
      <c r="K65" s="1558"/>
      <c r="L65" s="1558"/>
      <c r="M65" s="1558"/>
      <c r="N65" s="1558"/>
      <c r="O65" s="1559"/>
      <c r="AA65" s="285"/>
      <c r="AB65" s="285"/>
      <c r="AC65" s="287"/>
      <c r="AD65" s="1084"/>
      <c r="AE65" s="285"/>
      <c r="AF65" s="285"/>
      <c r="AG65" s="285"/>
      <c r="AH65" s="285"/>
      <c r="AI65" s="285"/>
      <c r="AJ65" s="1089"/>
      <c r="AK65" s="1089"/>
      <c r="AL65" s="1089"/>
      <c r="AM65" s="1091"/>
      <c r="AN65" s="1089"/>
      <c r="AO65" s="1089"/>
      <c r="AP65" s="1089"/>
      <c r="AQ65" s="1089"/>
      <c r="AR65" s="1089"/>
      <c r="AS65" s="1089"/>
      <c r="AT65" s="1089"/>
      <c r="AU65" s="1089"/>
      <c r="AV65" s="1090"/>
    </row>
    <row r="66" spans="1:48" ht="16" hidden="1">
      <c r="A66" s="347"/>
      <c r="B66" s="351">
        <v>1</v>
      </c>
      <c r="C66" s="1560" t="s">
        <v>732</v>
      </c>
      <c r="D66" s="1561"/>
      <c r="E66" s="1561"/>
      <c r="F66" s="1561"/>
      <c r="G66" s="1561"/>
      <c r="H66" s="1561"/>
      <c r="I66" s="1561"/>
      <c r="J66" s="1561"/>
      <c r="K66" s="1561"/>
      <c r="L66" s="1561"/>
      <c r="M66" s="1561"/>
      <c r="N66" s="1561"/>
      <c r="O66" s="1562"/>
      <c r="AA66" s="285"/>
      <c r="AB66" s="285"/>
      <c r="AC66" s="287"/>
      <c r="AD66" s="1084"/>
      <c r="AE66" s="285"/>
      <c r="AF66" s="285"/>
      <c r="AG66" s="285"/>
      <c r="AH66" s="285"/>
      <c r="AI66" s="285"/>
      <c r="AJ66" s="1089"/>
      <c r="AK66" s="1089"/>
      <c r="AL66" s="1089"/>
      <c r="AM66" s="1091"/>
      <c r="AN66" s="1089"/>
      <c r="AO66" s="1089"/>
      <c r="AP66" s="1089"/>
      <c r="AQ66" s="1089"/>
      <c r="AR66" s="1089"/>
      <c r="AS66" s="1089"/>
      <c r="AT66" s="1089"/>
      <c r="AU66" s="1089"/>
      <c r="AV66" s="1090"/>
    </row>
    <row r="67" spans="1:48" ht="16" hidden="1">
      <c r="A67" s="347"/>
      <c r="B67" s="352">
        <f>+B66+1</f>
        <v>2</v>
      </c>
      <c r="C67" s="1536" t="s">
        <v>733</v>
      </c>
      <c r="D67" s="1537"/>
      <c r="E67" s="1537"/>
      <c r="F67" s="1537"/>
      <c r="G67" s="1537"/>
      <c r="H67" s="1537"/>
      <c r="I67" s="1537"/>
      <c r="J67" s="1537"/>
      <c r="K67" s="1537"/>
      <c r="L67" s="1537"/>
      <c r="M67" s="1537"/>
      <c r="N67" s="1537"/>
      <c r="O67" s="1538"/>
      <c r="AA67" s="285"/>
      <c r="AB67" s="285"/>
      <c r="AC67" s="287"/>
      <c r="AD67" s="1084"/>
      <c r="AE67" s="285"/>
      <c r="AF67" s="285"/>
      <c r="AG67" s="285"/>
      <c r="AH67" s="285"/>
      <c r="AI67" s="285"/>
      <c r="AJ67" s="1089"/>
      <c r="AK67" s="1089"/>
      <c r="AL67" s="1089"/>
      <c r="AM67" s="1091"/>
      <c r="AN67" s="1089"/>
      <c r="AO67" s="1089"/>
      <c r="AP67" s="1089"/>
      <c r="AQ67" s="1089"/>
      <c r="AR67" s="1089"/>
      <c r="AS67" s="1089"/>
      <c r="AT67" s="1089"/>
      <c r="AU67" s="1089"/>
      <c r="AV67" s="1090"/>
    </row>
    <row r="68" spans="1:48" ht="16" hidden="1">
      <c r="A68" s="347"/>
      <c r="B68" s="352">
        <f t="shared" ref="B68:B93" si="38">+B67+1</f>
        <v>3</v>
      </c>
      <c r="C68" s="1536" t="s">
        <v>734</v>
      </c>
      <c r="D68" s="1537"/>
      <c r="E68" s="1537"/>
      <c r="F68" s="1537"/>
      <c r="G68" s="1537"/>
      <c r="H68" s="1537"/>
      <c r="I68" s="1537"/>
      <c r="J68" s="1537"/>
      <c r="K68" s="1537"/>
      <c r="L68" s="1537"/>
      <c r="M68" s="1537"/>
      <c r="N68" s="1537"/>
      <c r="O68" s="1538"/>
      <c r="AA68" s="285"/>
      <c r="AB68" s="285"/>
      <c r="AC68" s="287"/>
      <c r="AD68" s="1084"/>
      <c r="AE68" s="285"/>
      <c r="AF68" s="285"/>
      <c r="AG68" s="285"/>
      <c r="AH68" s="285"/>
      <c r="AI68" s="285"/>
      <c r="AJ68" s="1089"/>
      <c r="AK68" s="1089"/>
      <c r="AL68" s="1089"/>
      <c r="AM68" s="1091"/>
      <c r="AN68" s="1089"/>
      <c r="AO68" s="1089"/>
      <c r="AP68" s="1089"/>
      <c r="AQ68" s="1089"/>
      <c r="AR68" s="1089"/>
      <c r="AS68" s="1089"/>
      <c r="AT68" s="1089"/>
      <c r="AU68" s="1089"/>
      <c r="AV68" s="1090"/>
    </row>
    <row r="69" spans="1:48" ht="31.5" hidden="1" customHeight="1">
      <c r="A69" s="347"/>
      <c r="B69" s="352">
        <f t="shared" si="38"/>
        <v>4</v>
      </c>
      <c r="C69" s="1536" t="s">
        <v>735</v>
      </c>
      <c r="D69" s="1537"/>
      <c r="E69" s="1537"/>
      <c r="F69" s="1537"/>
      <c r="G69" s="1537"/>
      <c r="H69" s="1537"/>
      <c r="I69" s="1537"/>
      <c r="J69" s="1537"/>
      <c r="K69" s="1537"/>
      <c r="L69" s="1537"/>
      <c r="M69" s="1537"/>
      <c r="N69" s="1537"/>
      <c r="O69" s="1538"/>
      <c r="AA69" s="285"/>
      <c r="AB69" s="285"/>
      <c r="AC69" s="287"/>
      <c r="AD69" s="1084"/>
      <c r="AE69" s="285"/>
      <c r="AF69" s="285"/>
      <c r="AG69" s="285"/>
      <c r="AH69" s="285"/>
      <c r="AI69" s="285"/>
      <c r="AJ69" s="1089"/>
      <c r="AK69" s="1089"/>
      <c r="AL69" s="1089"/>
      <c r="AM69" s="1091"/>
      <c r="AN69" s="1089"/>
      <c r="AO69" s="1089"/>
      <c r="AP69" s="1089"/>
      <c r="AQ69" s="1089"/>
      <c r="AR69" s="1089"/>
      <c r="AS69" s="1089"/>
      <c r="AT69" s="1089"/>
      <c r="AU69" s="1089"/>
      <c r="AV69" s="1090"/>
    </row>
    <row r="70" spans="1:48" ht="16" hidden="1">
      <c r="A70" s="347"/>
      <c r="B70" s="352">
        <f t="shared" si="38"/>
        <v>5</v>
      </c>
      <c r="C70" s="1565" t="s">
        <v>736</v>
      </c>
      <c r="D70" s="1566"/>
      <c r="E70" s="1566"/>
      <c r="F70" s="1566"/>
      <c r="G70" s="1566"/>
      <c r="H70" s="1566"/>
      <c r="I70" s="1566"/>
      <c r="J70" s="1566"/>
      <c r="K70" s="1566"/>
      <c r="L70" s="1566"/>
      <c r="M70" s="1566"/>
      <c r="N70" s="1566"/>
      <c r="O70" s="1567"/>
      <c r="AA70" s="285"/>
      <c r="AB70" s="285"/>
      <c r="AC70" s="287"/>
      <c r="AD70" s="1084"/>
      <c r="AE70" s="285"/>
      <c r="AF70" s="285"/>
      <c r="AG70" s="285"/>
      <c r="AH70" s="285"/>
      <c r="AI70" s="285"/>
      <c r="AJ70" s="1089"/>
      <c r="AK70" s="1089"/>
      <c r="AL70" s="1089"/>
      <c r="AM70" s="1091"/>
      <c r="AN70" s="1089"/>
      <c r="AO70" s="1089"/>
      <c r="AP70" s="1089"/>
      <c r="AQ70" s="1089"/>
      <c r="AR70" s="1089"/>
      <c r="AS70" s="1089"/>
      <c r="AT70" s="1089"/>
      <c r="AU70" s="1089"/>
      <c r="AV70" s="1090"/>
    </row>
    <row r="71" spans="1:48" ht="44.25" hidden="1" customHeight="1">
      <c r="A71" s="347"/>
      <c r="B71" s="352">
        <f t="shared" si="38"/>
        <v>6</v>
      </c>
      <c r="C71" s="1536" t="s">
        <v>737</v>
      </c>
      <c r="D71" s="1537"/>
      <c r="E71" s="1537"/>
      <c r="F71" s="1537"/>
      <c r="G71" s="1537"/>
      <c r="H71" s="1537"/>
      <c r="I71" s="1537"/>
      <c r="J71" s="1537"/>
      <c r="K71" s="1537"/>
      <c r="L71" s="1537"/>
      <c r="M71" s="1537"/>
      <c r="N71" s="1537"/>
      <c r="O71" s="1538"/>
      <c r="AA71" s="285"/>
      <c r="AB71" s="285"/>
      <c r="AC71" s="287"/>
      <c r="AD71" s="1084"/>
      <c r="AE71" s="285"/>
      <c r="AF71" s="285"/>
      <c r="AG71" s="285"/>
      <c r="AH71" s="285"/>
      <c r="AI71" s="285"/>
      <c r="AJ71" s="1089"/>
      <c r="AK71" s="1089"/>
      <c r="AL71" s="1089"/>
      <c r="AM71" s="1091"/>
      <c r="AN71" s="1089"/>
      <c r="AO71" s="1089"/>
      <c r="AP71" s="1089"/>
      <c r="AQ71" s="1089"/>
      <c r="AR71" s="1089"/>
      <c r="AS71" s="1089"/>
      <c r="AT71" s="1089"/>
      <c r="AU71" s="1089"/>
      <c r="AV71" s="1090"/>
    </row>
    <row r="72" spans="1:48" ht="16" hidden="1">
      <c r="A72" s="347"/>
      <c r="B72" s="352">
        <f t="shared" si="38"/>
        <v>7</v>
      </c>
      <c r="C72" s="1536" t="s">
        <v>738</v>
      </c>
      <c r="D72" s="1537"/>
      <c r="E72" s="1537"/>
      <c r="F72" s="1537"/>
      <c r="G72" s="1537"/>
      <c r="H72" s="1537"/>
      <c r="I72" s="1537"/>
      <c r="J72" s="1537"/>
      <c r="K72" s="1537"/>
      <c r="L72" s="1537"/>
      <c r="M72" s="1537"/>
      <c r="N72" s="1537"/>
      <c r="O72" s="1538"/>
      <c r="AA72" s="285"/>
      <c r="AB72" s="285"/>
      <c r="AC72" s="287"/>
      <c r="AD72" s="1084"/>
      <c r="AE72" s="285"/>
      <c r="AF72" s="285"/>
      <c r="AG72" s="285"/>
      <c r="AH72" s="285"/>
      <c r="AI72" s="285"/>
      <c r="AJ72" s="1089"/>
      <c r="AK72" s="1089"/>
      <c r="AL72" s="1089"/>
      <c r="AM72" s="1091"/>
      <c r="AN72" s="1089"/>
      <c r="AO72" s="1089"/>
      <c r="AP72" s="1089"/>
      <c r="AQ72" s="1089"/>
      <c r="AR72" s="1089"/>
      <c r="AS72" s="1089"/>
      <c r="AT72" s="1089"/>
      <c r="AU72" s="1089"/>
      <c r="AV72" s="1090"/>
    </row>
    <row r="73" spans="1:48" ht="16" hidden="1">
      <c r="A73" s="347"/>
      <c r="B73" s="352">
        <f t="shared" si="38"/>
        <v>8</v>
      </c>
      <c r="C73" s="1536" t="s">
        <v>739</v>
      </c>
      <c r="D73" s="1537"/>
      <c r="E73" s="1537"/>
      <c r="F73" s="1537"/>
      <c r="G73" s="1537"/>
      <c r="H73" s="1537"/>
      <c r="I73" s="1537"/>
      <c r="J73" s="1537"/>
      <c r="K73" s="1537"/>
      <c r="L73" s="1537"/>
      <c r="M73" s="1537"/>
      <c r="N73" s="1537"/>
      <c r="O73" s="1538"/>
      <c r="AA73" s="285"/>
      <c r="AB73" s="285"/>
      <c r="AC73" s="287"/>
      <c r="AD73" s="1084"/>
      <c r="AE73" s="285"/>
      <c r="AF73" s="285"/>
      <c r="AG73" s="285"/>
      <c r="AH73" s="285"/>
      <c r="AI73" s="285"/>
      <c r="AJ73" s="1089"/>
      <c r="AK73" s="1089"/>
      <c r="AL73" s="1089"/>
      <c r="AM73" s="1091"/>
      <c r="AN73" s="1089"/>
      <c r="AO73" s="1089"/>
      <c r="AP73" s="1089"/>
      <c r="AQ73" s="1089"/>
      <c r="AR73" s="1089"/>
      <c r="AS73" s="1089"/>
      <c r="AT73" s="1089"/>
      <c r="AU73" s="1089"/>
      <c r="AV73" s="1090"/>
    </row>
    <row r="74" spans="1:48" ht="16" hidden="1">
      <c r="A74" s="347"/>
      <c r="B74" s="352">
        <f t="shared" si="38"/>
        <v>9</v>
      </c>
      <c r="C74" s="1565" t="s">
        <v>740</v>
      </c>
      <c r="D74" s="1566"/>
      <c r="E74" s="1566"/>
      <c r="F74" s="1566"/>
      <c r="G74" s="1566"/>
      <c r="H74" s="1566"/>
      <c r="I74" s="1566"/>
      <c r="J74" s="1566"/>
      <c r="K74" s="1566"/>
      <c r="L74" s="1566"/>
      <c r="M74" s="1566"/>
      <c r="N74" s="1566"/>
      <c r="O74" s="1567"/>
      <c r="AA74" s="285"/>
      <c r="AB74" s="285"/>
      <c r="AC74" s="287"/>
      <c r="AD74" s="1084"/>
      <c r="AE74" s="285"/>
      <c r="AF74" s="285"/>
      <c r="AG74" s="285"/>
      <c r="AH74" s="285"/>
      <c r="AI74" s="285"/>
      <c r="AJ74" s="1089"/>
      <c r="AK74" s="1089"/>
      <c r="AL74" s="1089"/>
      <c r="AM74" s="1091"/>
      <c r="AN74" s="1089"/>
      <c r="AO74" s="1089"/>
      <c r="AP74" s="1089"/>
      <c r="AQ74" s="1089"/>
      <c r="AR74" s="1089"/>
      <c r="AS74" s="1089"/>
      <c r="AT74" s="1089"/>
      <c r="AU74" s="1089"/>
      <c r="AV74" s="1090"/>
    </row>
    <row r="75" spans="1:48" ht="16" hidden="1">
      <c r="A75" s="347"/>
      <c r="B75" s="352">
        <f t="shared" si="38"/>
        <v>10</v>
      </c>
      <c r="C75" s="1565" t="s">
        <v>741</v>
      </c>
      <c r="D75" s="1566"/>
      <c r="E75" s="1566"/>
      <c r="F75" s="1566"/>
      <c r="G75" s="1566"/>
      <c r="H75" s="1566"/>
      <c r="I75" s="1566"/>
      <c r="J75" s="1566"/>
      <c r="K75" s="1566"/>
      <c r="L75" s="1566"/>
      <c r="M75" s="1566"/>
      <c r="N75" s="1566"/>
      <c r="O75" s="1567"/>
      <c r="AA75" s="285"/>
      <c r="AB75" s="285"/>
      <c r="AC75" s="287"/>
      <c r="AD75" s="1084"/>
      <c r="AE75" s="285"/>
      <c r="AF75" s="285"/>
      <c r="AG75" s="285"/>
      <c r="AH75" s="285"/>
      <c r="AI75" s="285"/>
      <c r="AJ75" s="1089"/>
      <c r="AK75" s="1089"/>
      <c r="AL75" s="1089"/>
      <c r="AM75" s="1091"/>
      <c r="AN75" s="1089"/>
      <c r="AO75" s="1089"/>
      <c r="AP75" s="1089"/>
      <c r="AQ75" s="1089"/>
      <c r="AR75" s="1089"/>
      <c r="AS75" s="1089"/>
      <c r="AT75" s="1089"/>
      <c r="AU75" s="1089"/>
      <c r="AV75" s="1090"/>
    </row>
    <row r="76" spans="1:48" ht="29.25" hidden="1" customHeight="1">
      <c r="A76" s="347"/>
      <c r="B76" s="352">
        <f t="shared" si="38"/>
        <v>11</v>
      </c>
      <c r="C76" s="1536" t="s">
        <v>742</v>
      </c>
      <c r="D76" s="1537"/>
      <c r="E76" s="1537"/>
      <c r="F76" s="1537"/>
      <c r="G76" s="1537"/>
      <c r="H76" s="1537"/>
      <c r="I76" s="1537"/>
      <c r="J76" s="1537"/>
      <c r="K76" s="1537"/>
      <c r="L76" s="1537"/>
      <c r="M76" s="1537"/>
      <c r="N76" s="1537"/>
      <c r="O76" s="1538"/>
      <c r="AA76" s="285"/>
      <c r="AB76" s="285"/>
      <c r="AC76" s="287"/>
      <c r="AD76" s="1084"/>
      <c r="AE76" s="285"/>
      <c r="AF76" s="285"/>
      <c r="AG76" s="285"/>
      <c r="AH76" s="285"/>
      <c r="AI76" s="285"/>
      <c r="AJ76" s="1091"/>
      <c r="AK76" s="1091"/>
      <c r="AL76" s="1091"/>
      <c r="AM76" s="1091"/>
      <c r="AN76" s="1091"/>
      <c r="AO76" s="1091"/>
      <c r="AP76" s="1091"/>
      <c r="AQ76" s="1091"/>
      <c r="AR76" s="1091"/>
      <c r="AS76" s="1091"/>
      <c r="AT76" s="1091"/>
      <c r="AU76" s="1091"/>
      <c r="AV76" s="1090"/>
    </row>
    <row r="77" spans="1:48" ht="34.5" hidden="1" customHeight="1">
      <c r="A77" s="347"/>
      <c r="B77" s="352">
        <f t="shared" si="38"/>
        <v>12</v>
      </c>
      <c r="C77" s="1536" t="s">
        <v>743</v>
      </c>
      <c r="D77" s="1537"/>
      <c r="E77" s="1537"/>
      <c r="F77" s="1537"/>
      <c r="G77" s="1537"/>
      <c r="H77" s="1537"/>
      <c r="I77" s="1537"/>
      <c r="J77" s="1537"/>
      <c r="K77" s="1537"/>
      <c r="L77" s="1537"/>
      <c r="M77" s="1537"/>
      <c r="N77" s="1537"/>
      <c r="O77" s="1538"/>
      <c r="AA77" s="285"/>
      <c r="AB77" s="285"/>
      <c r="AC77" s="287"/>
      <c r="AD77" s="1084"/>
      <c r="AE77" s="285"/>
      <c r="AF77" s="285"/>
      <c r="AG77" s="285"/>
      <c r="AH77" s="285"/>
      <c r="AI77" s="285"/>
      <c r="AJ77" s="1089"/>
      <c r="AK77" s="1089"/>
      <c r="AL77" s="1089"/>
      <c r="AM77" s="1091"/>
      <c r="AN77" s="1089"/>
      <c r="AO77" s="1089"/>
      <c r="AP77" s="1089"/>
      <c r="AQ77" s="1089"/>
      <c r="AR77" s="1089"/>
      <c r="AS77" s="1089"/>
      <c r="AT77" s="1089"/>
      <c r="AU77" s="1089"/>
      <c r="AV77" s="1090"/>
    </row>
    <row r="78" spans="1:48" ht="34.5" hidden="1" customHeight="1">
      <c r="A78" s="347"/>
      <c r="B78" s="352">
        <f t="shared" si="38"/>
        <v>13</v>
      </c>
      <c r="C78" s="1565" t="s">
        <v>744</v>
      </c>
      <c r="D78" s="1566"/>
      <c r="E78" s="1566"/>
      <c r="F78" s="1566"/>
      <c r="G78" s="1566"/>
      <c r="H78" s="1566"/>
      <c r="I78" s="1566"/>
      <c r="J78" s="1566"/>
      <c r="K78" s="1566"/>
      <c r="L78" s="1566"/>
      <c r="M78" s="1566"/>
      <c r="N78" s="1566"/>
      <c r="O78" s="1567"/>
      <c r="AA78" s="285"/>
      <c r="AB78" s="285"/>
      <c r="AC78" s="287"/>
      <c r="AD78" s="1084"/>
      <c r="AE78" s="285"/>
      <c r="AF78" s="285"/>
      <c r="AG78" s="285"/>
      <c r="AH78" s="285"/>
      <c r="AI78" s="285"/>
    </row>
    <row r="79" spans="1:48" ht="48" hidden="1" customHeight="1">
      <c r="A79" s="347"/>
      <c r="B79" s="352">
        <f t="shared" si="38"/>
        <v>14</v>
      </c>
      <c r="C79" s="1536" t="s">
        <v>745</v>
      </c>
      <c r="D79" s="1537"/>
      <c r="E79" s="1537"/>
      <c r="F79" s="1537"/>
      <c r="G79" s="1537"/>
      <c r="H79" s="1537"/>
      <c r="I79" s="1537"/>
      <c r="J79" s="1537"/>
      <c r="K79" s="1537"/>
      <c r="L79" s="1537"/>
      <c r="M79" s="1537"/>
      <c r="N79" s="1537"/>
      <c r="O79" s="1538"/>
      <c r="P79" s="353" t="s">
        <v>746</v>
      </c>
      <c r="AA79" s="285"/>
      <c r="AB79" s="285"/>
      <c r="AC79" s="287"/>
      <c r="AD79" s="1084"/>
      <c r="AE79" s="285"/>
      <c r="AF79" s="285"/>
      <c r="AG79" s="285"/>
      <c r="AH79" s="285"/>
      <c r="AI79" s="285"/>
    </row>
    <row r="80" spans="1:48" ht="58" hidden="1">
      <c r="A80" s="347"/>
      <c r="B80" s="352">
        <f t="shared" si="38"/>
        <v>15</v>
      </c>
      <c r="C80" s="1536" t="s">
        <v>747</v>
      </c>
      <c r="D80" s="1537"/>
      <c r="E80" s="1537"/>
      <c r="F80" s="1537"/>
      <c r="G80" s="1537"/>
      <c r="H80" s="1537"/>
      <c r="I80" s="1537"/>
      <c r="J80" s="1537"/>
      <c r="K80" s="1537"/>
      <c r="L80" s="1537"/>
      <c r="M80" s="1537"/>
      <c r="N80" s="1537"/>
      <c r="O80" s="1538"/>
      <c r="P80" s="353" t="s">
        <v>748</v>
      </c>
      <c r="AA80" s="285"/>
      <c r="AB80" s="285"/>
      <c r="AC80" s="287"/>
      <c r="AD80" s="1084"/>
      <c r="AE80" s="285"/>
      <c r="AF80" s="285"/>
      <c r="AG80" s="285"/>
      <c r="AH80" s="285"/>
      <c r="AI80" s="285"/>
    </row>
    <row r="81" spans="1:16" ht="16" hidden="1">
      <c r="A81" s="347"/>
      <c r="B81" s="352">
        <f t="shared" si="38"/>
        <v>16</v>
      </c>
      <c r="C81" s="1536" t="s">
        <v>749</v>
      </c>
      <c r="D81" s="1537"/>
      <c r="E81" s="1537"/>
      <c r="F81" s="1537"/>
      <c r="G81" s="1537"/>
      <c r="H81" s="1537"/>
      <c r="I81" s="1537"/>
      <c r="J81" s="1537"/>
      <c r="K81" s="1537"/>
      <c r="L81" s="1537"/>
      <c r="M81" s="1537"/>
      <c r="N81" s="1537"/>
      <c r="O81" s="1538"/>
    </row>
    <row r="82" spans="1:16" ht="28.5" hidden="1" customHeight="1">
      <c r="A82" s="347"/>
      <c r="B82" s="352">
        <f t="shared" si="38"/>
        <v>17</v>
      </c>
      <c r="C82" s="1536" t="s">
        <v>750</v>
      </c>
      <c r="D82" s="1537"/>
      <c r="E82" s="1537"/>
      <c r="F82" s="1537"/>
      <c r="G82" s="1537"/>
      <c r="H82" s="1537"/>
      <c r="I82" s="1537"/>
      <c r="J82" s="1537"/>
      <c r="K82" s="1537"/>
      <c r="L82" s="1537"/>
      <c r="M82" s="1537"/>
      <c r="N82" s="1537"/>
      <c r="O82" s="1538"/>
    </row>
    <row r="83" spans="1:16" ht="30" hidden="1" customHeight="1">
      <c r="A83" s="347"/>
      <c r="B83" s="352">
        <f t="shared" si="38"/>
        <v>18</v>
      </c>
      <c r="C83" s="1536" t="s">
        <v>751</v>
      </c>
      <c r="D83" s="1537"/>
      <c r="E83" s="1537"/>
      <c r="F83" s="1537"/>
      <c r="G83" s="1537"/>
      <c r="H83" s="1537"/>
      <c r="I83" s="1537"/>
      <c r="J83" s="1537"/>
      <c r="K83" s="1537"/>
      <c r="L83" s="1537"/>
      <c r="M83" s="1537"/>
      <c r="N83" s="1537"/>
      <c r="O83" s="1538"/>
    </row>
    <row r="84" spans="1:16" ht="31.5" hidden="1" customHeight="1">
      <c r="A84" s="347"/>
      <c r="B84" s="352">
        <f t="shared" si="38"/>
        <v>19</v>
      </c>
      <c r="C84" s="1536" t="s">
        <v>752</v>
      </c>
      <c r="D84" s="1537"/>
      <c r="E84" s="1537"/>
      <c r="F84" s="1537"/>
      <c r="G84" s="1537"/>
      <c r="H84" s="1537"/>
      <c r="I84" s="1537"/>
      <c r="J84" s="1537"/>
      <c r="K84" s="1537"/>
      <c r="L84" s="1537"/>
      <c r="M84" s="1537"/>
      <c r="N84" s="1537"/>
      <c r="O84" s="1538"/>
    </row>
    <row r="85" spans="1:16" ht="29.25" hidden="1" customHeight="1">
      <c r="A85" s="347"/>
      <c r="B85" s="352">
        <f t="shared" si="38"/>
        <v>20</v>
      </c>
      <c r="C85" s="1536" t="s">
        <v>753</v>
      </c>
      <c r="D85" s="1537"/>
      <c r="E85" s="1537"/>
      <c r="F85" s="1537"/>
      <c r="G85" s="1537"/>
      <c r="H85" s="1537"/>
      <c r="I85" s="1537"/>
      <c r="J85" s="1537"/>
      <c r="K85" s="1537"/>
      <c r="L85" s="1537"/>
      <c r="M85" s="1537"/>
      <c r="N85" s="1537"/>
      <c r="O85" s="1538"/>
    </row>
    <row r="86" spans="1:16" ht="27" hidden="1" customHeight="1">
      <c r="A86" s="347"/>
      <c r="B86" s="352">
        <f t="shared" si="38"/>
        <v>21</v>
      </c>
      <c r="C86" s="1536" t="s">
        <v>754</v>
      </c>
      <c r="D86" s="1537"/>
      <c r="E86" s="1537"/>
      <c r="F86" s="1537"/>
      <c r="G86" s="1537"/>
      <c r="H86" s="1537"/>
      <c r="I86" s="1537"/>
      <c r="J86" s="1537"/>
      <c r="K86" s="1537"/>
      <c r="L86" s="1537"/>
      <c r="M86" s="1537"/>
      <c r="N86" s="1537"/>
      <c r="O86" s="1538"/>
    </row>
    <row r="87" spans="1:16" ht="31.5" hidden="1" customHeight="1">
      <c r="A87" s="347"/>
      <c r="B87" s="352">
        <f t="shared" si="38"/>
        <v>22</v>
      </c>
      <c r="C87" s="1536" t="s">
        <v>755</v>
      </c>
      <c r="D87" s="1537"/>
      <c r="E87" s="1537"/>
      <c r="F87" s="1537"/>
      <c r="G87" s="1537"/>
      <c r="H87" s="1537"/>
      <c r="I87" s="1537"/>
      <c r="J87" s="1537"/>
      <c r="K87" s="1537"/>
      <c r="L87" s="1537"/>
      <c r="M87" s="1537"/>
      <c r="N87" s="1537"/>
      <c r="O87" s="1538"/>
    </row>
    <row r="88" spans="1:16" ht="16" hidden="1">
      <c r="A88" s="347"/>
      <c r="B88" s="352">
        <f t="shared" si="38"/>
        <v>23</v>
      </c>
      <c r="C88" s="1536" t="s">
        <v>756</v>
      </c>
      <c r="D88" s="1537"/>
      <c r="E88" s="1537"/>
      <c r="F88" s="1537"/>
      <c r="G88" s="1537"/>
      <c r="H88" s="1537"/>
      <c r="I88" s="1537"/>
      <c r="J88" s="1537"/>
      <c r="K88" s="1537"/>
      <c r="L88" s="1537"/>
      <c r="M88" s="1537"/>
      <c r="N88" s="1537"/>
      <c r="O88" s="1538"/>
    </row>
    <row r="89" spans="1:16" ht="48" hidden="1" customHeight="1">
      <c r="A89" s="347"/>
      <c r="B89" s="352">
        <f t="shared" si="38"/>
        <v>24</v>
      </c>
      <c r="C89" s="1536" t="s">
        <v>757</v>
      </c>
      <c r="D89" s="1537"/>
      <c r="E89" s="1537"/>
      <c r="F89" s="1537"/>
      <c r="G89" s="1537"/>
      <c r="H89" s="1537"/>
      <c r="I89" s="1537"/>
      <c r="J89" s="1537"/>
      <c r="K89" s="1537"/>
      <c r="L89" s="1537"/>
      <c r="M89" s="1537"/>
      <c r="N89" s="1537"/>
      <c r="O89" s="1538"/>
      <c r="P89" s="353" t="s">
        <v>748</v>
      </c>
    </row>
    <row r="90" spans="1:16" ht="28.25" hidden="1" customHeight="1">
      <c r="A90" s="347"/>
      <c r="B90" s="352">
        <f t="shared" si="38"/>
        <v>25</v>
      </c>
      <c r="C90" s="1536" t="s">
        <v>758</v>
      </c>
      <c r="D90" s="1537"/>
      <c r="E90" s="1537"/>
      <c r="F90" s="1537"/>
      <c r="G90" s="1537"/>
      <c r="H90" s="1537"/>
      <c r="I90" s="1537"/>
      <c r="J90" s="1537"/>
      <c r="K90" s="1537"/>
      <c r="L90" s="1537"/>
      <c r="M90" s="1537"/>
      <c r="N90" s="1537"/>
      <c r="O90" s="1538"/>
    </row>
    <row r="91" spans="1:16" ht="32.75" hidden="1" customHeight="1">
      <c r="A91" s="347"/>
      <c r="B91" s="352">
        <f t="shared" si="38"/>
        <v>26</v>
      </c>
      <c r="C91" s="1536" t="s">
        <v>759</v>
      </c>
      <c r="D91" s="1537"/>
      <c r="E91" s="1537"/>
      <c r="F91" s="1537"/>
      <c r="G91" s="1537"/>
      <c r="H91" s="1537"/>
      <c r="I91" s="1537"/>
      <c r="J91" s="1537"/>
      <c r="K91" s="1537"/>
      <c r="L91" s="1537"/>
      <c r="M91" s="1537"/>
      <c r="N91" s="1537"/>
      <c r="O91" s="1538"/>
    </row>
    <row r="92" spans="1:16" ht="32.25" hidden="1" customHeight="1">
      <c r="A92" s="347"/>
      <c r="B92" s="352">
        <f t="shared" si="38"/>
        <v>27</v>
      </c>
      <c r="C92" s="1536" t="s">
        <v>760</v>
      </c>
      <c r="D92" s="1537"/>
      <c r="E92" s="1537"/>
      <c r="F92" s="1537"/>
      <c r="G92" s="1537"/>
      <c r="H92" s="1537"/>
      <c r="I92" s="1537"/>
      <c r="J92" s="1537"/>
      <c r="K92" s="1537"/>
      <c r="L92" s="1537"/>
      <c r="M92" s="1537"/>
      <c r="N92" s="1537"/>
      <c r="O92" s="1538"/>
    </row>
    <row r="93" spans="1:16" ht="33.75" hidden="1" customHeight="1">
      <c r="A93" s="347"/>
      <c r="B93" s="352">
        <f t="shared" si="38"/>
        <v>28</v>
      </c>
      <c r="C93" s="1536" t="s">
        <v>761</v>
      </c>
      <c r="D93" s="1537"/>
      <c r="E93" s="1537"/>
      <c r="F93" s="1537"/>
      <c r="G93" s="1537"/>
      <c r="H93" s="1537"/>
      <c r="I93" s="1537"/>
      <c r="J93" s="1537"/>
      <c r="K93" s="1537"/>
      <c r="L93" s="1537"/>
      <c r="M93" s="1537"/>
      <c r="N93" s="1537"/>
      <c r="O93" s="1538"/>
    </row>
    <row r="94" spans="1:16" ht="33.75" hidden="1" customHeight="1">
      <c r="A94" s="347"/>
      <c r="B94" s="352">
        <v>29</v>
      </c>
      <c r="C94" s="1568" t="s">
        <v>762</v>
      </c>
      <c r="D94" s="1569"/>
      <c r="E94" s="1569"/>
      <c r="F94" s="1569"/>
      <c r="G94" s="1569"/>
      <c r="H94" s="1569"/>
      <c r="I94" s="1569"/>
      <c r="J94" s="1569"/>
      <c r="K94" s="1569"/>
      <c r="L94" s="1569"/>
      <c r="M94" s="1569"/>
      <c r="N94" s="1569"/>
      <c r="O94" s="1570"/>
    </row>
    <row r="95" spans="1:16" ht="33.75" hidden="1" customHeight="1">
      <c r="A95" s="347"/>
      <c r="B95" s="352" t="s">
        <v>763</v>
      </c>
      <c r="C95" s="1536" t="s">
        <v>764</v>
      </c>
      <c r="D95" s="1537"/>
      <c r="E95" s="1537"/>
      <c r="F95" s="1537"/>
      <c r="G95" s="1537"/>
      <c r="H95" s="1537"/>
      <c r="I95" s="1537"/>
      <c r="J95" s="1537"/>
      <c r="K95" s="1537"/>
      <c r="L95" s="1537"/>
      <c r="M95" s="1537"/>
      <c r="N95" s="1537"/>
      <c r="O95" s="1538"/>
    </row>
    <row r="96" spans="1:16" ht="16.5" hidden="1" thickBot="1">
      <c r="A96" s="347"/>
      <c r="B96" s="354">
        <v>45</v>
      </c>
      <c r="C96" s="1571" t="s">
        <v>765</v>
      </c>
      <c r="D96" s="1572"/>
      <c r="E96" s="1572"/>
      <c r="F96" s="1572"/>
      <c r="G96" s="1572"/>
      <c r="H96" s="1572"/>
      <c r="I96" s="1572"/>
      <c r="J96" s="1572"/>
      <c r="K96" s="1572"/>
      <c r="L96" s="1572"/>
      <c r="M96" s="1572"/>
      <c r="N96" s="1572"/>
      <c r="O96" s="1573"/>
    </row>
  </sheetData>
  <sheetProtection algorithmName="SHA-512" hashValue="p4IM8CYjl5r2VhaT5U99w2EXuDMlxSx/wA4hB5QNgvN7pF2ix3KlEhL4IB4eFEffRBES0N+AlJI4wvEban6MzA==" saltValue="qcsyvHibCXBNGNNggO/u8w==" spinCount="100000" sheet="1" objects="1" scenarios="1"/>
  <mergeCells count="59">
    <mergeCell ref="C92:O92"/>
    <mergeCell ref="C93:O93"/>
    <mergeCell ref="C94:O94"/>
    <mergeCell ref="C95:O95"/>
    <mergeCell ref="C96:O96"/>
    <mergeCell ref="C91:O91"/>
    <mergeCell ref="C80:O80"/>
    <mergeCell ref="C81:O81"/>
    <mergeCell ref="C82:O82"/>
    <mergeCell ref="C83:O83"/>
    <mergeCell ref="C84:O84"/>
    <mergeCell ref="C85:O85"/>
    <mergeCell ref="C86:O86"/>
    <mergeCell ref="C87:O87"/>
    <mergeCell ref="C88:O88"/>
    <mergeCell ref="C89:O89"/>
    <mergeCell ref="C90:O90"/>
    <mergeCell ref="C79:O79"/>
    <mergeCell ref="C68:O68"/>
    <mergeCell ref="C69:O69"/>
    <mergeCell ref="C70:O70"/>
    <mergeCell ref="C71:O71"/>
    <mergeCell ref="C72:O72"/>
    <mergeCell ref="C73:O73"/>
    <mergeCell ref="C74:O74"/>
    <mergeCell ref="C75:O75"/>
    <mergeCell ref="C76:O76"/>
    <mergeCell ref="C77:O77"/>
    <mergeCell ref="C78:O78"/>
    <mergeCell ref="C67:O67"/>
    <mergeCell ref="BI4:BK4"/>
    <mergeCell ref="BL4:BM4"/>
    <mergeCell ref="BN4:BP4"/>
    <mergeCell ref="BQ4:BQ5"/>
    <mergeCell ref="Y3:Y5"/>
    <mergeCell ref="AA3:AA5"/>
    <mergeCell ref="BI3:BQ3"/>
    <mergeCell ref="B3:C5"/>
    <mergeCell ref="D3:D5"/>
    <mergeCell ref="E3:E5"/>
    <mergeCell ref="F3:F5"/>
    <mergeCell ref="B63:O63"/>
    <mergeCell ref="C65:O65"/>
    <mergeCell ref="C66:O66"/>
    <mergeCell ref="BR3:BZ3"/>
    <mergeCell ref="G4:I4"/>
    <mergeCell ref="J4:K4"/>
    <mergeCell ref="L4:N4"/>
    <mergeCell ref="O4:O5"/>
    <mergeCell ref="P4:R4"/>
    <mergeCell ref="S4:T4"/>
    <mergeCell ref="G3:O3"/>
    <mergeCell ref="P3:X3"/>
    <mergeCell ref="U4:W4"/>
    <mergeCell ref="X4:X5"/>
    <mergeCell ref="BW4:BY4"/>
    <mergeCell ref="BZ4:BZ5"/>
    <mergeCell ref="BR4:BT4"/>
    <mergeCell ref="BU4:BV4"/>
  </mergeCells>
  <conditionalFormatting sqref="AA38">
    <cfRule type="cellIs" dxfId="139" priority="10" operator="equal">
      <formula>$BA$37</formula>
    </cfRule>
  </conditionalFormatting>
  <conditionalFormatting sqref="AA8:AA35 AA37:AA51">
    <cfRule type="cellIs" dxfId="138" priority="7" operator="equal">
      <formula>0</formula>
    </cfRule>
  </conditionalFormatting>
  <conditionalFormatting sqref="AA10:AA35 AA37:AA51">
    <cfRule type="cellIs" dxfId="137" priority="9" operator="equal">
      <formula>$BA$37</formula>
    </cfRule>
  </conditionalFormatting>
  <conditionalFormatting sqref="AA52">
    <cfRule type="cellIs" dxfId="136" priority="5" operator="equal">
      <formula>0</formula>
    </cfRule>
  </conditionalFormatting>
  <conditionalFormatting sqref="AA36">
    <cfRule type="cellIs" dxfId="135" priority="1" operator="equal">
      <formula>0</formula>
    </cfRule>
  </conditionalFormatting>
  <conditionalFormatting sqref="AA36">
    <cfRule type="cellIs" dxfId="134" priority="3" operator="equal">
      <formula>$BA$37</formula>
    </cfRule>
  </conditionalFormatting>
  <printOptions horizontalCentered="1"/>
  <pageMargins left="0.39370078740157483" right="0.39370078740157483" top="0.78740157480314965" bottom="0.78740157480314965" header="0.31496062992125984" footer="0.31496062992125984"/>
  <pageSetup paperSize="9" scale="2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8" operator="containsText" id="{BCA99FA5-4075-420D-A478-C1AD99782376}">
            <xm:f>NOT(ISERROR(SEARCH($AE$5,AA8)))</xm:f>
            <xm:f>$AE$5</xm:f>
            <x14:dxf>
              <fill>
                <patternFill>
                  <bgColor rgb="FFFF0000"/>
                </patternFill>
              </fill>
            </x14:dxf>
          </x14:cfRule>
          <xm:sqref>AA8:AA35 AA37:AA51</xm:sqref>
        </x14:conditionalFormatting>
        <x14:conditionalFormatting xmlns:xm="http://schemas.microsoft.com/office/excel/2006/main">
          <x14:cfRule type="expression" priority="6" id="{B6B82F76-5103-4CB9-BE91-D2B049997062}">
            <xm:f>'C:\Financial Accounting\Regulatory reporting and compliance\01 Year end\06 March 2019\Working Files\For Ofwat\[Resubmission 03.07.2019 - 2018-19-Annual-Performance-Report-tables.xlsx]Validation'!#REF!=1</xm:f>
            <x14:dxf>
              <fill>
                <patternFill>
                  <bgColor theme="2"/>
                </patternFill>
              </fill>
            </x14:dxf>
          </x14:cfRule>
          <xm:sqref>G8:Y52</xm:sqref>
        </x14:conditionalFormatting>
        <x14:conditionalFormatting xmlns:xm="http://schemas.microsoft.com/office/excel/2006/main">
          <x14:cfRule type="expression" priority="4" id="{1B16A937-3A23-417A-A0E5-D983F812973E}">
            <xm:f>'C:\Financial Accounting\Regulatory reporting and compliance\01 Year end\06 March 2019\Working Files\For Ofwat\[Resubmission 03.07.2019 - 2018-19-Annual-Performance-Report-tables.xlsx]Validation'!#REF!=1</xm:f>
            <x14:dxf>
              <fill>
                <patternFill>
                  <bgColor theme="2"/>
                </patternFill>
              </fill>
            </x14:dxf>
          </x14:cfRule>
          <xm:sqref>BI8:BZ52</xm:sqref>
        </x14:conditionalFormatting>
        <x14:conditionalFormatting xmlns:xm="http://schemas.microsoft.com/office/excel/2006/main">
          <x14:cfRule type="containsText" priority="2" operator="containsText" id="{B402EF03-E2C7-49D0-88B3-983C24E490CB}">
            <xm:f>NOT(ISERROR(SEARCH($AE$5,AA36)))</xm:f>
            <xm:f>$AE$5</xm:f>
            <x14:dxf>
              <fill>
                <patternFill>
                  <bgColor rgb="FFFF0000"/>
                </patternFill>
              </fill>
            </x14:dxf>
          </x14:cfRule>
          <xm:sqref>AA36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7"/>
  <sheetViews>
    <sheetView zoomScale="80" zoomScaleNormal="80" workbookViewId="0">
      <selection activeCell="C27" sqref="C27"/>
    </sheetView>
  </sheetViews>
  <sheetFormatPr defaultColWidth="0" defaultRowHeight="14" zeroHeight="1"/>
  <cols>
    <col min="1" max="1" width="0.58203125" customWidth="1"/>
    <col min="2" max="2" width="8.58203125" customWidth="1"/>
    <col min="3" max="3" width="54.58203125" customWidth="1"/>
    <col min="4" max="4" width="4.08203125" hidden="1" customWidth="1"/>
    <col min="5" max="6" width="8.58203125" customWidth="1"/>
    <col min="7" max="7" width="10.08203125" customWidth="1"/>
    <col min="8" max="8" width="38.58203125" customWidth="1"/>
    <col min="9" max="9" width="2.5" customWidth="1"/>
    <col min="10" max="10" width="21.08203125" customWidth="1"/>
    <col min="11" max="11" width="2.58203125" customWidth="1"/>
    <col min="12" max="12" width="1.58203125" style="17" hidden="1" customWidth="1"/>
    <col min="13" max="13" width="8.08203125" hidden="1" customWidth="1"/>
    <col min="14" max="14" width="1.58203125" style="17" hidden="1" customWidth="1"/>
    <col min="15" max="15" width="2.58203125" customWidth="1"/>
    <col min="16" max="16" width="8.58203125" customWidth="1"/>
    <col min="17" max="17" width="48.5" customWidth="1"/>
    <col min="18" max="18" width="0.58203125" customWidth="1"/>
    <col min="19" max="20" width="8.58203125" customWidth="1"/>
    <col min="21" max="21" width="14" bestFit="1" customWidth="1"/>
    <col min="22" max="22" width="2.4140625" customWidth="1"/>
    <col min="23" max="16384" width="8.58203125" hidden="1"/>
  </cols>
  <sheetData>
    <row r="1" spans="1:21" ht="20">
      <c r="A1" s="302"/>
      <c r="B1" s="13" t="s">
        <v>766</v>
      </c>
      <c r="C1" s="13"/>
      <c r="D1" s="13"/>
      <c r="E1" s="13"/>
      <c r="F1" s="13"/>
      <c r="G1" s="13"/>
      <c r="H1" s="14" t="str">
        <f>[2]Validation!B3</f>
        <v>Thames Water</v>
      </c>
      <c r="I1" s="13"/>
      <c r="J1" s="15" t="s">
        <v>412</v>
      </c>
      <c r="K1" s="16"/>
      <c r="M1" s="16"/>
      <c r="P1" s="13" t="s">
        <v>766</v>
      </c>
      <c r="Q1" s="13"/>
      <c r="R1" s="13"/>
      <c r="S1" s="13"/>
      <c r="T1" s="13"/>
      <c r="U1" s="13"/>
    </row>
    <row r="2" spans="1:21" ht="16.5" thickBot="1">
      <c r="A2" s="302"/>
      <c r="B2" s="21" t="s">
        <v>413</v>
      </c>
      <c r="C2" s="302"/>
      <c r="D2" s="302"/>
      <c r="E2" s="302"/>
      <c r="F2" s="302"/>
      <c r="G2" s="302"/>
      <c r="H2" s="302"/>
      <c r="I2" s="302"/>
      <c r="J2" s="16"/>
      <c r="K2" s="16"/>
      <c r="M2" s="16"/>
      <c r="P2" s="21" t="str">
        <f>+B2</f>
        <v>For the 12 months ended 31 March 2019</v>
      </c>
      <c r="Q2" s="1147"/>
      <c r="R2" s="1147"/>
      <c r="S2" s="1147"/>
      <c r="T2" s="1147"/>
      <c r="U2" s="1147"/>
    </row>
    <row r="3" spans="1:21" ht="16.5" thickBot="1">
      <c r="A3" s="302"/>
      <c r="B3" s="1577" t="s">
        <v>414</v>
      </c>
      <c r="C3" s="1578"/>
      <c r="D3" s="233" t="s">
        <v>415</v>
      </c>
      <c r="E3" s="233" t="s">
        <v>767</v>
      </c>
      <c r="F3" s="357" t="s">
        <v>416</v>
      </c>
      <c r="G3" s="235" t="s">
        <v>23</v>
      </c>
      <c r="H3" s="358" t="s">
        <v>417</v>
      </c>
      <c r="I3" s="359"/>
      <c r="J3" s="358" t="s">
        <v>418</v>
      </c>
      <c r="K3" s="16"/>
      <c r="M3" s="38" t="s">
        <v>419</v>
      </c>
      <c r="P3" s="305" t="s">
        <v>486</v>
      </c>
      <c r="Q3" s="232" t="s">
        <v>521</v>
      </c>
      <c r="R3" s="233" t="s">
        <v>415</v>
      </c>
      <c r="S3" s="233" t="s">
        <v>767</v>
      </c>
      <c r="T3" s="357" t="s">
        <v>416</v>
      </c>
      <c r="U3" s="235" t="s">
        <v>23</v>
      </c>
    </row>
    <row r="4" spans="1:21" ht="16.5" thickBot="1">
      <c r="A4" s="360"/>
      <c r="B4" s="361"/>
      <c r="C4" s="362"/>
      <c r="D4" s="360"/>
      <c r="E4" s="360"/>
      <c r="F4" s="360"/>
      <c r="G4" s="360"/>
      <c r="H4" s="360"/>
      <c r="I4" s="360"/>
      <c r="J4" s="360"/>
      <c r="K4" s="16"/>
      <c r="M4" s="44" t="s">
        <v>3928</v>
      </c>
      <c r="P4" s="361"/>
      <c r="Q4" s="1148"/>
      <c r="R4" s="1149"/>
      <c r="S4" s="1149"/>
      <c r="T4" s="1149"/>
      <c r="U4" s="1149"/>
    </row>
    <row r="5" spans="1:21" ht="16.5" thickBot="1">
      <c r="A5" s="360"/>
      <c r="B5" s="243" t="s">
        <v>423</v>
      </c>
      <c r="C5" s="311" t="s">
        <v>768</v>
      </c>
      <c r="D5" s="360"/>
      <c r="E5" s="360"/>
      <c r="F5" s="360"/>
      <c r="G5" s="360"/>
      <c r="H5" s="360"/>
      <c r="I5" s="360"/>
      <c r="J5" s="360"/>
      <c r="K5" s="16"/>
      <c r="M5" s="44"/>
      <c r="P5" s="355" t="s">
        <v>423</v>
      </c>
      <c r="Q5" s="1150" t="s">
        <v>768</v>
      </c>
      <c r="R5" s="1149"/>
      <c r="S5" s="1149"/>
      <c r="T5" s="1149"/>
      <c r="U5" s="1149"/>
    </row>
    <row r="6" spans="1:21" ht="16">
      <c r="A6" s="363"/>
      <c r="B6" s="364" t="s">
        <v>769</v>
      </c>
      <c r="C6" s="365" t="s">
        <v>43</v>
      </c>
      <c r="D6" s="366"/>
      <c r="E6" s="367" t="s">
        <v>770</v>
      </c>
      <c r="F6" s="368">
        <v>3</v>
      </c>
      <c r="G6" s="315">
        <v>1524.797</v>
      </c>
      <c r="H6" s="369"/>
      <c r="I6" s="360"/>
      <c r="J6" s="57">
        <f t="shared" ref="J6:J11" si="0" xml:space="preserve"> IF( SUM( L6:N6 ) = 0, 0, $M$4 )</f>
        <v>0</v>
      </c>
      <c r="K6" s="58"/>
      <c r="M6" s="59">
        <f>IF([2]Validation!$H$3=1,0,IF(ISNUMBER(G6),0,1))</f>
        <v>0</v>
      </c>
      <c r="P6" s="364" t="s">
        <v>769</v>
      </c>
      <c r="Q6" s="365" t="s">
        <v>43</v>
      </c>
      <c r="R6" s="366"/>
      <c r="S6" s="367" t="s">
        <v>770</v>
      </c>
      <c r="T6" s="368">
        <v>3</v>
      </c>
      <c r="U6" s="1151" t="s">
        <v>3929</v>
      </c>
    </row>
    <row r="7" spans="1:21" ht="16">
      <c r="A7" s="363"/>
      <c r="B7" s="370" t="s">
        <v>771</v>
      </c>
      <c r="C7" s="371" t="s">
        <v>44</v>
      </c>
      <c r="D7" s="372"/>
      <c r="E7" s="373" t="s">
        <v>770</v>
      </c>
      <c r="F7" s="374">
        <v>3</v>
      </c>
      <c r="G7" s="321">
        <v>1541.604</v>
      </c>
      <c r="H7" s="375"/>
      <c r="I7" s="360"/>
      <c r="J7" s="57">
        <f t="shared" si="0"/>
        <v>0</v>
      </c>
      <c r="K7" s="58"/>
      <c r="M7" s="59">
        <f>IF([2]Validation!$H$3=1,0,IF(ISNUMBER(G7),0,1))</f>
        <v>0</v>
      </c>
      <c r="P7" s="370" t="s">
        <v>771</v>
      </c>
      <c r="Q7" s="1152" t="s">
        <v>44</v>
      </c>
      <c r="R7" s="1153"/>
      <c r="S7" s="373" t="s">
        <v>770</v>
      </c>
      <c r="T7" s="374">
        <v>3</v>
      </c>
      <c r="U7" s="1154" t="s">
        <v>3930</v>
      </c>
    </row>
    <row r="8" spans="1:21" ht="16">
      <c r="A8" s="363"/>
      <c r="B8" s="370" t="s">
        <v>772</v>
      </c>
      <c r="C8" s="371" t="s">
        <v>45</v>
      </c>
      <c r="D8" s="372"/>
      <c r="E8" s="373" t="s">
        <v>770</v>
      </c>
      <c r="F8" s="374">
        <v>3</v>
      </c>
      <c r="G8" s="321">
        <v>3084.6880000000001</v>
      </c>
      <c r="H8" s="375"/>
      <c r="I8" s="360"/>
      <c r="J8" s="57">
        <f t="shared" si="0"/>
        <v>0</v>
      </c>
      <c r="K8" s="58"/>
      <c r="M8" s="59">
        <f>IF([2]Validation!$H$3=1,0,IF(ISNUMBER(G8),0,1))</f>
        <v>0</v>
      </c>
      <c r="P8" s="370" t="s">
        <v>772</v>
      </c>
      <c r="Q8" s="1152" t="s">
        <v>45</v>
      </c>
      <c r="R8" s="1153"/>
      <c r="S8" s="373" t="s">
        <v>770</v>
      </c>
      <c r="T8" s="374">
        <v>3</v>
      </c>
      <c r="U8" s="1154" t="s">
        <v>3931</v>
      </c>
    </row>
    <row r="9" spans="1:21" ht="16">
      <c r="A9" s="363"/>
      <c r="B9" s="370" t="s">
        <v>773</v>
      </c>
      <c r="C9" s="371" t="s">
        <v>46</v>
      </c>
      <c r="D9" s="372"/>
      <c r="E9" s="373" t="s">
        <v>770</v>
      </c>
      <c r="F9" s="374">
        <v>3</v>
      </c>
      <c r="G9" s="321">
        <v>8660.5349999999999</v>
      </c>
      <c r="H9" s="375"/>
      <c r="I9" s="360"/>
      <c r="J9" s="57">
        <f t="shared" si="0"/>
        <v>0</v>
      </c>
      <c r="K9" s="58"/>
      <c r="M9" s="59">
        <f>IF([2]Validation!$H$3=1,0,IF(ISNUMBER(G9),0,1))</f>
        <v>0</v>
      </c>
      <c r="P9" s="370" t="s">
        <v>773</v>
      </c>
      <c r="Q9" s="1152" t="s">
        <v>46</v>
      </c>
      <c r="R9" s="1153"/>
      <c r="S9" s="373" t="s">
        <v>770</v>
      </c>
      <c r="T9" s="374">
        <v>3</v>
      </c>
      <c r="U9" s="1154" t="s">
        <v>3932</v>
      </c>
    </row>
    <row r="10" spans="1:21" ht="16">
      <c r="A10" s="363"/>
      <c r="B10" s="370" t="s">
        <v>774</v>
      </c>
      <c r="C10" s="371" t="s">
        <v>47</v>
      </c>
      <c r="D10" s="372"/>
      <c r="E10" s="373" t="s">
        <v>770</v>
      </c>
      <c r="F10" s="374">
        <v>3</v>
      </c>
      <c r="G10" s="321">
        <v>7345.83</v>
      </c>
      <c r="H10" s="375"/>
      <c r="I10" s="360"/>
      <c r="J10" s="57">
        <f t="shared" si="0"/>
        <v>0</v>
      </c>
      <c r="K10" s="58"/>
      <c r="M10" s="59">
        <f>IF([2]Validation!$H$3=1,0,IF(ISNUMBER(G10),0,1))</f>
        <v>0</v>
      </c>
      <c r="P10" s="370" t="s">
        <v>774</v>
      </c>
      <c r="Q10" s="1152" t="s">
        <v>47</v>
      </c>
      <c r="R10" s="1153"/>
      <c r="S10" s="373" t="s">
        <v>770</v>
      </c>
      <c r="T10" s="374">
        <v>3</v>
      </c>
      <c r="U10" s="1154" t="s">
        <v>3933</v>
      </c>
    </row>
    <row r="11" spans="1:21" ht="16">
      <c r="A11" s="363"/>
      <c r="B11" s="370" t="s">
        <v>775</v>
      </c>
      <c r="C11" s="371" t="s">
        <v>48</v>
      </c>
      <c r="D11" s="372"/>
      <c r="E11" s="373" t="s">
        <v>770</v>
      </c>
      <c r="F11" s="374">
        <v>3</v>
      </c>
      <c r="G11" s="321">
        <v>3763.4780000000001</v>
      </c>
      <c r="H11" s="375"/>
      <c r="I11" s="360"/>
      <c r="J11" s="57">
        <f t="shared" si="0"/>
        <v>0</v>
      </c>
      <c r="K11" s="58"/>
      <c r="M11" s="59">
        <f>IF([2]Validation!$H$3=1,0,IF(ISNUMBER(G11),0,1))</f>
        <v>0</v>
      </c>
      <c r="P11" s="370" t="s">
        <v>775</v>
      </c>
      <c r="Q11" s="1152" t="s">
        <v>48</v>
      </c>
      <c r="R11" s="1153"/>
      <c r="S11" s="373" t="s">
        <v>770</v>
      </c>
      <c r="T11" s="374">
        <v>3</v>
      </c>
      <c r="U11" s="1154" t="s">
        <v>3934</v>
      </c>
    </row>
    <row r="12" spans="1:21" s="206" customFormat="1" ht="16.5" thickBot="1">
      <c r="A12" s="376"/>
      <c r="B12" s="377" t="s">
        <v>776</v>
      </c>
      <c r="C12" s="378" t="s">
        <v>777</v>
      </c>
      <c r="D12" s="379"/>
      <c r="E12" s="380" t="s">
        <v>770</v>
      </c>
      <c r="F12" s="381">
        <v>3</v>
      </c>
      <c r="G12" s="382">
        <f>+SUM(G6:G11)</f>
        <v>25920.931999999997</v>
      </c>
      <c r="H12" s="383"/>
      <c r="I12" s="384"/>
      <c r="J12" s="57"/>
      <c r="K12" s="1155"/>
      <c r="L12" s="1156"/>
      <c r="M12" s="1157"/>
      <c r="N12" s="1156"/>
      <c r="P12" s="377" t="s">
        <v>776</v>
      </c>
      <c r="Q12" s="1158" t="s">
        <v>777</v>
      </c>
      <c r="R12" s="1159"/>
      <c r="S12" s="380" t="s">
        <v>770</v>
      </c>
      <c r="T12" s="381">
        <v>3</v>
      </c>
      <c r="U12" s="1160" t="s">
        <v>3935</v>
      </c>
    </row>
    <row r="13" spans="1:21" ht="16.5" thickBot="1">
      <c r="B13" s="302"/>
      <c r="C13" s="302"/>
      <c r="D13" s="302"/>
      <c r="E13" s="302"/>
      <c r="F13" s="302"/>
      <c r="G13" s="385"/>
      <c r="H13" s="302"/>
      <c r="I13" s="360"/>
      <c r="J13" s="386"/>
      <c r="K13" s="302"/>
      <c r="M13" s="302"/>
      <c r="P13" s="1147"/>
      <c r="Q13" s="1147"/>
      <c r="R13" s="1147"/>
      <c r="S13" s="1147"/>
      <c r="T13" s="1147"/>
      <c r="U13" s="12"/>
    </row>
    <row r="14" spans="1:21" ht="16.5" thickBot="1">
      <c r="B14" s="243" t="s">
        <v>438</v>
      </c>
      <c r="C14" s="311" t="s">
        <v>778</v>
      </c>
      <c r="D14" s="302"/>
      <c r="E14" s="302"/>
      <c r="F14" s="302"/>
      <c r="G14" s="385"/>
      <c r="H14" s="302"/>
      <c r="I14" s="360"/>
      <c r="J14" s="386"/>
      <c r="K14" s="302"/>
      <c r="M14" s="302"/>
      <c r="P14" s="355" t="s">
        <v>438</v>
      </c>
      <c r="Q14" s="1150" t="s">
        <v>778</v>
      </c>
      <c r="R14" s="1147"/>
      <c r="S14" s="1147"/>
      <c r="T14" s="1147"/>
      <c r="U14" s="12"/>
    </row>
    <row r="15" spans="1:21" ht="16">
      <c r="A15" s="363"/>
      <c r="B15" s="370" t="s">
        <v>779</v>
      </c>
      <c r="C15" s="371" t="s">
        <v>51</v>
      </c>
      <c r="D15" s="387"/>
      <c r="E15" s="373" t="s">
        <v>770</v>
      </c>
      <c r="F15" s="374">
        <v>3</v>
      </c>
      <c r="G15" s="388">
        <f>SUM('4O'!G18:CH18)</f>
        <v>3579.9400814434584</v>
      </c>
      <c r="H15" s="375"/>
      <c r="I15" s="360"/>
      <c r="J15" s="57"/>
      <c r="K15" s="58"/>
      <c r="M15" s="302"/>
      <c r="P15" s="389" t="s">
        <v>779</v>
      </c>
      <c r="Q15" s="1161" t="s">
        <v>51</v>
      </c>
      <c r="R15" s="1162"/>
      <c r="S15" s="1163" t="s">
        <v>770</v>
      </c>
      <c r="T15" s="390">
        <v>3</v>
      </c>
      <c r="U15" s="1151" t="s">
        <v>3936</v>
      </c>
    </row>
    <row r="16" spans="1:21" ht="16">
      <c r="A16" s="363"/>
      <c r="B16" s="370" t="s">
        <v>780</v>
      </c>
      <c r="C16" s="371" t="s">
        <v>52</v>
      </c>
      <c r="D16" s="387"/>
      <c r="E16" s="373" t="s">
        <v>770</v>
      </c>
      <c r="F16" s="374">
        <v>3</v>
      </c>
      <c r="G16" s="391">
        <f>SUM('4O'!G19:CH19)</f>
        <v>772.65624254372665</v>
      </c>
      <c r="H16" s="375"/>
      <c r="I16" s="360"/>
      <c r="J16" s="57">
        <f xml:space="preserve"> IF( SUM( L16:N16 ) = 0, 0, $M$4 )</f>
        <v>0</v>
      </c>
      <c r="K16" s="58"/>
      <c r="M16" s="302"/>
      <c r="P16" s="370" t="s">
        <v>780</v>
      </c>
      <c r="Q16" s="1152" t="s">
        <v>52</v>
      </c>
      <c r="R16" s="1164"/>
      <c r="S16" s="373" t="s">
        <v>770</v>
      </c>
      <c r="T16" s="374">
        <v>3</v>
      </c>
      <c r="U16" s="1154" t="s">
        <v>3937</v>
      </c>
    </row>
    <row r="17" spans="1:21" s="206" customFormat="1" ht="16.5" thickBot="1">
      <c r="A17" s="376"/>
      <c r="B17" s="370" t="s">
        <v>781</v>
      </c>
      <c r="C17" s="392" t="s">
        <v>782</v>
      </c>
      <c r="D17" s="393"/>
      <c r="E17" s="373" t="s">
        <v>770</v>
      </c>
      <c r="F17" s="374">
        <v>3</v>
      </c>
      <c r="G17" s="391">
        <f>SUM('4O'!G20:CH20)</f>
        <v>128167.07332357639</v>
      </c>
      <c r="H17" s="375"/>
      <c r="I17" s="384"/>
      <c r="J17" s="57">
        <f xml:space="preserve"> IF( SUM( L17:N17 ) = 0, 0, $M$4 )</f>
        <v>0</v>
      </c>
      <c r="K17" s="1155"/>
      <c r="L17" s="1156"/>
      <c r="M17" s="1157"/>
      <c r="N17" s="1156"/>
      <c r="P17" s="377" t="s">
        <v>781</v>
      </c>
      <c r="Q17" s="1158" t="s">
        <v>782</v>
      </c>
      <c r="R17" s="1159"/>
      <c r="S17" s="380" t="s">
        <v>770</v>
      </c>
      <c r="T17" s="381">
        <v>3</v>
      </c>
      <c r="U17" s="1154" t="s">
        <v>3938</v>
      </c>
    </row>
    <row r="18" spans="1:21" ht="16">
      <c r="A18" s="363"/>
      <c r="B18" s="394" t="s">
        <v>783</v>
      </c>
      <c r="C18" s="395" t="s">
        <v>49</v>
      </c>
      <c r="D18" s="396"/>
      <c r="E18" s="397" t="s">
        <v>770</v>
      </c>
      <c r="F18" s="398">
        <v>3</v>
      </c>
      <c r="G18" s="399">
        <f>G15+G16+G17</f>
        <v>132519.66964756357</v>
      </c>
      <c r="H18" s="400"/>
      <c r="I18" s="360"/>
      <c r="J18" s="57"/>
      <c r="K18" s="58"/>
      <c r="M18" s="302"/>
      <c r="P18" s="370" t="s">
        <v>783</v>
      </c>
      <c r="Q18" s="1152" t="s">
        <v>49</v>
      </c>
      <c r="R18" s="1153"/>
      <c r="S18" s="373" t="s">
        <v>770</v>
      </c>
      <c r="T18" s="374">
        <v>3</v>
      </c>
      <c r="U18" s="401" t="s">
        <v>3939</v>
      </c>
    </row>
    <row r="19" spans="1:21" ht="16">
      <c r="A19" s="363"/>
      <c r="B19" s="370" t="s">
        <v>784</v>
      </c>
      <c r="C19" s="371" t="s">
        <v>50</v>
      </c>
      <c r="D19" s="387"/>
      <c r="E19" s="373" t="s">
        <v>770</v>
      </c>
      <c r="F19" s="374">
        <v>3</v>
      </c>
      <c r="G19" s="391">
        <f>SUM('4O'!G22:CH22)</f>
        <v>22878.34441147195</v>
      </c>
      <c r="H19" s="375"/>
      <c r="I19" s="360"/>
      <c r="J19" s="57">
        <f xml:space="preserve"> IF( SUM( L19:N19 ) = 0, 0, $M$4 )</f>
        <v>0</v>
      </c>
      <c r="K19" s="58"/>
      <c r="M19" s="302"/>
      <c r="P19" s="370" t="s">
        <v>784</v>
      </c>
      <c r="Q19" s="1152" t="s">
        <v>50</v>
      </c>
      <c r="R19" s="1164"/>
      <c r="S19" s="373" t="s">
        <v>770</v>
      </c>
      <c r="T19" s="374">
        <v>3</v>
      </c>
      <c r="U19" s="1154" t="s">
        <v>3940</v>
      </c>
    </row>
    <row r="20" spans="1:21" s="206" customFormat="1" ht="16.5" thickBot="1">
      <c r="A20" s="376"/>
      <c r="B20" s="370" t="s">
        <v>785</v>
      </c>
      <c r="C20" s="392" t="s">
        <v>786</v>
      </c>
      <c r="D20" s="402"/>
      <c r="E20" s="373" t="s">
        <v>770</v>
      </c>
      <c r="F20" s="374">
        <v>3</v>
      </c>
      <c r="G20" s="391">
        <f>+G18+G19</f>
        <v>155398.01405903551</v>
      </c>
      <c r="H20" s="375"/>
      <c r="I20" s="384"/>
      <c r="J20" s="57"/>
      <c r="K20" s="1155"/>
      <c r="L20" s="1156"/>
      <c r="M20" s="1157"/>
      <c r="N20" s="1156"/>
      <c r="P20" s="1165" t="s">
        <v>785</v>
      </c>
      <c r="Q20" s="1166" t="s">
        <v>786</v>
      </c>
      <c r="R20" s="1167"/>
      <c r="S20" s="1168" t="s">
        <v>770</v>
      </c>
      <c r="T20" s="1169">
        <v>3</v>
      </c>
      <c r="U20" s="1170" t="s">
        <v>3941</v>
      </c>
    </row>
    <row r="21" spans="1:21" s="206" customFormat="1" ht="16.5" thickBot="1">
      <c r="A21" s="376"/>
      <c r="B21" s="403" t="s">
        <v>787</v>
      </c>
      <c r="C21" s="404" t="s">
        <v>788</v>
      </c>
      <c r="D21" s="405"/>
      <c r="E21" s="406" t="s">
        <v>770</v>
      </c>
      <c r="F21" s="407">
        <v>3</v>
      </c>
      <c r="G21" s="408">
        <f>G12+G20</f>
        <v>181318.94605903552</v>
      </c>
      <c r="H21" s="409"/>
      <c r="I21" s="384"/>
      <c r="J21" s="57"/>
      <c r="K21" s="1155"/>
      <c r="L21" s="1156"/>
      <c r="M21" s="1157"/>
      <c r="N21" s="1156"/>
      <c r="P21" s="1171" t="s">
        <v>787</v>
      </c>
      <c r="Q21" s="1172" t="s">
        <v>788</v>
      </c>
      <c r="R21" s="1173"/>
      <c r="S21" s="1174" t="s">
        <v>770</v>
      </c>
      <c r="T21" s="1175">
        <v>3</v>
      </c>
      <c r="U21" s="1176" t="s">
        <v>3942</v>
      </c>
    </row>
    <row r="22" spans="1:21" ht="16">
      <c r="B22" s="302"/>
      <c r="C22" s="302"/>
      <c r="D22" s="302"/>
      <c r="E22" s="302"/>
      <c r="F22" s="302"/>
      <c r="G22" s="385"/>
      <c r="H22" s="302"/>
      <c r="I22" s="360"/>
      <c r="J22" s="386"/>
      <c r="K22" s="302"/>
      <c r="M22" s="302"/>
      <c r="P22" s="12"/>
      <c r="Q22" s="12"/>
      <c r="R22" s="12"/>
      <c r="S22" s="12"/>
      <c r="T22" s="12"/>
      <c r="U22" s="12"/>
    </row>
    <row r="23" spans="1:21" ht="16">
      <c r="B23" s="892" t="s">
        <v>481</v>
      </c>
      <c r="C23" s="302"/>
      <c r="D23" s="302"/>
      <c r="E23" s="302"/>
      <c r="F23" s="302"/>
      <c r="G23" s="302"/>
      <c r="H23" s="302"/>
      <c r="I23" s="302"/>
      <c r="J23" s="302"/>
      <c r="K23" s="302"/>
      <c r="M23" s="302"/>
      <c r="P23" s="12"/>
      <c r="Q23" s="12"/>
      <c r="R23" s="12"/>
      <c r="S23" s="12"/>
      <c r="T23" s="12"/>
      <c r="U23" s="12"/>
    </row>
    <row r="24" spans="1:21" ht="16">
      <c r="B24" s="302"/>
      <c r="C24" s="302"/>
      <c r="D24" s="302"/>
      <c r="E24" s="302"/>
      <c r="F24" s="302"/>
      <c r="G24" s="302"/>
      <c r="H24" s="302"/>
      <c r="I24" s="302"/>
      <c r="J24" s="302"/>
      <c r="K24" s="302"/>
      <c r="M24" s="302"/>
    </row>
    <row r="25" spans="1:21">
      <c r="B25" s="154"/>
      <c r="C25" s="410" t="s">
        <v>789</v>
      </c>
      <c r="D25" s="411"/>
      <c r="E25" s="411"/>
      <c r="F25" s="411"/>
      <c r="G25" s="411"/>
      <c r="H25" s="411"/>
      <c r="I25" s="411"/>
      <c r="J25" s="411"/>
      <c r="K25" s="411"/>
      <c r="M25" s="411"/>
    </row>
    <row r="26" spans="1:21" ht="16">
      <c r="B26" s="302"/>
      <c r="C26" s="412"/>
      <c r="D26" s="302"/>
      <c r="E26" s="302"/>
      <c r="F26" s="302"/>
      <c r="G26" s="302"/>
      <c r="H26" s="302"/>
      <c r="I26" s="302"/>
      <c r="J26" s="302"/>
      <c r="K26" s="302"/>
      <c r="L26" s="89"/>
      <c r="M26" s="302"/>
      <c r="N26" s="89"/>
    </row>
    <row r="27" spans="1:21" ht="16">
      <c r="B27" s="156"/>
      <c r="C27" s="412" t="s">
        <v>561</v>
      </c>
      <c r="D27" s="302"/>
      <c r="E27" s="302"/>
      <c r="F27" s="302"/>
      <c r="G27" s="302"/>
      <c r="H27" s="302"/>
      <c r="I27" s="302"/>
      <c r="J27" s="302"/>
      <c r="K27" s="302"/>
      <c r="L27" s="89"/>
      <c r="M27" s="302"/>
      <c r="N27" s="89"/>
    </row>
    <row r="28" spans="1:21" ht="16">
      <c r="B28" s="302"/>
      <c r="C28" s="302"/>
      <c r="D28" s="302"/>
      <c r="E28" s="302"/>
      <c r="F28" s="302"/>
      <c r="G28" s="302"/>
      <c r="H28" s="302"/>
      <c r="I28" s="302"/>
      <c r="J28" s="302"/>
      <c r="K28" s="302"/>
      <c r="L28" s="89"/>
      <c r="M28" s="302"/>
      <c r="N28" s="89"/>
    </row>
    <row r="29" spans="1:21" ht="16.5" thickBot="1">
      <c r="B29" s="302"/>
      <c r="C29" s="302"/>
      <c r="D29" s="302"/>
      <c r="E29" s="302"/>
      <c r="F29" s="302"/>
      <c r="G29" s="302"/>
      <c r="H29" s="302"/>
      <c r="I29" s="302"/>
      <c r="J29" s="302"/>
      <c r="K29" s="302"/>
      <c r="M29" s="302"/>
    </row>
    <row r="30" spans="1:21" ht="16.5" thickBot="1">
      <c r="B30" s="880" t="s">
        <v>485</v>
      </c>
      <c r="C30" s="891"/>
      <c r="D30" s="891"/>
      <c r="E30" s="891"/>
      <c r="F30" s="891"/>
      <c r="G30" s="891"/>
      <c r="H30" s="891"/>
      <c r="I30" s="891"/>
      <c r="J30" s="895"/>
      <c r="K30" s="302"/>
      <c r="M30" s="302"/>
    </row>
    <row r="31" spans="1:21" ht="16.5" thickBot="1">
      <c r="B31" s="302"/>
      <c r="C31" s="302"/>
      <c r="D31" s="302"/>
      <c r="E31" s="302"/>
      <c r="F31" s="302"/>
      <c r="G31" s="302"/>
      <c r="H31" s="302"/>
      <c r="I31" s="302"/>
      <c r="J31" s="302"/>
      <c r="K31" s="302"/>
      <c r="M31" s="302"/>
    </row>
    <row r="32" spans="1:21" ht="78.75" customHeight="1" thickBot="1">
      <c r="B32" s="1579" t="s">
        <v>790</v>
      </c>
      <c r="C32" s="1580"/>
      <c r="D32" s="1580"/>
      <c r="E32" s="1580"/>
      <c r="F32" s="1580"/>
      <c r="G32" s="1580"/>
      <c r="H32" s="1580"/>
      <c r="I32" s="1580"/>
      <c r="J32" s="1581"/>
      <c r="K32" s="302"/>
      <c r="M32" s="302"/>
    </row>
    <row r="33" spans="1:14" ht="16">
      <c r="B33" s="302"/>
      <c r="C33" s="302"/>
      <c r="D33" s="302"/>
      <c r="E33" s="302"/>
      <c r="F33" s="302"/>
      <c r="G33" s="302"/>
      <c r="H33" s="302"/>
      <c r="I33" s="302"/>
      <c r="J33" s="302"/>
      <c r="K33" s="302"/>
      <c r="M33" s="302"/>
    </row>
    <row r="34" spans="1:14" ht="16" hidden="1">
      <c r="B34" s="302"/>
      <c r="C34" s="302"/>
      <c r="D34" s="302"/>
      <c r="E34" s="302"/>
      <c r="F34" s="302"/>
      <c r="G34" s="302"/>
      <c r="H34" s="302"/>
      <c r="I34" s="302"/>
      <c r="J34" s="302"/>
      <c r="K34" s="302"/>
      <c r="M34" s="302"/>
    </row>
    <row r="35" spans="1:14" ht="16.5" hidden="1" thickBot="1">
      <c r="A35" s="214"/>
      <c r="B35" s="1554" t="str">
        <f ca="1" xml:space="preserve"> RIGHT(CELL("filename", $A$1), LEN(CELL("filename", $A$1)) - SEARCH("]", CELL("filename", $A$1)))&amp;" - Line definitions"</f>
        <v>4N - Line definitions</v>
      </c>
      <c r="C35" s="1582"/>
      <c r="D35" s="1582"/>
      <c r="E35" s="1582"/>
      <c r="F35" s="1582"/>
      <c r="G35" s="1582"/>
      <c r="H35" s="1582"/>
      <c r="I35" s="1582"/>
      <c r="J35" s="1583"/>
      <c r="K35" s="302"/>
      <c r="M35" s="302"/>
    </row>
    <row r="36" spans="1:14" ht="16" hidden="1">
      <c r="A36" s="214"/>
      <c r="B36" s="302"/>
      <c r="C36" s="302"/>
      <c r="D36" s="302"/>
      <c r="E36" s="302"/>
      <c r="F36" s="302"/>
      <c r="G36" s="302"/>
      <c r="H36" s="302"/>
      <c r="I36" s="302"/>
      <c r="J36" s="302"/>
      <c r="K36" s="302"/>
      <c r="L36" s="89"/>
      <c r="M36" s="302"/>
      <c r="N36" s="89"/>
    </row>
    <row r="37" spans="1:14" ht="16.5" hidden="1" thickBot="1">
      <c r="A37" s="214"/>
      <c r="B37" s="350" t="s">
        <v>486</v>
      </c>
      <c r="C37" s="1584" t="s">
        <v>731</v>
      </c>
      <c r="D37" s="1585"/>
      <c r="E37" s="1585"/>
      <c r="F37" s="1585"/>
      <c r="G37" s="1585"/>
      <c r="H37" s="1585"/>
      <c r="I37" s="1585"/>
      <c r="J37" s="1586"/>
      <c r="K37" s="302"/>
      <c r="L37" s="89"/>
      <c r="M37" s="302"/>
      <c r="N37" s="89"/>
    </row>
    <row r="38" spans="1:14" hidden="1">
      <c r="A38" s="214"/>
      <c r="B38" s="245">
        <v>1</v>
      </c>
      <c r="C38" s="1587" t="s">
        <v>791</v>
      </c>
      <c r="D38" s="1588"/>
      <c r="E38" s="1588"/>
      <c r="F38" s="1588"/>
      <c r="G38" s="1588"/>
      <c r="H38" s="1588"/>
      <c r="I38" s="1588"/>
      <c r="J38" s="1589"/>
      <c r="L38" s="89"/>
      <c r="N38" s="89"/>
    </row>
    <row r="39" spans="1:14" hidden="1">
      <c r="A39" s="214"/>
      <c r="B39" s="413">
        <f t="shared" ref="B39:B51" si="1">+B38+1</f>
        <v>2</v>
      </c>
      <c r="C39" s="1574" t="s">
        <v>792</v>
      </c>
      <c r="D39" s="1575"/>
      <c r="E39" s="1575"/>
      <c r="F39" s="1575"/>
      <c r="G39" s="1575"/>
      <c r="H39" s="1575"/>
      <c r="I39" s="1575"/>
      <c r="J39" s="1576"/>
    </row>
    <row r="40" spans="1:14" hidden="1">
      <c r="A40" s="214"/>
      <c r="B40" s="413">
        <f t="shared" si="1"/>
        <v>3</v>
      </c>
      <c r="C40" s="1574" t="s">
        <v>793</v>
      </c>
      <c r="D40" s="1575"/>
      <c r="E40" s="1575"/>
      <c r="F40" s="1575"/>
      <c r="G40" s="1575"/>
      <c r="H40" s="1575"/>
      <c r="I40" s="1575"/>
      <c r="J40" s="1576"/>
    </row>
    <row r="41" spans="1:14" hidden="1">
      <c r="A41" s="214"/>
      <c r="B41" s="413">
        <f t="shared" si="1"/>
        <v>4</v>
      </c>
      <c r="C41" s="1574" t="s">
        <v>794</v>
      </c>
      <c r="D41" s="1575"/>
      <c r="E41" s="1575"/>
      <c r="F41" s="1575"/>
      <c r="G41" s="1575"/>
      <c r="H41" s="1575"/>
      <c r="I41" s="1575"/>
      <c r="J41" s="1576"/>
    </row>
    <row r="42" spans="1:14" hidden="1">
      <c r="A42" s="214"/>
      <c r="B42" s="413">
        <f t="shared" si="1"/>
        <v>5</v>
      </c>
      <c r="C42" s="1574" t="s">
        <v>795</v>
      </c>
      <c r="D42" s="1575"/>
      <c r="E42" s="1575"/>
      <c r="F42" s="1575"/>
      <c r="G42" s="1575"/>
      <c r="H42" s="1575"/>
      <c r="I42" s="1575"/>
      <c r="J42" s="1576"/>
    </row>
    <row r="43" spans="1:14" ht="24" hidden="1" customHeight="1">
      <c r="A43" s="214"/>
      <c r="B43" s="413">
        <f t="shared" si="1"/>
        <v>6</v>
      </c>
      <c r="C43" s="1574" t="s">
        <v>796</v>
      </c>
      <c r="D43" s="1575"/>
      <c r="E43" s="1575"/>
      <c r="F43" s="1575"/>
      <c r="G43" s="1575"/>
      <c r="H43" s="1575"/>
      <c r="I43" s="1575"/>
      <c r="J43" s="1576"/>
      <c r="L43" s="89"/>
      <c r="N43" s="89"/>
    </row>
    <row r="44" spans="1:14" ht="22.5" hidden="1" customHeight="1">
      <c r="A44" s="214"/>
      <c r="B44" s="413">
        <f t="shared" si="1"/>
        <v>7</v>
      </c>
      <c r="C44" s="1574" t="s">
        <v>797</v>
      </c>
      <c r="D44" s="1575"/>
      <c r="E44" s="1575"/>
      <c r="F44" s="1575"/>
      <c r="G44" s="1575"/>
      <c r="H44" s="1575"/>
      <c r="I44" s="1575"/>
      <c r="J44" s="1576"/>
      <c r="L44" s="91"/>
      <c r="N44" s="91"/>
    </row>
    <row r="45" spans="1:14" hidden="1">
      <c r="A45" s="214"/>
      <c r="B45" s="413">
        <f>+B44+1</f>
        <v>8</v>
      </c>
      <c r="C45" s="1574" t="s">
        <v>798</v>
      </c>
      <c r="D45" s="1575"/>
      <c r="E45" s="1575"/>
      <c r="F45" s="1575"/>
      <c r="G45" s="1575"/>
      <c r="H45" s="1575"/>
      <c r="I45" s="1575"/>
      <c r="J45" s="1576"/>
      <c r="L45" s="91"/>
      <c r="N45" s="91"/>
    </row>
    <row r="46" spans="1:14" hidden="1">
      <c r="A46" s="214"/>
      <c r="B46" s="413">
        <f t="shared" si="1"/>
        <v>9</v>
      </c>
      <c r="C46" s="1574" t="s">
        <v>799</v>
      </c>
      <c r="D46" s="1575"/>
      <c r="E46" s="1575"/>
      <c r="F46" s="1575"/>
      <c r="G46" s="1575"/>
      <c r="H46" s="1575"/>
      <c r="I46" s="1575"/>
      <c r="J46" s="1576"/>
      <c r="L46" s="91"/>
      <c r="N46" s="91"/>
    </row>
    <row r="47" spans="1:14" hidden="1">
      <c r="A47" s="214"/>
      <c r="B47" s="413">
        <f t="shared" si="1"/>
        <v>10</v>
      </c>
      <c r="C47" s="1574" t="s">
        <v>800</v>
      </c>
      <c r="D47" s="1575"/>
      <c r="E47" s="1575"/>
      <c r="F47" s="1575"/>
      <c r="G47" s="1575"/>
      <c r="H47" s="1575"/>
      <c r="I47" s="1575"/>
      <c r="J47" s="1576"/>
      <c r="L47" s="91"/>
      <c r="N47" s="91"/>
    </row>
    <row r="48" spans="1:14" ht="17.25" hidden="1" customHeight="1">
      <c r="A48" s="214"/>
      <c r="B48" s="414">
        <f t="shared" si="1"/>
        <v>11</v>
      </c>
      <c r="C48" s="1574" t="s">
        <v>801</v>
      </c>
      <c r="D48" s="1575"/>
      <c r="E48" s="1575"/>
      <c r="F48" s="1575"/>
      <c r="G48" s="1575"/>
      <c r="H48" s="1575"/>
      <c r="I48" s="1575"/>
      <c r="J48" s="1576"/>
      <c r="L48" s="91"/>
      <c r="N48" s="91"/>
    </row>
    <row r="49" spans="1:14" ht="30" hidden="1" customHeight="1">
      <c r="A49" s="214"/>
      <c r="B49" s="414">
        <f t="shared" si="1"/>
        <v>12</v>
      </c>
      <c r="C49" s="1574" t="s">
        <v>802</v>
      </c>
      <c r="D49" s="1575"/>
      <c r="E49" s="1575"/>
      <c r="F49" s="1575"/>
      <c r="G49" s="1575"/>
      <c r="H49" s="1575"/>
      <c r="I49" s="1575"/>
      <c r="J49" s="1576"/>
      <c r="L49" s="91"/>
      <c r="N49" s="91"/>
    </row>
    <row r="50" spans="1:14" hidden="1">
      <c r="A50" s="214"/>
      <c r="B50" s="414">
        <f t="shared" si="1"/>
        <v>13</v>
      </c>
      <c r="C50" s="1574" t="s">
        <v>803</v>
      </c>
      <c r="D50" s="1575"/>
      <c r="E50" s="1575"/>
      <c r="F50" s="1575"/>
      <c r="G50" s="1575"/>
      <c r="H50" s="1575"/>
      <c r="I50" s="1575"/>
      <c r="J50" s="1576"/>
      <c r="L50" s="91"/>
      <c r="N50" s="91"/>
    </row>
    <row r="51" spans="1:14" ht="14.5" hidden="1" thickBot="1">
      <c r="A51" s="214"/>
      <c r="B51" s="415">
        <f t="shared" si="1"/>
        <v>14</v>
      </c>
      <c r="C51" s="1593" t="s">
        <v>804</v>
      </c>
      <c r="D51" s="1594"/>
      <c r="E51" s="1594"/>
      <c r="F51" s="1594"/>
      <c r="G51" s="1594"/>
      <c r="H51" s="1594"/>
      <c r="I51" s="1594"/>
      <c r="J51" s="1595"/>
      <c r="L51" s="91"/>
      <c r="N51" s="91"/>
    </row>
    <row r="52" spans="1:14" ht="16" hidden="1">
      <c r="A52" s="214"/>
      <c r="B52" s="302"/>
      <c r="C52" s="302"/>
      <c r="D52" s="302"/>
      <c r="E52" s="302"/>
      <c r="F52" s="302"/>
      <c r="G52" s="302"/>
      <c r="H52" s="302"/>
      <c r="I52" s="302"/>
      <c r="J52" s="302"/>
      <c r="L52" s="91"/>
      <c r="N52" s="91"/>
    </row>
    <row r="53" spans="1:14">
      <c r="B53" t="s">
        <v>583</v>
      </c>
      <c r="L53" s="91"/>
      <c r="N53" s="91"/>
    </row>
    <row r="54" spans="1:14" ht="16.5" thickBot="1">
      <c r="B54" s="302"/>
      <c r="C54" s="302"/>
      <c r="D54" s="302"/>
      <c r="E54" s="302"/>
      <c r="F54" s="302"/>
      <c r="G54" s="302"/>
      <c r="H54" s="302"/>
      <c r="I54" s="302"/>
      <c r="J54" s="302"/>
      <c r="L54" s="91"/>
      <c r="N54" s="91"/>
    </row>
    <row r="55" spans="1:14" ht="324" customHeight="1" thickBot="1">
      <c r="B55" s="1590" t="s">
        <v>805</v>
      </c>
      <c r="C55" s="1591"/>
      <c r="D55" s="1591"/>
      <c r="E55" s="1591"/>
      <c r="F55" s="1591"/>
      <c r="G55" s="1591"/>
      <c r="H55" s="1591"/>
      <c r="I55" s="1591"/>
      <c r="J55" s="1592"/>
      <c r="L55" s="91"/>
      <c r="N55" s="91"/>
    </row>
    <row r="56" spans="1:14">
      <c r="L56" s="91"/>
      <c r="N56" s="91"/>
    </row>
    <row r="57" spans="1:14" hidden="1">
      <c r="L57" s="91"/>
      <c r="N57" s="91"/>
    </row>
  </sheetData>
  <sheetProtection algorithmName="SHA-512" hashValue="n8Zxi0ORQUtteBVpGoG7k/MB39rfFzoOcZzKoHxhZT6+Fo+7TI8xpFDz9BjIPLi+SQYD8oodVUEAm24TZEVh0w==" saltValue="K2Hb2Q9xCNwTHdZ9yYhllw==" spinCount="100000" sheet="1" objects="1" scenarios="1"/>
  <mergeCells count="19">
    <mergeCell ref="B55:J55"/>
    <mergeCell ref="C46:J46"/>
    <mergeCell ref="C47:J47"/>
    <mergeCell ref="C48:J48"/>
    <mergeCell ref="C49:J49"/>
    <mergeCell ref="C50:J50"/>
    <mergeCell ref="C51:J51"/>
    <mergeCell ref="C45:J45"/>
    <mergeCell ref="B3:C3"/>
    <mergeCell ref="B32:J32"/>
    <mergeCell ref="B35:J35"/>
    <mergeCell ref="C37:J37"/>
    <mergeCell ref="C38:J38"/>
    <mergeCell ref="C39:J39"/>
    <mergeCell ref="C40:J40"/>
    <mergeCell ref="C41:J41"/>
    <mergeCell ref="C42:J42"/>
    <mergeCell ref="C43:J43"/>
    <mergeCell ref="C44:J44"/>
  </mergeCells>
  <conditionalFormatting sqref="J7:J12 J18:J21">
    <cfRule type="cellIs" dxfId="129" priority="24" operator="equal">
      <formula>0</formula>
    </cfRule>
  </conditionalFormatting>
  <conditionalFormatting sqref="J9:J12">
    <cfRule type="cellIs" dxfId="128" priority="23" operator="equal">
      <formula>0</formula>
    </cfRule>
  </conditionalFormatting>
  <conditionalFormatting sqref="J21">
    <cfRule type="cellIs" dxfId="127" priority="20" operator="equal">
      <formula>0</formula>
    </cfRule>
  </conditionalFormatting>
  <conditionalFormatting sqref="J21">
    <cfRule type="cellIs" dxfId="126" priority="19" operator="equal">
      <formula>0</formula>
    </cfRule>
  </conditionalFormatting>
  <conditionalFormatting sqref="J6:J12">
    <cfRule type="cellIs" dxfId="125" priority="16" operator="equal">
      <formula>0</formula>
    </cfRule>
  </conditionalFormatting>
  <conditionalFormatting sqref="J15 J17">
    <cfRule type="cellIs" dxfId="124" priority="11" operator="equal">
      <formula>0</formula>
    </cfRule>
  </conditionalFormatting>
  <conditionalFormatting sqref="J19">
    <cfRule type="cellIs" dxfId="123" priority="9" operator="equal">
      <formula>0</formula>
    </cfRule>
  </conditionalFormatting>
  <conditionalFormatting sqref="J6:J12 J15 J17:J21">
    <cfRule type="cellIs" dxfId="122" priority="26" operator="equal">
      <formula>#REF!</formula>
    </cfRule>
    <cfRule type="containsText" dxfId="121" priority="27" operator="containsText" text="$P$4">
      <formula>NOT(ISERROR(SEARCH("$P$4",J6)))</formula>
    </cfRule>
  </conditionalFormatting>
  <conditionalFormatting sqref="J16">
    <cfRule type="cellIs" dxfId="120" priority="2" operator="equal">
      <formula>0</formula>
    </cfRule>
  </conditionalFormatting>
  <conditionalFormatting sqref="J16">
    <cfRule type="cellIs" dxfId="119" priority="4" operator="equal">
      <formula>#REF!</formula>
    </cfRule>
    <cfRule type="containsText" dxfId="118" priority="5" operator="containsText" text="$P$4">
      <formula>NOT(ISERROR(SEARCH("$P$4",J16)))</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2" id="{9203208A-570C-4DE0-A014-2D42510925DE}">
            <xm:f>'C:\Financial Accounting\Regulatory reporting and compliance\01 Year end\06 March 2019\Working Files\For Ofwat\[Resubmission 03.07.2019 - 2018-19-Annual-Performance-Report-tables.xlsx]Validation'!#REF!=1</xm:f>
            <x14:dxf>
              <fill>
                <patternFill>
                  <bgColor theme="2"/>
                </patternFill>
              </fill>
            </x14:dxf>
          </x14:cfRule>
          <xm:sqref>G6:H12 G15:H15 U18:U21 U15:U16 G18:H21 H16 G16:G17</xm:sqref>
        </x14:conditionalFormatting>
        <x14:conditionalFormatting xmlns:xm="http://schemas.microsoft.com/office/excel/2006/main">
          <x14:cfRule type="containsText" priority="25" operator="containsText" id="{70630172-78E5-443A-83F7-B43AD64A9A97}">
            <xm:f>NOT(ISERROR(SEARCH($M$4,J7)))</xm:f>
            <xm:f>$M$4</xm:f>
            <x14:dxf>
              <fill>
                <patternFill>
                  <bgColor rgb="FFFF0000"/>
                </patternFill>
              </fill>
            </x14:dxf>
          </x14:cfRule>
          <xm:sqref>J7:J12 J18:J21</xm:sqref>
        </x14:conditionalFormatting>
        <x14:conditionalFormatting xmlns:xm="http://schemas.microsoft.com/office/excel/2006/main">
          <x14:cfRule type="containsText" priority="21" operator="containsText" id="{50355265-A33F-454A-B4EC-5FBAE30BE7B3}">
            <xm:f>NOT(ISERROR(SEARCH($M$4,J21)))</xm:f>
            <xm:f>$M$4</xm:f>
            <x14:dxf>
              <fill>
                <patternFill>
                  <bgColor rgb="FFFF0000"/>
                </patternFill>
              </fill>
            </x14:dxf>
          </x14:cfRule>
          <xm:sqref>J21</xm:sqref>
        </x14:conditionalFormatting>
        <x14:conditionalFormatting xmlns:xm="http://schemas.microsoft.com/office/excel/2006/main">
          <x14:cfRule type="expression" priority="18" id="{4A9EE246-3717-46D0-9805-766FF8250F42}">
            <xm:f>'C:\Financial Accounting\Regulatory reporting and compliance\01 Year end\06 March 2019\Working Files\For Ofwat\[Resubmission 03.07.2019 - 2018-19-Annual-Performance-Report-tables.xlsx]Validation'!#REF!=1</xm:f>
            <x14:dxf>
              <fill>
                <patternFill>
                  <bgColor theme="2"/>
                </patternFill>
              </fill>
            </x14:dxf>
          </x14:cfRule>
          <xm:sqref>U6:U12</xm:sqref>
        </x14:conditionalFormatting>
        <x14:conditionalFormatting xmlns:xm="http://schemas.microsoft.com/office/excel/2006/main">
          <x14:cfRule type="containsText" priority="17" operator="containsText" id="{4BFEB059-8BBE-420B-95AD-E0BBB811AFDB}">
            <xm:f>NOT(ISERROR(SEARCH($M$4,J6)))</xm:f>
            <xm:f>$M$4</xm:f>
            <x14:dxf>
              <fill>
                <patternFill>
                  <bgColor rgb="FFFF0000"/>
                </patternFill>
              </fill>
            </x14:dxf>
          </x14:cfRule>
          <xm:sqref>J6:J12</xm:sqref>
        </x14:conditionalFormatting>
        <x14:conditionalFormatting xmlns:xm="http://schemas.microsoft.com/office/excel/2006/main">
          <x14:cfRule type="expression" priority="15" id="{473BFFD8-442B-468E-9B0E-01AC5D3A8602}">
            <xm:f>'C:\Financial Accounting\Regulatory reporting and compliance\01 Year end\06 March 2019\Working Files\For Ofwat\[Resubmission 03.07.2019 - 2018-19-Annual-Performance-Report-tables.xlsx]Validation'!#REF!=1</xm:f>
            <x14:dxf>
              <fill>
                <patternFill>
                  <bgColor theme="2"/>
                </patternFill>
              </fill>
            </x14:dxf>
          </x14:cfRule>
          <xm:sqref>H17</xm:sqref>
        </x14:conditionalFormatting>
        <x14:conditionalFormatting xmlns:xm="http://schemas.microsoft.com/office/excel/2006/main">
          <x14:cfRule type="containsText" priority="12" operator="containsText" id="{4F12B949-3976-43E3-AE9B-A3EEE9DBE8CB}">
            <xm:f>NOT(ISERROR(SEARCH($M$4,J15)))</xm:f>
            <xm:f>$M$4</xm:f>
            <x14:dxf>
              <fill>
                <patternFill>
                  <bgColor rgb="FFFF0000"/>
                </patternFill>
              </fill>
            </x14:dxf>
          </x14:cfRule>
          <xm:sqref>J15 J17</xm:sqref>
        </x14:conditionalFormatting>
        <x14:conditionalFormatting xmlns:xm="http://schemas.microsoft.com/office/excel/2006/main">
          <x14:cfRule type="expression" priority="14" id="{82D291BB-C1F2-4E7D-B4BF-549E37242497}">
            <xm:f>'C:\Financial Accounting\Regulatory reporting and compliance\01 Year end\06 March 2019\Working Files\For Ofwat\[Resubmission 03.07.2019 - 2018-19-Annual-Performance-Report-tables.xlsx]Validation'!#REF!=1</xm:f>
            <x14:dxf>
              <fill>
                <patternFill>
                  <bgColor theme="2"/>
                </patternFill>
              </fill>
            </x14:dxf>
          </x14:cfRule>
          <xm:sqref>U17</xm:sqref>
        </x14:conditionalFormatting>
        <x14:conditionalFormatting xmlns:xm="http://schemas.microsoft.com/office/excel/2006/main">
          <x14:cfRule type="expression" priority="13" id="{BF809DF2-0947-4498-B3F9-0A70685B89D9}">
            <xm:f>'C:\Financial Accounting\Regulatory reporting and compliance\01 Year end\06 March 2019\Working Files\For Ofwat\[Resubmission 03.07.2019 - 2018-19-Annual-Performance-Report-tables.xlsx]Validation'!#REF!=1</xm:f>
            <x14:dxf>
              <fill>
                <patternFill>
                  <bgColor theme="2"/>
                </patternFill>
              </fill>
            </x14:dxf>
          </x14:cfRule>
          <xm:sqref>G17</xm:sqref>
        </x14:conditionalFormatting>
        <x14:conditionalFormatting xmlns:xm="http://schemas.microsoft.com/office/excel/2006/main">
          <x14:cfRule type="containsText" priority="10" operator="containsText" id="{5C8F86C9-2E56-4C09-B2C3-EEF0B7E24D17}">
            <xm:f>NOT(ISERROR(SEARCH($M$4,J19)))</xm:f>
            <xm:f>$M$4</xm:f>
            <x14:dxf>
              <fill>
                <patternFill>
                  <bgColor rgb="FFFF0000"/>
                </patternFill>
              </fill>
            </x14:dxf>
          </x14:cfRule>
          <xm:sqref>J19</xm:sqref>
        </x14:conditionalFormatting>
        <x14:conditionalFormatting xmlns:xm="http://schemas.microsoft.com/office/excel/2006/main">
          <x14:cfRule type="containsText" priority="28" operator="containsText" id="{968D6FC3-86B6-40E9-BE2B-76ED9AFAFA5D}">
            <xm:f>NOT(ISERROR(SEARCH(#REF!,J6)))</xm:f>
            <xm:f>#REF!</xm:f>
            <x14:dxf>
              <font>
                <color auto="1"/>
              </font>
              <fill>
                <patternFill>
                  <bgColor rgb="FFFF0000"/>
                </patternFill>
              </fill>
            </x14:dxf>
          </x14:cfRule>
          <x14:cfRule type="containsText" priority="29" operator="containsText" id="{053307DB-EAB2-4E45-AA44-992723DD7AC1}">
            <xm:f>NOT(ISERROR(SEARCH(#REF!,J6)))</xm:f>
            <xm:f>#REF!</xm:f>
            <x14:dxf>
              <fill>
                <patternFill>
                  <bgColor rgb="FFFF0000"/>
                </patternFill>
              </fill>
            </x14:dxf>
          </x14:cfRule>
          <xm:sqref>J6:J12 J15 J17:J21</xm:sqref>
        </x14:conditionalFormatting>
        <x14:conditionalFormatting xmlns:xm="http://schemas.microsoft.com/office/excel/2006/main">
          <x14:cfRule type="expression" priority="8" id="{9729B2FE-175E-41D8-8C80-615978B35678}">
            <xm:f>'C:\Financial Accounting\Regulatory reporting and compliance\01 Year end\06 March 2019\Working Files\For Ofwat\[Resubmission 03.07.2019 - 2018-19-Annual-Performance-Report-tables.xlsx]Validation'!#REF!=1</xm:f>
            <x14:dxf>
              <fill>
                <patternFill>
                  <bgColor theme="2"/>
                </patternFill>
              </fill>
            </x14:dxf>
          </x14:cfRule>
          <xm:sqref>G16</xm:sqref>
        </x14:conditionalFormatting>
        <x14:conditionalFormatting xmlns:xm="http://schemas.microsoft.com/office/excel/2006/main">
          <x14:cfRule type="containsText" priority="3" operator="containsText" id="{3D09CEC7-C764-4409-96F2-98993571E53E}">
            <xm:f>NOT(ISERROR(SEARCH($M$4,J16)))</xm:f>
            <xm:f>$M$4</xm:f>
            <x14:dxf>
              <fill>
                <patternFill>
                  <bgColor rgb="FFFF0000"/>
                </patternFill>
              </fill>
            </x14:dxf>
          </x14:cfRule>
          <xm:sqref>J16</xm:sqref>
        </x14:conditionalFormatting>
        <x14:conditionalFormatting xmlns:xm="http://schemas.microsoft.com/office/excel/2006/main">
          <x14:cfRule type="containsText" priority="6" operator="containsText" id="{585725C0-B186-44E8-B8FC-CD6E17DD519C}">
            <xm:f>NOT(ISERROR(SEARCH(#REF!,J16)))</xm:f>
            <xm:f>#REF!</xm:f>
            <x14:dxf>
              <font>
                <color auto="1"/>
              </font>
              <fill>
                <patternFill>
                  <bgColor rgb="FFFF0000"/>
                </patternFill>
              </fill>
            </x14:dxf>
          </x14:cfRule>
          <x14:cfRule type="containsText" priority="7" operator="containsText" id="{F540773F-1728-498B-B941-93AF54FA40C4}">
            <xm:f>NOT(ISERROR(SEARCH(#REF!,J16)))</xm:f>
            <xm:f>#REF!</xm:f>
            <x14:dxf>
              <fill>
                <patternFill>
                  <bgColor rgb="FFFF0000"/>
                </patternFill>
              </fill>
            </x14:dxf>
          </x14:cfRule>
          <xm:sqref>J16</xm:sqref>
        </x14:conditionalFormatting>
        <x14:conditionalFormatting xmlns:xm="http://schemas.microsoft.com/office/excel/2006/main">
          <x14:cfRule type="expression" priority="1" id="{976177E2-AFFA-408D-B9EA-163D0BD7CDD6}">
            <xm:f>'C:\Financial Accounting\Regulatory reporting and compliance\01 Year end\06 March 2019\Working Files\For Ofwat\[Resubmission 03.07.2019 - 2018-19-Annual-Performance-Report-tables.xlsx]Validation'!#REF!=1</xm:f>
            <x14:dxf>
              <fill>
                <patternFill>
                  <bgColor theme="2"/>
                </patternFill>
              </fill>
            </x14:dxf>
          </x14:cfRule>
          <xm:sqref>G19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82"/>
  <sheetViews>
    <sheetView zoomScale="80" zoomScaleNormal="80" workbookViewId="0">
      <selection activeCell="C38" sqref="C38:J38"/>
    </sheetView>
  </sheetViews>
  <sheetFormatPr defaultColWidth="0" defaultRowHeight="14" zeroHeight="1"/>
  <cols>
    <col min="1" max="1" width="0.58203125" style="411" customWidth="1"/>
    <col min="2" max="2" width="10.58203125" style="411" customWidth="1"/>
    <col min="3" max="3" width="46.58203125" style="411" customWidth="1"/>
    <col min="4" max="4" width="9" style="411" customWidth="1"/>
    <col min="5" max="5" width="8.08203125" style="411" customWidth="1"/>
    <col min="6" max="6" width="4.58203125" style="411" bestFit="1" customWidth="1"/>
    <col min="7" max="11" width="15.58203125" style="411" bestFit="1" customWidth="1"/>
    <col min="12" max="85" width="15.58203125" style="411" customWidth="1"/>
    <col min="86" max="86" width="15.58203125" style="411" bestFit="1" customWidth="1"/>
    <col min="87" max="87" width="36.58203125" style="411" customWidth="1"/>
    <col min="88" max="88" width="10.58203125" style="411" customWidth="1"/>
    <col min="89" max="16384" width="10.58203125" style="411" hidden="1"/>
  </cols>
  <sheetData>
    <row r="1" spans="1:88" ht="20">
      <c r="A1" s="416"/>
      <c r="B1" s="301" t="s">
        <v>806</v>
      </c>
      <c r="C1" s="417"/>
      <c r="D1" s="13"/>
      <c r="E1" s="13"/>
      <c r="F1" s="13"/>
      <c r="G1" s="13"/>
      <c r="H1" s="13"/>
      <c r="I1" s="13"/>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t="str">
        <f>[2]Validation!B3</f>
        <v>Thames Water</v>
      </c>
      <c r="CJ1" s="416"/>
    </row>
    <row r="2" spans="1:88" ht="16.5" thickBot="1">
      <c r="A2" s="418"/>
      <c r="B2" s="21" t="s">
        <v>413</v>
      </c>
      <c r="C2" s="419"/>
      <c r="D2" s="419"/>
      <c r="E2" s="419"/>
      <c r="F2" s="419"/>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row>
    <row r="3" spans="1:88" s="422" customFormat="1" ht="16.5" thickBot="1">
      <c r="A3" s="420"/>
      <c r="B3" s="1596" t="s">
        <v>414</v>
      </c>
      <c r="C3" s="1597"/>
      <c r="D3" s="30" t="s">
        <v>415</v>
      </c>
      <c r="E3" s="30" t="s">
        <v>41</v>
      </c>
      <c r="F3" s="31" t="s">
        <v>416</v>
      </c>
      <c r="G3" s="358" t="s">
        <v>807</v>
      </c>
      <c r="H3" s="358" t="s">
        <v>808</v>
      </c>
      <c r="I3" s="358" t="s">
        <v>809</v>
      </c>
      <c r="J3" s="358" t="s">
        <v>810</v>
      </c>
      <c r="K3" s="358" t="s">
        <v>811</v>
      </c>
      <c r="L3" s="358" t="s">
        <v>812</v>
      </c>
      <c r="M3" s="358" t="s">
        <v>813</v>
      </c>
      <c r="N3" s="358" t="s">
        <v>814</v>
      </c>
      <c r="O3" s="358" t="s">
        <v>815</v>
      </c>
      <c r="P3" s="358" t="s">
        <v>816</v>
      </c>
      <c r="Q3" s="358" t="s">
        <v>817</v>
      </c>
      <c r="R3" s="358" t="s">
        <v>818</v>
      </c>
      <c r="S3" s="358" t="s">
        <v>819</v>
      </c>
      <c r="T3" s="358" t="s">
        <v>820</v>
      </c>
      <c r="U3" s="358" t="s">
        <v>821</v>
      </c>
      <c r="V3" s="358" t="s">
        <v>822</v>
      </c>
      <c r="W3" s="358" t="s">
        <v>823</v>
      </c>
      <c r="X3" s="358" t="s">
        <v>824</v>
      </c>
      <c r="Y3" s="358" t="s">
        <v>825</v>
      </c>
      <c r="Z3" s="358" t="s">
        <v>826</v>
      </c>
      <c r="AA3" s="358" t="s">
        <v>827</v>
      </c>
      <c r="AB3" s="358" t="s">
        <v>828</v>
      </c>
      <c r="AC3" s="358" t="s">
        <v>829</v>
      </c>
      <c r="AD3" s="358" t="s">
        <v>830</v>
      </c>
      <c r="AE3" s="358" t="s">
        <v>831</v>
      </c>
      <c r="AF3" s="358" t="s">
        <v>832</v>
      </c>
      <c r="AG3" s="358" t="s">
        <v>833</v>
      </c>
      <c r="AH3" s="358" t="s">
        <v>834</v>
      </c>
      <c r="AI3" s="358" t="s">
        <v>835</v>
      </c>
      <c r="AJ3" s="358" t="s">
        <v>836</v>
      </c>
      <c r="AK3" s="358" t="s">
        <v>837</v>
      </c>
      <c r="AL3" s="358" t="s">
        <v>838</v>
      </c>
      <c r="AM3" s="358" t="s">
        <v>839</v>
      </c>
      <c r="AN3" s="358" t="s">
        <v>840</v>
      </c>
      <c r="AO3" s="358" t="s">
        <v>841</v>
      </c>
      <c r="AP3" s="358" t="s">
        <v>842</v>
      </c>
      <c r="AQ3" s="358" t="s">
        <v>843</v>
      </c>
      <c r="AR3" s="358" t="s">
        <v>844</v>
      </c>
      <c r="AS3" s="358" t="s">
        <v>845</v>
      </c>
      <c r="AT3" s="358" t="s">
        <v>846</v>
      </c>
      <c r="AU3" s="358" t="s">
        <v>847</v>
      </c>
      <c r="AV3" s="358" t="s">
        <v>848</v>
      </c>
      <c r="AW3" s="358" t="s">
        <v>849</v>
      </c>
      <c r="AX3" s="358" t="s">
        <v>850</v>
      </c>
      <c r="AY3" s="358" t="s">
        <v>851</v>
      </c>
      <c r="AZ3" s="358" t="s">
        <v>852</v>
      </c>
      <c r="BA3" s="358" t="s">
        <v>853</v>
      </c>
      <c r="BB3" s="358" t="s">
        <v>854</v>
      </c>
      <c r="BC3" s="358" t="s">
        <v>855</v>
      </c>
      <c r="BD3" s="358" t="s">
        <v>856</v>
      </c>
      <c r="BE3" s="358" t="s">
        <v>857</v>
      </c>
      <c r="BF3" s="358" t="s">
        <v>858</v>
      </c>
      <c r="BG3" s="358" t="s">
        <v>859</v>
      </c>
      <c r="BH3" s="358" t="s">
        <v>860</v>
      </c>
      <c r="BI3" s="358" t="s">
        <v>861</v>
      </c>
      <c r="BJ3" s="358" t="s">
        <v>862</v>
      </c>
      <c r="BK3" s="358" t="s">
        <v>863</v>
      </c>
      <c r="BL3" s="358" t="s">
        <v>864</v>
      </c>
      <c r="BM3" s="358" t="s">
        <v>865</v>
      </c>
      <c r="BN3" s="358" t="s">
        <v>866</v>
      </c>
      <c r="BO3" s="358" t="s">
        <v>867</v>
      </c>
      <c r="BP3" s="358" t="s">
        <v>868</v>
      </c>
      <c r="BQ3" s="358" t="s">
        <v>869</v>
      </c>
      <c r="BR3" s="358" t="s">
        <v>870</v>
      </c>
      <c r="BS3" s="358" t="s">
        <v>871</v>
      </c>
      <c r="BT3" s="358" t="s">
        <v>872</v>
      </c>
      <c r="BU3" s="358" t="s">
        <v>873</v>
      </c>
      <c r="BV3" s="358" t="s">
        <v>874</v>
      </c>
      <c r="BW3" s="358" t="s">
        <v>875</v>
      </c>
      <c r="BX3" s="358" t="s">
        <v>876</v>
      </c>
      <c r="BY3" s="358" t="s">
        <v>877</v>
      </c>
      <c r="BZ3" s="358" t="s">
        <v>878</v>
      </c>
      <c r="CA3" s="358" t="s">
        <v>879</v>
      </c>
      <c r="CB3" s="358" t="s">
        <v>880</v>
      </c>
      <c r="CC3" s="358" t="s">
        <v>881</v>
      </c>
      <c r="CD3" s="358" t="s">
        <v>882</v>
      </c>
      <c r="CE3" s="358" t="s">
        <v>883</v>
      </c>
      <c r="CF3" s="358" t="s">
        <v>884</v>
      </c>
      <c r="CG3" s="358" t="s">
        <v>885</v>
      </c>
      <c r="CH3" s="358" t="s">
        <v>886</v>
      </c>
      <c r="CI3" s="358" t="s">
        <v>417</v>
      </c>
      <c r="CJ3" s="421"/>
    </row>
    <row r="4" spans="1:88" ht="16.5" thickBot="1">
      <c r="A4" s="418"/>
      <c r="B4" s="419"/>
      <c r="C4" s="419"/>
      <c r="D4" s="419"/>
      <c r="E4" s="419"/>
      <c r="F4" s="419"/>
      <c r="G4" s="423"/>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row>
    <row r="5" spans="1:88" ht="16.5" thickBot="1">
      <c r="A5" s="418"/>
      <c r="B5" s="243" t="s">
        <v>423</v>
      </c>
      <c r="C5" s="311" t="s">
        <v>53</v>
      </c>
      <c r="D5" s="424"/>
      <c r="E5" s="419"/>
      <c r="F5" s="419"/>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9"/>
      <c r="CI5" s="416"/>
      <c r="CJ5" s="416"/>
    </row>
    <row r="6" spans="1:88" ht="25">
      <c r="A6" s="418"/>
      <c r="B6" s="245" t="s">
        <v>887</v>
      </c>
      <c r="C6" s="425" t="s">
        <v>54</v>
      </c>
      <c r="D6" s="248" t="s">
        <v>888</v>
      </c>
      <c r="E6" s="248" t="s">
        <v>889</v>
      </c>
      <c r="F6" s="249">
        <v>0</v>
      </c>
      <c r="G6" s="426" t="str">
        <f>IF(HLOOKUP($CI$1,[2]LWTW!$A$2:$L$85,COLUMN(B$1),FALSE)="","",HLOOKUP($CI$1,[2]LWTW!$A$2:$L$85,COLUMN(B$1),FALSE))</f>
        <v>ABINGDON</v>
      </c>
      <c r="H6" s="426" t="str">
        <f>IF(HLOOKUP($CI$1,[2]LWTW!$A$2:$L$85,COLUMN(C$1),FALSE)="","",HLOOKUP($CI$1,[2]LWTW!$A$2:$L$85,COLUMN(C$1),FALSE))</f>
        <v>ALDERSHOT</v>
      </c>
      <c r="I6" s="426" t="str">
        <f>IF(HLOOKUP($CI$1,[2]LWTW!$A$2:$L$85,COLUMN(D$1),FALSE)="","",HLOOKUP($CI$1,[2]LWTW!$A$2:$L$85,COLUMN(D$1),FALSE))</f>
        <v>ALTON</v>
      </c>
      <c r="J6" s="426" t="str">
        <f>IF(HLOOKUP($CI$1,[2]LWTW!$A$2:$L$85,COLUMN(E$1),FALSE)="","",HLOOKUP($CI$1,[2]LWTW!$A$2:$L$85,COLUMN(E$1),FALSE))</f>
        <v>ASCOT</v>
      </c>
      <c r="K6" s="426" t="str">
        <f>IF(HLOOKUP($CI$1,[2]LWTW!$A$2:$L$85,COLUMN(F$1),FALSE)="","",HLOOKUP($CI$1,[2]LWTW!$A$2:$L$85,COLUMN(F$1),FALSE))</f>
        <v>AYLESBURY</v>
      </c>
      <c r="L6" s="426" t="str">
        <f>IF(HLOOKUP($CI$1,[2]LWTW!$A$2:$L$85,COLUMN(G$1),FALSE)="","",HLOOKUP($CI$1,[2]LWTW!$A$2:$L$85,COLUMN(G$1),FALSE))</f>
        <v>BANBURY</v>
      </c>
      <c r="M6" s="426" t="str">
        <f>IF(HLOOKUP($CI$1,[2]LWTW!$A$2:$L$85,COLUMN(H$1),FALSE)="","",HLOOKUP($CI$1,[2]LWTW!$A$2:$L$85,COLUMN(H$1),FALSE))</f>
        <v>BASINGSTOKE</v>
      </c>
      <c r="N6" s="426" t="str">
        <f>IF(HLOOKUP($CI$1,[2]LWTW!$A$2:$L$85,COLUMN(I$1),FALSE)="","",HLOOKUP($CI$1,[2]LWTW!$A$2:$L$85,COLUMN(I$1),FALSE))</f>
        <v>BECKTON</v>
      </c>
      <c r="O6" s="426" t="str">
        <f>IF(HLOOKUP($CI$1,[2]LWTW!$A$2:$L$85,COLUMN(J$1),FALSE)="","",HLOOKUP($CI$1,[2]LWTW!$A$2:$L$85,COLUMN(J$1),FALSE))</f>
        <v>BEDDINGTON</v>
      </c>
      <c r="P6" s="426" t="str">
        <f>IF(HLOOKUP($CI$1,[2]LWTW!$A$2:$L$85,COLUMN(K$1),FALSE)="","",HLOOKUP($CI$1,[2]LWTW!$A$2:$L$85,COLUMN(K$1),FALSE))</f>
        <v>BICESTER</v>
      </c>
      <c r="Q6" s="426" t="str">
        <f>IF(HLOOKUP($CI$1,[2]LWTW!$A$2:$L$85,COLUMN(L$1),FALSE)="","",HLOOKUP($CI$1,[2]LWTW!$A$2:$L$85,COLUMN(L$1),FALSE))</f>
        <v>BISHOP'S STORTFORD</v>
      </c>
      <c r="R6" s="426" t="str">
        <f>IF(HLOOKUP($CI$1,[2]LWTW!$A$2:$L$85,COLUMN(M$1),FALSE)="","",HLOOKUP($CI$1,[2]LWTW!$A$2:$L$85,COLUMN(M$1),FALSE))</f>
        <v>BLACKBIRDS</v>
      </c>
      <c r="S6" s="426" t="str">
        <f>IF(HLOOKUP($CI$1,[2]LWTW!$A$2:$L$85,COLUMN(N$1),FALSE)="","",HLOOKUP($CI$1,[2]LWTW!$A$2:$L$85,COLUMN(N$1),FALSE))</f>
        <v>BORDON</v>
      </c>
      <c r="T6" s="426" t="str">
        <f>IF(HLOOKUP($CI$1,[2]LWTW!$A$2:$L$85,COLUMN(O$1),FALSE)="","",HLOOKUP($CI$1,[2]LWTW!$A$2:$L$85,COLUMN(O$1),FALSE))</f>
        <v>BRACKNELL</v>
      </c>
      <c r="U6" s="426" t="str">
        <f>IF(HLOOKUP($CI$1,[2]LWTW!$A$2:$L$85,COLUMN(P$1),FALSE)="","",HLOOKUP($CI$1,[2]LWTW!$A$2:$L$85,COLUMN(P$1),FALSE))</f>
        <v>BRENTWOOD</v>
      </c>
      <c r="V6" s="426" t="str">
        <f>IF(HLOOKUP($CI$1,[2]LWTW!$A$2:$L$85,COLUMN(Q$1),FALSE)="","",HLOOKUP($CI$1,[2]LWTW!$A$2:$L$85,COLUMN(Q$1),FALSE))</f>
        <v>CAMBERLEY</v>
      </c>
      <c r="W6" s="426" t="str">
        <f>IF(HLOOKUP($CI$1,[2]LWTW!$A$2:$L$85,COLUMN(R$1),FALSE)="","",HLOOKUP($CI$1,[2]LWTW!$A$2:$L$85,COLUMN(R$1),FALSE))</f>
        <v>CHERTSEY</v>
      </c>
      <c r="X6" s="426" t="str">
        <f>IF(HLOOKUP($CI$1,[2]LWTW!$A$2:$L$85,COLUMN(S$1),FALSE)="","",HLOOKUP($CI$1,[2]LWTW!$A$2:$L$85,COLUMN(S$1),FALSE))</f>
        <v>CHESHAM</v>
      </c>
      <c r="Y6" s="426" t="str">
        <f>IF(HLOOKUP($CI$1,[2]LWTW!$A$2:$L$85,COLUMN(T$1),FALSE)="","",HLOOKUP($CI$1,[2]LWTW!$A$2:$L$85,COLUMN(T$1),FALSE))</f>
        <v>CIRENCESTER</v>
      </c>
      <c r="Z6" s="426" t="str">
        <f>IF(HLOOKUP($CI$1,[2]LWTW!$A$2:$L$85,COLUMN(U$1),FALSE)="","",HLOOKUP($CI$1,[2]LWTW!$A$2:$L$85,COLUMN(U$1),FALSE))</f>
        <v>CRAWLEY</v>
      </c>
      <c r="AA6" s="426" t="str">
        <f>IF(HLOOKUP($CI$1,[2]LWTW!$A$2:$L$85,COLUMN(V$1),FALSE)="","",HLOOKUP($CI$1,[2]LWTW!$A$2:$L$85,COLUMN(V$1),FALSE))</f>
        <v>CROSSNESS</v>
      </c>
      <c r="AB6" s="426" t="str">
        <f>IF(HLOOKUP($CI$1,[2]LWTW!$A$2:$L$85,COLUMN(W$1),FALSE)="","",HLOOKUP($CI$1,[2]LWTW!$A$2:$L$85,COLUMN(W$1),FALSE))</f>
        <v>DEEPHAMS</v>
      </c>
      <c r="AC6" s="426" t="str">
        <f>IF(HLOOKUP($CI$1,[2]LWTW!$A$2:$L$85,COLUMN(X$1),FALSE)="","",HLOOKUP($CI$1,[2]LWTW!$A$2:$L$85,COLUMN(X$1),FALSE))</f>
        <v>DIDCOT</v>
      </c>
      <c r="AD6" s="426" t="str">
        <f>IF(HLOOKUP($CI$1,[2]LWTW!$A$2:$L$85,COLUMN(Y$1),FALSE)="","",HLOOKUP($CI$1,[2]LWTW!$A$2:$L$85,COLUMN(Y$1),FALSE))</f>
        <v>DORKING</v>
      </c>
      <c r="AE6" s="426" t="str">
        <f>IF(HLOOKUP($CI$1,[2]LWTW!$A$2:$L$85,COLUMN(Z$1),FALSE)="","",HLOOKUP($CI$1,[2]LWTW!$A$2:$L$85,COLUMN(Z$1),FALSE))</f>
        <v>ESHER</v>
      </c>
      <c r="AF6" s="426" t="str">
        <f>IF(HLOOKUP($CI$1,[2]LWTW!$A$2:$L$85,COLUMN(AA$1),FALSE)="","",HLOOKUP($CI$1,[2]LWTW!$A$2:$L$85,COLUMN(AA$1),FALSE))</f>
        <v>FARNHAM</v>
      </c>
      <c r="AG6" s="426" t="str">
        <f>IF(HLOOKUP($CI$1,[2]LWTW!$A$2:$L$85,COLUMN(AB$1),FALSE)="","",HLOOKUP($CI$1,[2]LWTW!$A$2:$L$85,COLUMN(AB$1),FALSE))</f>
        <v>FLEET</v>
      </c>
      <c r="AH6" s="426" t="str">
        <f>IF(HLOOKUP($CI$1,[2]LWTW!$A$2:$L$85,COLUMN(AC$1),FALSE)="","",HLOOKUP($CI$1,[2]LWTW!$A$2:$L$85,COLUMN(AC$1),FALSE))</f>
        <v>GODALMING</v>
      </c>
      <c r="AI6" s="426" t="str">
        <f>IF(HLOOKUP($CI$1,[2]LWTW!$A$2:$L$85,COLUMN(AD$1),FALSE)="","",HLOOKUP($CI$1,[2]LWTW!$A$2:$L$85,COLUMN(AD$1),FALSE))</f>
        <v>GUILDFORD</v>
      </c>
      <c r="AJ6" s="426" t="str">
        <f>IF(HLOOKUP($CI$1,[2]LWTW!$A$2:$L$85,COLUMN(AE$1),FALSE)="","",HLOOKUP($CI$1,[2]LWTW!$A$2:$L$85,COLUMN(AE$1),FALSE))</f>
        <v>HARPENDEN</v>
      </c>
      <c r="AK6" s="426" t="str">
        <f>IF(HLOOKUP($CI$1,[2]LWTW!$A$2:$L$85,COLUMN(AF$1),FALSE)="","",HLOOKUP($CI$1,[2]LWTW!$A$2:$L$85,COLUMN(AF$1),FALSE))</f>
        <v>HOGSMILL (A)</v>
      </c>
      <c r="AL6" s="426" t="str">
        <f>IF(HLOOKUP($CI$1,[2]LWTW!$A$2:$L$85,COLUMN(AG$1),FALSE)="","",HLOOKUP($CI$1,[2]LWTW!$A$2:$L$85,COLUMN(AG$1),FALSE))</f>
        <v>HOGSMILL (A &amp; B)</v>
      </c>
      <c r="AM6" s="426" t="str">
        <f>IF(HLOOKUP($CI$1,[2]LWTW!$A$2:$L$85,COLUMN(AH$1),FALSE)="","",HLOOKUP($CI$1,[2]LWTW!$A$2:$L$85,COLUMN(AH$1),FALSE))</f>
        <v>HORLEY</v>
      </c>
      <c r="AN6" s="426" t="str">
        <f>IF(HLOOKUP($CI$1,[2]LWTW!$A$2:$L$85,COLUMN(AI$1),FALSE)="","",HLOOKUP($CI$1,[2]LWTW!$A$2:$L$85,COLUMN(AI$1),FALSE))</f>
        <v>LEATHERHEAD</v>
      </c>
      <c r="AO6" s="426" t="str">
        <f>IF(HLOOKUP($CI$1,[2]LWTW!$A$2:$L$85,COLUMN(AJ$1),FALSE)="","",HLOOKUP($CI$1,[2]LWTW!$A$2:$L$85,COLUMN(AJ$1),FALSE))</f>
        <v>LITTLE MARLOW</v>
      </c>
      <c r="AP6" s="426" t="str">
        <f>IF(HLOOKUP($CI$1,[2]LWTW!$A$2:$L$85,COLUMN(AK$1),FALSE)="","",HLOOKUP($CI$1,[2]LWTW!$A$2:$L$85,COLUMN(AK$1),FALSE))</f>
        <v>LONG REACH</v>
      </c>
      <c r="AQ6" s="426" t="str">
        <f>IF(HLOOKUP($CI$1,[2]LWTW!$A$2:$L$85,COLUMN(AL$1),FALSE)="","",HLOOKUP($CI$1,[2]LWTW!$A$2:$L$85,COLUMN(AL$1),FALSE))</f>
        <v>LUTON (EAST HYDE)</v>
      </c>
      <c r="AR6" s="426" t="str">
        <f>IF(HLOOKUP($CI$1,[2]LWTW!$A$2:$L$85,COLUMN(AM$1),FALSE)="","",HLOOKUP($CI$1,[2]LWTW!$A$2:$L$85,COLUMN(AM$1),FALSE))</f>
        <v>MAIDENHEAD</v>
      </c>
      <c r="AS6" s="426" t="str">
        <f>IF(HLOOKUP($CI$1,[2]LWTW!$A$2:$L$85,COLUMN(AN$1),FALSE)="","",HLOOKUP($CI$1,[2]LWTW!$A$2:$L$85,COLUMN(AN$1),FALSE))</f>
        <v>MAPLE LODGE</v>
      </c>
      <c r="AT6" s="426" t="str">
        <f>IF(HLOOKUP($CI$1,[2]LWTW!$A$2:$L$85,COLUMN(AO$1),FALSE)="","",HLOOKUP($CI$1,[2]LWTW!$A$2:$L$85,COLUMN(AO$1),FALSE))</f>
        <v>MOGDEN</v>
      </c>
      <c r="AU6" s="426" t="str">
        <f>IF(HLOOKUP($CI$1,[2]LWTW!$A$2:$L$85,COLUMN(AP$1),FALSE)="","",HLOOKUP($CI$1,[2]LWTW!$A$2:$L$85,COLUMN(AP$1),FALSE))</f>
        <v>NEWBURY</v>
      </c>
      <c r="AV6" s="426" t="str">
        <f>IF(HLOOKUP($CI$1,[2]LWTW!$A$2:$L$85,COLUMN(AQ$1),FALSE)="","",HLOOKUP($CI$1,[2]LWTW!$A$2:$L$85,COLUMN(AQ$1),FALSE))</f>
        <v>OXFORD</v>
      </c>
      <c r="AW6" s="426" t="str">
        <f>IF(HLOOKUP($CI$1,[2]LWTW!$A$2:$L$85,COLUMN(AR$1),FALSE)="","",HLOOKUP($CI$1,[2]LWTW!$A$2:$L$85,COLUMN(AR$1),FALSE))</f>
        <v>READING</v>
      </c>
      <c r="AX6" s="426" t="str">
        <f>IF(HLOOKUP($CI$1,[2]LWTW!$A$2:$L$85,COLUMN(AS$1),FALSE)="","",HLOOKUP($CI$1,[2]LWTW!$A$2:$L$85,COLUMN(AS$1),FALSE))</f>
        <v>REIGATE</v>
      </c>
      <c r="AY6" s="426" t="str">
        <f>IF(HLOOKUP($CI$1,[2]LWTW!$A$2:$L$85,COLUMN(AT$1),FALSE)="","",HLOOKUP($CI$1,[2]LWTW!$A$2:$L$85,COLUMN(AT$1),FALSE))</f>
        <v>RIVERSIDE</v>
      </c>
      <c r="AZ6" s="426" t="str">
        <f>IF(HLOOKUP($CI$1,[2]LWTW!$A$2:$L$85,COLUMN(AU$1),FALSE)="","",HLOOKUP($CI$1,[2]LWTW!$A$2:$L$85,COLUMN(AU$1),FALSE))</f>
        <v>RYE MEADS</v>
      </c>
      <c r="BA6" s="426" t="str">
        <f>IF(HLOOKUP($CI$1,[2]LWTW!$A$2:$L$85,COLUMN(AV$1),FALSE)="","",HLOOKUP($CI$1,[2]LWTW!$A$2:$L$85,COLUMN(AV$1),FALSE))</f>
        <v>SANDHURST</v>
      </c>
      <c r="BB6" s="426" t="str">
        <f>IF(HLOOKUP($CI$1,[2]LWTW!$A$2:$L$85,COLUMN(AW$1),FALSE)="","",HLOOKUP($CI$1,[2]LWTW!$A$2:$L$85,COLUMN(AW$1),FALSE))</f>
        <v>SLOUGH</v>
      </c>
      <c r="BC6" s="426" t="str">
        <f>IF(HLOOKUP($CI$1,[2]LWTW!$A$2:$L$85,COLUMN(AX$1),FALSE)="","",HLOOKUP($CI$1,[2]LWTW!$A$2:$L$85,COLUMN(AX$1),FALSE))</f>
        <v>SWINDON</v>
      </c>
      <c r="BD6" s="426" t="str">
        <f>IF(HLOOKUP($CI$1,[2]LWTW!$A$2:$L$85,COLUMN(AY$1),FALSE)="","",HLOOKUP($CI$1,[2]LWTW!$A$2:$L$85,COLUMN(AY$1),FALSE))</f>
        <v>WANTAGE</v>
      </c>
      <c r="BE6" s="426" t="str">
        <f>IF(HLOOKUP($CI$1,[2]LWTW!$A$2:$L$85,COLUMN(AZ$1),FALSE)="","",HLOOKUP($CI$1,[2]LWTW!$A$2:$L$85,COLUMN(AZ$1),FALSE))</f>
        <v>WARGRAVE</v>
      </c>
      <c r="BF6" s="426" t="str">
        <f>IF(HLOOKUP($CI$1,[2]LWTW!$A$2:$L$85,COLUMN(BA$1),FALSE)="","",HLOOKUP($CI$1,[2]LWTW!$A$2:$L$85,COLUMN(BA$1),FALSE))</f>
        <v>WINDSOR</v>
      </c>
      <c r="BG6" s="426" t="str">
        <f>IF(HLOOKUP($CI$1,[2]LWTW!$A$2:$L$85,COLUMN(BB$1),FALSE)="","",HLOOKUP($CI$1,[2]LWTW!$A$2:$L$85,COLUMN(BB$1),FALSE))</f>
        <v>WITNEY</v>
      </c>
      <c r="BH6" s="426" t="str">
        <f>IF(HLOOKUP($CI$1,[2]LWTW!$A$2:$L$85,COLUMN(BC$1),FALSE)="","",HLOOKUP($CI$1,[2]LWTW!$A$2:$L$85,COLUMN(BC$1),FALSE))</f>
        <v>WOKING</v>
      </c>
      <c r="BI6" s="426" t="str">
        <f>IF(HLOOKUP($CI$1,[2]LWTW!$A$2:$L$85,COLUMN(BD$1),FALSE)="","",HLOOKUP($CI$1,[2]LWTW!$A$2:$L$85,COLUMN(BD$1),FALSE))</f>
        <v>BERKHAMSTED</v>
      </c>
      <c r="BJ6" s="426" t="str">
        <f>IF(HLOOKUP($CI$1,[2]LWTW!$A$2:$L$85,COLUMN(BE$1),FALSE)="","",HLOOKUP($CI$1,[2]LWTW!$A$2:$L$85,COLUMN(BE$1),FALSE))</f>
        <v>HOGSMILL</v>
      </c>
      <c r="BK6" s="426" t="str">
        <f>IF(HLOOKUP($CI$1,[2]LWTW!$A$2:$L$85,COLUMN(BF$1),FALSE)="","",HLOOKUP($CI$1,[2]LWTW!$A$2:$L$85,COLUMN(BF$1),FALSE))</f>
        <v>WISLEY</v>
      </c>
      <c r="BL6" s="426" t="str">
        <f>IF(HLOOKUP($CI$1,[2]LWTW!$A$2:$L$85,COLUMN(BG$1),FALSE)="","",HLOOKUP($CI$1,[2]LWTW!$A$2:$L$85,COLUMN(BG$1),FALSE))</f>
        <v/>
      </c>
      <c r="BM6" s="426" t="str">
        <f>IF(HLOOKUP($CI$1,[2]LWTW!$A$2:$L$85,COLUMN(BH$1),FALSE)="","",HLOOKUP($CI$1,[2]LWTW!$A$2:$L$85,COLUMN(BH$1),FALSE))</f>
        <v/>
      </c>
      <c r="BN6" s="426" t="str">
        <f>IF(HLOOKUP($CI$1,[2]LWTW!$A$2:$L$85,COLUMN(BI$1),FALSE)="","",HLOOKUP($CI$1,[2]LWTW!$A$2:$L$85,COLUMN(BI$1),FALSE))</f>
        <v/>
      </c>
      <c r="BO6" s="426" t="str">
        <f>IF(HLOOKUP($CI$1,[2]LWTW!$A$2:$L$85,COLUMN(BJ$1),FALSE)="","",HLOOKUP($CI$1,[2]LWTW!$A$2:$L$85,COLUMN(BJ$1),FALSE))</f>
        <v/>
      </c>
      <c r="BP6" s="426" t="str">
        <f>IF(HLOOKUP($CI$1,[2]LWTW!$A$2:$L$85,COLUMN(BK$1),FALSE)="","",HLOOKUP($CI$1,[2]LWTW!$A$2:$L$85,COLUMN(BK$1),FALSE))</f>
        <v/>
      </c>
      <c r="BQ6" s="426" t="str">
        <f>IF(HLOOKUP($CI$1,[2]LWTW!$A$2:$L$85,COLUMN(BL$1),FALSE)="","",HLOOKUP($CI$1,[2]LWTW!$A$2:$L$85,COLUMN(BL$1),FALSE))</f>
        <v/>
      </c>
      <c r="BR6" s="426" t="str">
        <f>IF(HLOOKUP($CI$1,[2]LWTW!$A$2:$L$85,COLUMN(BM$1),FALSE)="","",HLOOKUP($CI$1,[2]LWTW!$A$2:$L$85,COLUMN(BM$1),FALSE))</f>
        <v/>
      </c>
      <c r="BS6" s="426" t="str">
        <f>IF(HLOOKUP($CI$1,[2]LWTW!$A$2:$L$85,COLUMN(BN$1),FALSE)="","",HLOOKUP($CI$1,[2]LWTW!$A$2:$L$85,COLUMN(BN$1),FALSE))</f>
        <v/>
      </c>
      <c r="BT6" s="426" t="str">
        <f>IF(HLOOKUP($CI$1,[2]LWTW!$A$2:$L$85,COLUMN(BO$1),FALSE)="","",HLOOKUP($CI$1,[2]LWTW!$A$2:$L$85,COLUMN(BO$1),FALSE))</f>
        <v/>
      </c>
      <c r="BU6" s="426" t="str">
        <f>IF(HLOOKUP($CI$1,[2]LWTW!$A$2:$L$85,COLUMN(BP$1),FALSE)="","",HLOOKUP($CI$1,[2]LWTW!$A$2:$L$85,COLUMN(BP$1),FALSE))</f>
        <v/>
      </c>
      <c r="BV6" s="426" t="str">
        <f>IF(HLOOKUP($CI$1,[2]LWTW!$A$2:$L$85,COLUMN(BQ$1),FALSE)="","",HLOOKUP($CI$1,[2]LWTW!$A$2:$L$85,COLUMN(BQ$1),FALSE))</f>
        <v/>
      </c>
      <c r="BW6" s="426" t="str">
        <f>IF(HLOOKUP($CI$1,[2]LWTW!$A$2:$L$85,COLUMN(BR$1),FALSE)="","",HLOOKUP($CI$1,[2]LWTW!$A$2:$L$85,COLUMN(BR$1),FALSE))</f>
        <v/>
      </c>
      <c r="BX6" s="426" t="str">
        <f>IF(HLOOKUP($CI$1,[2]LWTW!$A$2:$L$85,COLUMN(BS$1),FALSE)="","",HLOOKUP($CI$1,[2]LWTW!$A$2:$L$85,COLUMN(BS$1),FALSE))</f>
        <v/>
      </c>
      <c r="BY6" s="426" t="str">
        <f>IF(HLOOKUP($CI$1,[2]LWTW!$A$2:$L$85,COLUMN(BT$1),FALSE)="","",HLOOKUP($CI$1,[2]LWTW!$A$2:$L$85,COLUMN(BT$1),FALSE))</f>
        <v/>
      </c>
      <c r="BZ6" s="426" t="str">
        <f>IF(HLOOKUP($CI$1,[2]LWTW!$A$2:$L$85,COLUMN(BU$1),FALSE)="","",HLOOKUP($CI$1,[2]LWTW!$A$2:$L$85,COLUMN(BU$1),FALSE))</f>
        <v/>
      </c>
      <c r="CA6" s="426" t="str">
        <f>IF(HLOOKUP($CI$1,[2]LWTW!$A$2:$L$85,COLUMN(BV$1),FALSE)="","",HLOOKUP($CI$1,[2]LWTW!$A$2:$L$85,COLUMN(BV$1),FALSE))</f>
        <v/>
      </c>
      <c r="CB6" s="426" t="str">
        <f>IF(HLOOKUP($CI$1,[2]LWTW!$A$2:$L$85,COLUMN(BW$1),FALSE)="","",HLOOKUP($CI$1,[2]LWTW!$A$2:$L$85,COLUMN(BW$1),FALSE))</f>
        <v/>
      </c>
      <c r="CC6" s="426" t="str">
        <f>IF(HLOOKUP($CI$1,[2]LWTW!$A$2:$L$85,COLUMN(BX$1),FALSE)="","",HLOOKUP($CI$1,[2]LWTW!$A$2:$L$85,COLUMN(BX$1),FALSE))</f>
        <v/>
      </c>
      <c r="CD6" s="426" t="str">
        <f>IF(HLOOKUP($CI$1,[2]LWTW!$A$2:$L$85,COLUMN(BY$1),FALSE)="","",HLOOKUP($CI$1,[2]LWTW!$A$2:$L$85,COLUMN(BY$1),FALSE))</f>
        <v/>
      </c>
      <c r="CE6" s="426" t="str">
        <f>IF(HLOOKUP($CI$1,[2]LWTW!$A$2:$L$85,COLUMN(BZ$1),FALSE)="","",HLOOKUP($CI$1,[2]LWTW!$A$2:$L$85,COLUMN(BZ$1),FALSE))</f>
        <v/>
      </c>
      <c r="CF6" s="426" t="str">
        <f>IF(HLOOKUP($CI$1,[2]LWTW!$A$2:$L$85,COLUMN(CA$1),FALSE)="","",HLOOKUP($CI$1,[2]LWTW!$A$2:$L$85,COLUMN(CA$1),FALSE))</f>
        <v/>
      </c>
      <c r="CG6" s="426" t="str">
        <f>IF(HLOOKUP($CI$1,[2]LWTW!$A$2:$L$85,COLUMN(CB$1),FALSE)="","",HLOOKUP($CI$1,[2]LWTW!$A$2:$L$85,COLUMN(CB$1),FALSE))</f>
        <v/>
      </c>
      <c r="CH6" s="426" t="str">
        <f>IF(HLOOKUP($CI$1,[2]LWTW!$A$2:$L$85,COLUMN(CC$1),FALSE)="","",HLOOKUP($CI$1,[2]LWTW!$A$2:$L$85,COLUMN(CC$1),FALSE))</f>
        <v/>
      </c>
      <c r="CI6" s="427"/>
      <c r="CJ6" s="416"/>
    </row>
    <row r="7" spans="1:88" ht="16">
      <c r="A7" s="418"/>
      <c r="B7" s="413" t="s">
        <v>890</v>
      </c>
      <c r="C7" s="261" t="s">
        <v>55</v>
      </c>
      <c r="D7" s="254" t="s">
        <v>891</v>
      </c>
      <c r="E7" s="254" t="s">
        <v>889</v>
      </c>
      <c r="F7" s="255">
        <v>0</v>
      </c>
      <c r="G7" s="429" t="s">
        <v>349</v>
      </c>
      <c r="H7" s="429" t="s">
        <v>350</v>
      </c>
      <c r="I7" s="429"/>
      <c r="J7" s="429" t="s">
        <v>350</v>
      </c>
      <c r="K7" s="429" t="s">
        <v>350</v>
      </c>
      <c r="L7" s="429" t="s">
        <v>350</v>
      </c>
      <c r="M7" s="429" t="s">
        <v>350</v>
      </c>
      <c r="N7" s="429" t="s">
        <v>351</v>
      </c>
      <c r="O7" s="429" t="s">
        <v>350</v>
      </c>
      <c r="P7" s="429" t="s">
        <v>350</v>
      </c>
      <c r="Q7" s="429" t="s">
        <v>350</v>
      </c>
      <c r="R7" s="429" t="s">
        <v>350</v>
      </c>
      <c r="S7" s="429" t="s">
        <v>350</v>
      </c>
      <c r="T7" s="429" t="s">
        <v>349</v>
      </c>
      <c r="U7" s="429" t="s">
        <v>352</v>
      </c>
      <c r="V7" s="429" t="s">
        <v>350</v>
      </c>
      <c r="W7" s="429" t="s">
        <v>349</v>
      </c>
      <c r="X7" s="429" t="s">
        <v>350</v>
      </c>
      <c r="Y7" s="429" t="s">
        <v>350</v>
      </c>
      <c r="Z7" s="429" t="s">
        <v>350</v>
      </c>
      <c r="AA7" s="429" t="s">
        <v>351</v>
      </c>
      <c r="AB7" s="429" t="s">
        <v>350</v>
      </c>
      <c r="AC7" s="429" t="s">
        <v>350</v>
      </c>
      <c r="AD7" s="429" t="s">
        <v>350</v>
      </c>
      <c r="AE7" s="429" t="s">
        <v>350</v>
      </c>
      <c r="AF7" s="429" t="s">
        <v>350</v>
      </c>
      <c r="AG7" s="429" t="s">
        <v>350</v>
      </c>
      <c r="AH7" s="429" t="s">
        <v>349</v>
      </c>
      <c r="AI7" s="429" t="s">
        <v>349</v>
      </c>
      <c r="AJ7" s="429" t="s">
        <v>349</v>
      </c>
      <c r="AK7" s="429"/>
      <c r="AL7" s="429"/>
      <c r="AM7" s="429" t="s">
        <v>350</v>
      </c>
      <c r="AN7" s="429" t="s">
        <v>350</v>
      </c>
      <c r="AO7" s="429" t="s">
        <v>350</v>
      </c>
      <c r="AP7" s="429" t="s">
        <v>351</v>
      </c>
      <c r="AQ7" s="429" t="s">
        <v>350</v>
      </c>
      <c r="AR7" s="429" t="s">
        <v>350</v>
      </c>
      <c r="AS7" s="429" t="s">
        <v>350</v>
      </c>
      <c r="AT7" s="429" t="s">
        <v>351</v>
      </c>
      <c r="AU7" s="429" t="s">
        <v>350</v>
      </c>
      <c r="AV7" s="429" t="s">
        <v>350</v>
      </c>
      <c r="AW7" s="429" t="s">
        <v>350</v>
      </c>
      <c r="AX7" s="429" t="s">
        <v>349</v>
      </c>
      <c r="AY7" s="429" t="s">
        <v>351</v>
      </c>
      <c r="AZ7" s="429" t="s">
        <v>350</v>
      </c>
      <c r="BA7" s="429" t="s">
        <v>349</v>
      </c>
      <c r="BB7" s="429" t="s">
        <v>350</v>
      </c>
      <c r="BC7" s="429" t="s">
        <v>350</v>
      </c>
      <c r="BD7" s="430" t="s">
        <v>352</v>
      </c>
      <c r="BE7" s="430" t="s">
        <v>350</v>
      </c>
      <c r="BF7" s="430" t="s">
        <v>349</v>
      </c>
      <c r="BG7" s="430" t="s">
        <v>350</v>
      </c>
      <c r="BH7" s="430" t="s">
        <v>349</v>
      </c>
      <c r="BI7" s="430"/>
      <c r="BJ7" s="430" t="s">
        <v>350</v>
      </c>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16"/>
    </row>
    <row r="8" spans="1:88" ht="16">
      <c r="A8" s="418"/>
      <c r="B8" s="413" t="s">
        <v>892</v>
      </c>
      <c r="C8" s="261" t="s">
        <v>56</v>
      </c>
      <c r="D8" s="254" t="s">
        <v>893</v>
      </c>
      <c r="E8" s="254" t="s">
        <v>337</v>
      </c>
      <c r="F8" s="255">
        <v>2</v>
      </c>
      <c r="G8" s="428">
        <v>38.47783874140945</v>
      </c>
      <c r="H8" s="428">
        <v>38.893357482703571</v>
      </c>
      <c r="I8" s="428"/>
      <c r="J8" s="428">
        <v>25.629823907189063</v>
      </c>
      <c r="K8" s="428">
        <v>114.86480640361225</v>
      </c>
      <c r="L8" s="428">
        <v>77.95284077603813</v>
      </c>
      <c r="M8" s="428">
        <v>133.00118961272074</v>
      </c>
      <c r="N8" s="428">
        <v>3740.4594850421222</v>
      </c>
      <c r="O8" s="428">
        <v>409.58303695687675</v>
      </c>
      <c r="P8" s="428">
        <v>49.813523208034653</v>
      </c>
      <c r="Q8" s="428">
        <v>57.155180292798725</v>
      </c>
      <c r="R8" s="428">
        <v>93.630861328646716</v>
      </c>
      <c r="S8" s="428">
        <v>36.513238246087205</v>
      </c>
      <c r="T8" s="428">
        <v>84.104654668315604</v>
      </c>
      <c r="U8" s="428">
        <v>35.417989983912022</v>
      </c>
      <c r="V8" s="428">
        <v>133.85238412103655</v>
      </c>
      <c r="W8" s="428">
        <v>89.938182521647988</v>
      </c>
      <c r="X8" s="428">
        <v>31.960646450639278</v>
      </c>
      <c r="Y8" s="428">
        <v>31.062741269644206</v>
      </c>
      <c r="Z8" s="428">
        <v>144.12713101071986</v>
      </c>
      <c r="AA8" s="428">
        <v>1939.8355459930913</v>
      </c>
      <c r="AB8" s="428">
        <v>856.59580018263182</v>
      </c>
      <c r="AC8" s="428">
        <v>43.958845909143115</v>
      </c>
      <c r="AD8" s="428">
        <v>28.597776204324866</v>
      </c>
      <c r="AE8" s="428">
        <v>109.34204188937676</v>
      </c>
      <c r="AF8" s="428">
        <v>41.993666033665036</v>
      </c>
      <c r="AG8" s="428">
        <v>42.644535864701055</v>
      </c>
      <c r="AH8" s="428">
        <v>30.636989173721588</v>
      </c>
      <c r="AI8" s="428">
        <v>99.469023702462664</v>
      </c>
      <c r="AJ8" s="428">
        <v>36.983289554126614</v>
      </c>
      <c r="AK8" s="428"/>
      <c r="AL8" s="428"/>
      <c r="AM8" s="428">
        <v>38.378275969889373</v>
      </c>
      <c r="AN8" s="428">
        <v>48.323610840007603</v>
      </c>
      <c r="AO8" s="428">
        <v>181.04146617905286</v>
      </c>
      <c r="AP8" s="428">
        <v>859.97765557104753</v>
      </c>
      <c r="AQ8" s="428">
        <v>169.68878944107377</v>
      </c>
      <c r="AR8" s="428">
        <v>83.370120956541683</v>
      </c>
      <c r="AS8" s="428">
        <v>518.1849525856145</v>
      </c>
      <c r="AT8" s="428">
        <v>1984.4294382981718</v>
      </c>
      <c r="AU8" s="428">
        <v>85.026344594631297</v>
      </c>
      <c r="AV8" s="428">
        <v>200.19034862696321</v>
      </c>
      <c r="AW8" s="428">
        <v>206.64432404286029</v>
      </c>
      <c r="AX8" s="428">
        <v>64.669649042019017</v>
      </c>
      <c r="AY8" s="428">
        <v>412.47096130306221</v>
      </c>
      <c r="AZ8" s="428">
        <v>397.65673602458935</v>
      </c>
      <c r="BA8" s="428">
        <v>34.838556737186479</v>
      </c>
      <c r="BB8" s="428">
        <v>222.05143580900824</v>
      </c>
      <c r="BC8" s="428">
        <v>216.42454729869493</v>
      </c>
      <c r="BD8" s="428">
        <v>27.365981191312791</v>
      </c>
      <c r="BE8" s="428">
        <v>120.16571457968051</v>
      </c>
      <c r="BF8" s="428">
        <v>39.024940067069757</v>
      </c>
      <c r="BG8" s="428">
        <v>47.169144943919427</v>
      </c>
      <c r="BH8" s="428">
        <v>76.89211817676167</v>
      </c>
      <c r="BI8" s="428"/>
      <c r="BJ8" s="428">
        <v>381.28081079117862</v>
      </c>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c r="CI8" s="431"/>
      <c r="CJ8" s="416"/>
    </row>
    <row r="9" spans="1:88" ht="16">
      <c r="A9" s="418"/>
      <c r="B9" s="413" t="s">
        <v>894</v>
      </c>
      <c r="C9" s="261" t="s">
        <v>895</v>
      </c>
      <c r="D9" s="254" t="s">
        <v>896</v>
      </c>
      <c r="E9" s="254" t="s">
        <v>57</v>
      </c>
      <c r="F9" s="255">
        <v>0</v>
      </c>
      <c r="G9" s="1177">
        <v>25</v>
      </c>
      <c r="H9" s="1177">
        <v>20</v>
      </c>
      <c r="I9" s="1177"/>
      <c r="J9" s="1177">
        <v>30</v>
      </c>
      <c r="K9" s="1177">
        <v>15</v>
      </c>
      <c r="L9" s="1177">
        <v>15</v>
      </c>
      <c r="M9" s="1177">
        <v>10</v>
      </c>
      <c r="N9" s="1177">
        <v>45</v>
      </c>
      <c r="O9" s="1177">
        <v>15</v>
      </c>
      <c r="P9" s="1177">
        <v>25</v>
      </c>
      <c r="Q9" s="1177">
        <v>22</v>
      </c>
      <c r="R9" s="1177">
        <v>10</v>
      </c>
      <c r="S9" s="1177">
        <v>25</v>
      </c>
      <c r="T9" s="1177">
        <v>30</v>
      </c>
      <c r="U9" s="1177">
        <v>20</v>
      </c>
      <c r="V9" s="1177">
        <v>20</v>
      </c>
      <c r="W9" s="1177">
        <v>30</v>
      </c>
      <c r="X9" s="1177">
        <v>20</v>
      </c>
      <c r="Y9" s="1177">
        <v>25</v>
      </c>
      <c r="Z9" s="1177">
        <v>10</v>
      </c>
      <c r="AA9" s="1177">
        <v>45</v>
      </c>
      <c r="AB9" s="1177">
        <v>10</v>
      </c>
      <c r="AC9" s="1177">
        <v>20</v>
      </c>
      <c r="AD9" s="1177">
        <v>40</v>
      </c>
      <c r="AE9" s="1177">
        <v>25</v>
      </c>
      <c r="AF9" s="1177">
        <v>20</v>
      </c>
      <c r="AG9" s="1177">
        <v>25</v>
      </c>
      <c r="AH9" s="1177">
        <v>25</v>
      </c>
      <c r="AI9" s="1177">
        <v>45</v>
      </c>
      <c r="AJ9" s="1177">
        <v>20</v>
      </c>
      <c r="AK9" s="1177"/>
      <c r="AL9" s="1177"/>
      <c r="AM9" s="1177">
        <v>30</v>
      </c>
      <c r="AN9" s="1177">
        <v>25</v>
      </c>
      <c r="AO9" s="1177">
        <v>15</v>
      </c>
      <c r="AP9" s="1177">
        <v>50</v>
      </c>
      <c r="AQ9" s="1177">
        <v>15</v>
      </c>
      <c r="AR9" s="1177">
        <v>15</v>
      </c>
      <c r="AS9" s="1177">
        <v>15</v>
      </c>
      <c r="AT9" s="1177">
        <v>45</v>
      </c>
      <c r="AU9" s="1177">
        <v>30</v>
      </c>
      <c r="AV9" s="1177">
        <v>45</v>
      </c>
      <c r="AW9" s="1177">
        <v>30</v>
      </c>
      <c r="AX9" s="1177">
        <v>30</v>
      </c>
      <c r="AY9" s="1177">
        <v>45</v>
      </c>
      <c r="AZ9" s="1177">
        <v>15</v>
      </c>
      <c r="BA9" s="1177">
        <v>20</v>
      </c>
      <c r="BB9" s="1177">
        <v>15</v>
      </c>
      <c r="BC9" s="1177">
        <v>17</v>
      </c>
      <c r="BD9" s="432">
        <v>40</v>
      </c>
      <c r="BE9" s="432">
        <v>45</v>
      </c>
      <c r="BF9" s="432">
        <v>30</v>
      </c>
      <c r="BG9" s="432">
        <v>15</v>
      </c>
      <c r="BH9" s="432">
        <v>45</v>
      </c>
      <c r="BI9" s="432"/>
      <c r="BJ9" s="432">
        <v>25</v>
      </c>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1"/>
      <c r="CJ9" s="416"/>
    </row>
    <row r="10" spans="1:88" ht="16">
      <c r="A10" s="418"/>
      <c r="B10" s="413" t="s">
        <v>897</v>
      </c>
      <c r="C10" s="261" t="s">
        <v>898</v>
      </c>
      <c r="D10" s="254" t="s">
        <v>899</v>
      </c>
      <c r="E10" s="254" t="s">
        <v>57</v>
      </c>
      <c r="F10" s="255">
        <v>0</v>
      </c>
      <c r="G10" s="1177">
        <v>10</v>
      </c>
      <c r="H10" s="1177">
        <v>9</v>
      </c>
      <c r="I10" s="1177"/>
      <c r="J10" s="1177">
        <v>10</v>
      </c>
      <c r="K10" s="1177">
        <v>10</v>
      </c>
      <c r="L10" s="1177">
        <v>11</v>
      </c>
      <c r="M10" s="1177">
        <v>10</v>
      </c>
      <c r="N10" s="1177">
        <v>18</v>
      </c>
      <c r="O10" s="1177">
        <v>10</v>
      </c>
      <c r="P10" s="1177">
        <v>10</v>
      </c>
      <c r="Q10" s="1177">
        <v>9</v>
      </c>
      <c r="R10" s="1177">
        <v>7</v>
      </c>
      <c r="S10" s="1177">
        <v>10</v>
      </c>
      <c r="T10" s="1177">
        <v>18</v>
      </c>
      <c r="U10" s="1177">
        <v>10</v>
      </c>
      <c r="V10" s="1177">
        <v>10</v>
      </c>
      <c r="W10" s="1177">
        <v>12</v>
      </c>
      <c r="X10" s="1177">
        <v>7</v>
      </c>
      <c r="Y10" s="1177">
        <v>8</v>
      </c>
      <c r="Z10" s="1177">
        <v>7</v>
      </c>
      <c r="AA10" s="1177">
        <v>18</v>
      </c>
      <c r="AB10" s="1177">
        <v>5</v>
      </c>
      <c r="AC10" s="1177">
        <v>10</v>
      </c>
      <c r="AD10" s="1177">
        <v>40</v>
      </c>
      <c r="AE10" s="1177">
        <v>12</v>
      </c>
      <c r="AF10" s="1177">
        <v>10</v>
      </c>
      <c r="AG10" s="1177">
        <v>12</v>
      </c>
      <c r="AH10" s="1177">
        <v>10</v>
      </c>
      <c r="AI10" s="1177">
        <v>20</v>
      </c>
      <c r="AJ10" s="1177">
        <v>13</v>
      </c>
      <c r="AK10" s="1177"/>
      <c r="AL10" s="1177"/>
      <c r="AM10" s="1177">
        <v>15</v>
      </c>
      <c r="AN10" s="1177">
        <v>10</v>
      </c>
      <c r="AO10" s="1177">
        <v>9</v>
      </c>
      <c r="AP10" s="1177">
        <v>22</v>
      </c>
      <c r="AQ10" s="1177">
        <v>8</v>
      </c>
      <c r="AR10" s="1177">
        <v>12</v>
      </c>
      <c r="AS10" s="1177">
        <v>15</v>
      </c>
      <c r="AT10" s="1177">
        <v>18</v>
      </c>
      <c r="AU10" s="1177">
        <v>10</v>
      </c>
      <c r="AV10" s="1177">
        <v>10</v>
      </c>
      <c r="AW10" s="1177">
        <v>5</v>
      </c>
      <c r="AX10" s="1177">
        <v>17</v>
      </c>
      <c r="AY10" s="1177">
        <v>18</v>
      </c>
      <c r="AZ10" s="1177">
        <v>6</v>
      </c>
      <c r="BA10" s="1177">
        <v>9</v>
      </c>
      <c r="BB10" s="1177">
        <v>10</v>
      </c>
      <c r="BC10" s="1177">
        <v>11</v>
      </c>
      <c r="BD10" s="432">
        <v>30</v>
      </c>
      <c r="BE10" s="432">
        <v>18</v>
      </c>
      <c r="BF10" s="432">
        <v>20</v>
      </c>
      <c r="BG10" s="432">
        <v>8</v>
      </c>
      <c r="BH10" s="432">
        <v>25</v>
      </c>
      <c r="BI10" s="432"/>
      <c r="BJ10" s="432">
        <v>9</v>
      </c>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1"/>
      <c r="CJ10" s="416"/>
    </row>
    <row r="11" spans="1:88" ht="16">
      <c r="A11" s="418"/>
      <c r="B11" s="413" t="s">
        <v>900</v>
      </c>
      <c r="C11" s="261" t="s">
        <v>58</v>
      </c>
      <c r="D11" s="254" t="s">
        <v>901</v>
      </c>
      <c r="E11" s="254" t="s">
        <v>57</v>
      </c>
      <c r="F11" s="255">
        <v>0</v>
      </c>
      <c r="G11" s="1177">
        <v>3</v>
      </c>
      <c r="H11" s="1177">
        <v>2</v>
      </c>
      <c r="I11" s="1177"/>
      <c r="J11" s="1177">
        <v>5</v>
      </c>
      <c r="K11" s="1177">
        <v>2</v>
      </c>
      <c r="L11" s="1177">
        <v>2</v>
      </c>
      <c r="M11" s="1177">
        <v>1</v>
      </c>
      <c r="N11" s="1177">
        <v>2.5</v>
      </c>
      <c r="O11" s="1177">
        <v>2.5</v>
      </c>
      <c r="P11" s="1177">
        <v>2</v>
      </c>
      <c r="Q11" s="1177">
        <v>1.5</v>
      </c>
      <c r="R11" s="1177">
        <v>1.4</v>
      </c>
      <c r="S11" s="1177">
        <v>4</v>
      </c>
      <c r="T11" s="1177">
        <v>2</v>
      </c>
      <c r="U11" s="1177">
        <v>2</v>
      </c>
      <c r="V11" s="1177">
        <v>3</v>
      </c>
      <c r="W11" s="1177">
        <v>1.3</v>
      </c>
      <c r="X11" s="1177">
        <v>1</v>
      </c>
      <c r="Y11" s="1177">
        <v>4</v>
      </c>
      <c r="Z11" s="1177">
        <v>3</v>
      </c>
      <c r="AA11" s="1177">
        <v>2.5</v>
      </c>
      <c r="AB11" s="1177">
        <v>1</v>
      </c>
      <c r="AC11" s="1177">
        <v>3</v>
      </c>
      <c r="AD11" s="1177">
        <v>5</v>
      </c>
      <c r="AE11" s="1177">
        <v>2</v>
      </c>
      <c r="AF11" s="1177">
        <v>3</v>
      </c>
      <c r="AG11" s="1177">
        <v>2.5</v>
      </c>
      <c r="AH11" s="1177">
        <v>4</v>
      </c>
      <c r="AI11" s="1177">
        <v>6</v>
      </c>
      <c r="AJ11" s="1177">
        <v>6</v>
      </c>
      <c r="AK11" s="1177"/>
      <c r="AL11" s="1177"/>
      <c r="AM11" s="1177">
        <v>4</v>
      </c>
      <c r="AN11" s="1177">
        <v>2</v>
      </c>
      <c r="AO11" s="1177">
        <v>5</v>
      </c>
      <c r="AP11" s="1177">
        <v>4.5</v>
      </c>
      <c r="AQ11" s="1177">
        <v>2</v>
      </c>
      <c r="AR11" s="1177">
        <v>2</v>
      </c>
      <c r="AS11" s="1177">
        <v>1</v>
      </c>
      <c r="AT11" s="1177">
        <v>2.5</v>
      </c>
      <c r="AU11" s="1177">
        <v>2</v>
      </c>
      <c r="AV11" s="1177">
        <v>3</v>
      </c>
      <c r="AW11" s="1177">
        <v>2</v>
      </c>
      <c r="AX11" s="1177">
        <v>5</v>
      </c>
      <c r="AY11" s="1177">
        <v>2.5</v>
      </c>
      <c r="AZ11" s="1177">
        <v>2</v>
      </c>
      <c r="BA11" s="1177">
        <v>5</v>
      </c>
      <c r="BB11" s="1177">
        <v>3</v>
      </c>
      <c r="BC11" s="1177">
        <v>1</v>
      </c>
      <c r="BD11" s="433">
        <v>5</v>
      </c>
      <c r="BE11" s="433">
        <v>15</v>
      </c>
      <c r="BF11" s="433">
        <v>10</v>
      </c>
      <c r="BG11" s="433">
        <v>3</v>
      </c>
      <c r="BH11" s="433">
        <v>3</v>
      </c>
      <c r="BI11" s="433"/>
      <c r="BJ11" s="433">
        <v>3</v>
      </c>
      <c r="BK11" s="433"/>
      <c r="BL11" s="433"/>
      <c r="BM11" s="433"/>
      <c r="BN11" s="433"/>
      <c r="BO11" s="433"/>
      <c r="BP11" s="433"/>
      <c r="BQ11" s="433"/>
      <c r="BR11" s="433"/>
      <c r="BS11" s="433"/>
      <c r="BT11" s="433"/>
      <c r="BU11" s="433"/>
      <c r="BV11" s="433"/>
      <c r="BW11" s="433"/>
      <c r="BX11" s="433"/>
      <c r="BY11" s="433"/>
      <c r="BZ11" s="433"/>
      <c r="CA11" s="433"/>
      <c r="CB11" s="433"/>
      <c r="CC11" s="433"/>
      <c r="CD11" s="433"/>
      <c r="CE11" s="433"/>
      <c r="CF11" s="433"/>
      <c r="CG11" s="433"/>
      <c r="CH11" s="433"/>
      <c r="CI11" s="431"/>
      <c r="CJ11" s="416"/>
    </row>
    <row r="12" spans="1:88" ht="16">
      <c r="A12" s="418"/>
      <c r="B12" s="413" t="s">
        <v>902</v>
      </c>
      <c r="C12" s="261" t="s">
        <v>59</v>
      </c>
      <c r="D12" s="254" t="s">
        <v>903</v>
      </c>
      <c r="E12" s="254" t="s">
        <v>57</v>
      </c>
      <c r="F12" s="255">
        <v>0</v>
      </c>
      <c r="G12" s="1177">
        <v>2</v>
      </c>
      <c r="H12" s="1177">
        <v>2</v>
      </c>
      <c r="I12" s="1177"/>
      <c r="J12" s="1177">
        <v>2</v>
      </c>
      <c r="K12" s="1177">
        <v>1</v>
      </c>
      <c r="L12" s="1177">
        <v>2</v>
      </c>
      <c r="M12" s="1177">
        <v>0.5</v>
      </c>
      <c r="N12" s="1177" t="s">
        <v>1468</v>
      </c>
      <c r="O12" s="1177">
        <v>1</v>
      </c>
      <c r="P12" s="1177">
        <v>2</v>
      </c>
      <c r="Q12" s="1177">
        <v>2</v>
      </c>
      <c r="R12" s="1177">
        <v>1</v>
      </c>
      <c r="S12" s="1177">
        <v>2</v>
      </c>
      <c r="T12" s="1177">
        <v>2</v>
      </c>
      <c r="U12" s="1177" t="s">
        <v>1468</v>
      </c>
      <c r="V12" s="1177">
        <v>0.5</v>
      </c>
      <c r="W12" s="1177">
        <v>2</v>
      </c>
      <c r="X12" s="1177">
        <v>2</v>
      </c>
      <c r="Y12" s="1177">
        <v>1.5</v>
      </c>
      <c r="Z12" s="1177">
        <v>1</v>
      </c>
      <c r="AA12" s="1177" t="s">
        <v>1468</v>
      </c>
      <c r="AB12" s="1177">
        <v>1</v>
      </c>
      <c r="AC12" s="1177">
        <v>2</v>
      </c>
      <c r="AD12" s="1177">
        <v>2</v>
      </c>
      <c r="AE12" s="1177">
        <v>1</v>
      </c>
      <c r="AF12" s="1177">
        <v>2</v>
      </c>
      <c r="AG12" s="1177">
        <v>1</v>
      </c>
      <c r="AH12" s="1177">
        <v>2</v>
      </c>
      <c r="AI12" s="1177">
        <v>2</v>
      </c>
      <c r="AJ12" s="1177">
        <v>2</v>
      </c>
      <c r="AK12" s="1177"/>
      <c r="AL12" s="1177"/>
      <c r="AM12" s="1177">
        <v>2</v>
      </c>
      <c r="AN12" s="1177">
        <v>2</v>
      </c>
      <c r="AO12" s="1177">
        <v>1</v>
      </c>
      <c r="AP12" s="1177" t="s">
        <v>1468</v>
      </c>
      <c r="AQ12" s="1177">
        <v>1</v>
      </c>
      <c r="AR12" s="1177">
        <v>2</v>
      </c>
      <c r="AS12" s="1177">
        <v>1</v>
      </c>
      <c r="AT12" s="1177" t="s">
        <v>1468</v>
      </c>
      <c r="AU12" s="1177">
        <v>0.7</v>
      </c>
      <c r="AV12" s="1177">
        <v>1</v>
      </c>
      <c r="AW12" s="1177">
        <v>1</v>
      </c>
      <c r="AX12" s="1177">
        <v>2</v>
      </c>
      <c r="AY12" s="1177" t="s">
        <v>1468</v>
      </c>
      <c r="AZ12" s="1177">
        <v>1</v>
      </c>
      <c r="BA12" s="1177">
        <v>0.5</v>
      </c>
      <c r="BB12" s="1177">
        <v>1</v>
      </c>
      <c r="BC12" s="1177">
        <v>1</v>
      </c>
      <c r="BD12" s="433">
        <v>2</v>
      </c>
      <c r="BE12" s="433">
        <v>1</v>
      </c>
      <c r="BF12" s="433">
        <v>2</v>
      </c>
      <c r="BG12" s="433">
        <v>2</v>
      </c>
      <c r="BH12" s="433">
        <v>2</v>
      </c>
      <c r="BI12" s="433"/>
      <c r="BJ12" s="433">
        <v>1</v>
      </c>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1"/>
      <c r="CJ12" s="416"/>
    </row>
    <row r="13" spans="1:88" ht="16">
      <c r="A13" s="418"/>
      <c r="B13" s="413" t="s">
        <v>904</v>
      </c>
      <c r="C13" s="261" t="s">
        <v>60</v>
      </c>
      <c r="D13" s="254" t="s">
        <v>905</v>
      </c>
      <c r="E13" s="254" t="s">
        <v>906</v>
      </c>
      <c r="F13" s="255">
        <v>0</v>
      </c>
      <c r="G13" s="1177" t="s">
        <v>353</v>
      </c>
      <c r="H13" s="1177" t="s">
        <v>353</v>
      </c>
      <c r="I13" s="1177"/>
      <c r="J13" s="1177" t="s">
        <v>353</v>
      </c>
      <c r="K13" s="1177" t="s">
        <v>353</v>
      </c>
      <c r="L13" s="1177" t="s">
        <v>353</v>
      </c>
      <c r="M13" s="1177" t="s">
        <v>353</v>
      </c>
      <c r="N13" s="1177" t="s">
        <v>353</v>
      </c>
      <c r="O13" s="1177" t="s">
        <v>353</v>
      </c>
      <c r="P13" s="1177" t="s">
        <v>353</v>
      </c>
      <c r="Q13" s="1177" t="s">
        <v>353</v>
      </c>
      <c r="R13" s="1177" t="s">
        <v>353</v>
      </c>
      <c r="S13" s="1177" t="s">
        <v>353</v>
      </c>
      <c r="T13" s="1177" t="s">
        <v>353</v>
      </c>
      <c r="U13" s="1177" t="s">
        <v>353</v>
      </c>
      <c r="V13" s="1177" t="s">
        <v>353</v>
      </c>
      <c r="W13" s="1177" t="s">
        <v>353</v>
      </c>
      <c r="X13" s="1177" t="s">
        <v>353</v>
      </c>
      <c r="Y13" s="1177" t="s">
        <v>353</v>
      </c>
      <c r="Z13" s="1177" t="s">
        <v>353</v>
      </c>
      <c r="AA13" s="1177" t="s">
        <v>353</v>
      </c>
      <c r="AB13" s="1177" t="s">
        <v>353</v>
      </c>
      <c r="AC13" s="1177" t="s">
        <v>353</v>
      </c>
      <c r="AD13" s="1177" t="s">
        <v>353</v>
      </c>
      <c r="AE13" s="1177" t="s">
        <v>353</v>
      </c>
      <c r="AF13" s="1177" t="s">
        <v>353</v>
      </c>
      <c r="AG13" s="1177" t="s">
        <v>353</v>
      </c>
      <c r="AH13" s="1177" t="s">
        <v>353</v>
      </c>
      <c r="AI13" s="1177" t="s">
        <v>353</v>
      </c>
      <c r="AJ13" s="1177" t="s">
        <v>353</v>
      </c>
      <c r="AK13" s="1177"/>
      <c r="AL13" s="1177"/>
      <c r="AM13" s="1177" t="s">
        <v>353</v>
      </c>
      <c r="AN13" s="1177" t="s">
        <v>353</v>
      </c>
      <c r="AO13" s="1177" t="s">
        <v>353</v>
      </c>
      <c r="AP13" s="1177" t="s">
        <v>353</v>
      </c>
      <c r="AQ13" s="1177" t="s">
        <v>353</v>
      </c>
      <c r="AR13" s="1177" t="s">
        <v>353</v>
      </c>
      <c r="AS13" s="1177" t="s">
        <v>353</v>
      </c>
      <c r="AT13" s="1177" t="s">
        <v>353</v>
      </c>
      <c r="AU13" s="1177" t="s">
        <v>353</v>
      </c>
      <c r="AV13" s="1177" t="s">
        <v>353</v>
      </c>
      <c r="AW13" s="1177" t="s">
        <v>353</v>
      </c>
      <c r="AX13" s="1177" t="s">
        <v>353</v>
      </c>
      <c r="AY13" s="1177" t="s">
        <v>353</v>
      </c>
      <c r="AZ13" s="1177" t="s">
        <v>353</v>
      </c>
      <c r="BA13" s="1177" t="s">
        <v>353</v>
      </c>
      <c r="BB13" s="1177" t="s">
        <v>353</v>
      </c>
      <c r="BC13" s="1177" t="s">
        <v>353</v>
      </c>
      <c r="BD13" s="432" t="s">
        <v>353</v>
      </c>
      <c r="BE13" s="432" t="s">
        <v>353</v>
      </c>
      <c r="BF13" s="432" t="s">
        <v>353</v>
      </c>
      <c r="BG13" s="432" t="s">
        <v>353</v>
      </c>
      <c r="BH13" s="432" t="s">
        <v>353</v>
      </c>
      <c r="BI13" s="432"/>
      <c r="BJ13" s="432" t="s">
        <v>353</v>
      </c>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1"/>
      <c r="CJ13" s="416"/>
    </row>
    <row r="14" spans="1:88" ht="16">
      <c r="A14" s="418"/>
      <c r="B14" s="413" t="s">
        <v>907</v>
      </c>
      <c r="C14" s="261" t="s">
        <v>61</v>
      </c>
      <c r="D14" s="254" t="s">
        <v>908</v>
      </c>
      <c r="E14" s="254" t="s">
        <v>909</v>
      </c>
      <c r="F14" s="255">
        <v>0</v>
      </c>
      <c r="G14" s="434">
        <f t="shared" ref="G14:BR14" si="0">+G8*0.06*1000</f>
        <v>2308.6703244845671</v>
      </c>
      <c r="H14" s="434">
        <f t="shared" si="0"/>
        <v>2333.6014489622144</v>
      </c>
      <c r="I14" s="434">
        <f t="shared" si="0"/>
        <v>0</v>
      </c>
      <c r="J14" s="434">
        <f t="shared" si="0"/>
        <v>1537.7894344313438</v>
      </c>
      <c r="K14" s="434">
        <f t="shared" si="0"/>
        <v>6891.8883842167343</v>
      </c>
      <c r="L14" s="434">
        <f t="shared" si="0"/>
        <v>4677.1704465622879</v>
      </c>
      <c r="M14" s="434">
        <f t="shared" si="0"/>
        <v>7980.0713767632442</v>
      </c>
      <c r="N14" s="434">
        <f t="shared" si="0"/>
        <v>224427.56910252731</v>
      </c>
      <c r="O14" s="434">
        <f t="shared" si="0"/>
        <v>24574.982217412602</v>
      </c>
      <c r="P14" s="434">
        <f t="shared" si="0"/>
        <v>2988.8113924820791</v>
      </c>
      <c r="Q14" s="434">
        <f t="shared" si="0"/>
        <v>3429.3108175679231</v>
      </c>
      <c r="R14" s="434">
        <f t="shared" si="0"/>
        <v>5617.8516797188031</v>
      </c>
      <c r="S14" s="434">
        <f t="shared" si="0"/>
        <v>2190.7942947652323</v>
      </c>
      <c r="T14" s="434">
        <f t="shared" si="0"/>
        <v>5046.2792800989364</v>
      </c>
      <c r="U14" s="434">
        <f t="shared" si="0"/>
        <v>2125.0793990347211</v>
      </c>
      <c r="V14" s="434">
        <f t="shared" si="0"/>
        <v>8031.1430472621923</v>
      </c>
      <c r="W14" s="434">
        <f t="shared" si="0"/>
        <v>5396.290951298879</v>
      </c>
      <c r="X14" s="434">
        <f t="shared" si="0"/>
        <v>1917.6387870383567</v>
      </c>
      <c r="Y14" s="434">
        <f t="shared" si="0"/>
        <v>1863.7644761786523</v>
      </c>
      <c r="Z14" s="434">
        <f t="shared" si="0"/>
        <v>8647.6278606431915</v>
      </c>
      <c r="AA14" s="434">
        <f t="shared" si="0"/>
        <v>116390.13275958547</v>
      </c>
      <c r="AB14" s="434">
        <f t="shared" si="0"/>
        <v>51395.748010957912</v>
      </c>
      <c r="AC14" s="434">
        <f t="shared" si="0"/>
        <v>2637.5307545485866</v>
      </c>
      <c r="AD14" s="434">
        <f t="shared" si="0"/>
        <v>1715.8665722594919</v>
      </c>
      <c r="AE14" s="434">
        <f t="shared" si="0"/>
        <v>6560.5225133626054</v>
      </c>
      <c r="AF14" s="434">
        <f t="shared" si="0"/>
        <v>2519.6199620199022</v>
      </c>
      <c r="AG14" s="434">
        <f t="shared" si="0"/>
        <v>2558.6721518820636</v>
      </c>
      <c r="AH14" s="434">
        <f t="shared" si="0"/>
        <v>1838.2193504232953</v>
      </c>
      <c r="AI14" s="434">
        <f t="shared" si="0"/>
        <v>5968.1414221477598</v>
      </c>
      <c r="AJ14" s="434">
        <f t="shared" si="0"/>
        <v>2218.9973732475969</v>
      </c>
      <c r="AK14" s="434">
        <f t="shared" si="0"/>
        <v>0</v>
      </c>
      <c r="AL14" s="434">
        <f t="shared" si="0"/>
        <v>0</v>
      </c>
      <c r="AM14" s="434">
        <f t="shared" si="0"/>
        <v>2302.6965581933623</v>
      </c>
      <c r="AN14" s="434">
        <f t="shared" si="0"/>
        <v>2899.4166504004561</v>
      </c>
      <c r="AO14" s="434">
        <f t="shared" si="0"/>
        <v>10862.48797074317</v>
      </c>
      <c r="AP14" s="434">
        <f t="shared" si="0"/>
        <v>51598.659334262848</v>
      </c>
      <c r="AQ14" s="434">
        <f t="shared" si="0"/>
        <v>10181.327366464426</v>
      </c>
      <c r="AR14" s="434">
        <f t="shared" si="0"/>
        <v>5002.2072573925007</v>
      </c>
      <c r="AS14" s="434">
        <f t="shared" si="0"/>
        <v>31091.097155136868</v>
      </c>
      <c r="AT14" s="434">
        <f t="shared" si="0"/>
        <v>119065.76629789031</v>
      </c>
      <c r="AU14" s="434">
        <f t="shared" si="0"/>
        <v>5101.5806756778775</v>
      </c>
      <c r="AV14" s="434">
        <f t="shared" si="0"/>
        <v>12011.420917617792</v>
      </c>
      <c r="AW14" s="434">
        <f t="shared" si="0"/>
        <v>12398.659442571618</v>
      </c>
      <c r="AX14" s="434">
        <f t="shared" si="0"/>
        <v>3880.1789425211409</v>
      </c>
      <c r="AY14" s="434">
        <f t="shared" si="0"/>
        <v>24748.257678183731</v>
      </c>
      <c r="AZ14" s="434">
        <f t="shared" si="0"/>
        <v>23859.404161475362</v>
      </c>
      <c r="BA14" s="434">
        <f t="shared" si="0"/>
        <v>2090.3134042311885</v>
      </c>
      <c r="BB14" s="434">
        <f t="shared" si="0"/>
        <v>13323.086148540493</v>
      </c>
      <c r="BC14" s="434">
        <f t="shared" si="0"/>
        <v>12985.472837921696</v>
      </c>
      <c r="BD14" s="434">
        <f t="shared" si="0"/>
        <v>1641.9588714787674</v>
      </c>
      <c r="BE14" s="434">
        <f t="shared" si="0"/>
        <v>7209.9428747808306</v>
      </c>
      <c r="BF14" s="434">
        <f t="shared" si="0"/>
        <v>2341.4964040241853</v>
      </c>
      <c r="BG14" s="434">
        <f t="shared" si="0"/>
        <v>2830.1486966351654</v>
      </c>
      <c r="BH14" s="434">
        <f t="shared" si="0"/>
        <v>4613.5270906057003</v>
      </c>
      <c r="BI14" s="434">
        <f t="shared" si="0"/>
        <v>0</v>
      </c>
      <c r="BJ14" s="434">
        <f t="shared" si="0"/>
        <v>22876.848647470717</v>
      </c>
      <c r="BK14" s="434">
        <f t="shared" si="0"/>
        <v>0</v>
      </c>
      <c r="BL14" s="434">
        <f t="shared" si="0"/>
        <v>0</v>
      </c>
      <c r="BM14" s="434">
        <f t="shared" si="0"/>
        <v>0</v>
      </c>
      <c r="BN14" s="434">
        <f t="shared" si="0"/>
        <v>0</v>
      </c>
      <c r="BO14" s="434">
        <f t="shared" si="0"/>
        <v>0</v>
      </c>
      <c r="BP14" s="434">
        <f t="shared" si="0"/>
        <v>0</v>
      </c>
      <c r="BQ14" s="434">
        <f t="shared" si="0"/>
        <v>0</v>
      </c>
      <c r="BR14" s="434">
        <f t="shared" si="0"/>
        <v>0</v>
      </c>
      <c r="BS14" s="434">
        <f t="shared" ref="BS14:CH14" si="1">+BS8*0.06*1000</f>
        <v>0</v>
      </c>
      <c r="BT14" s="434">
        <f t="shared" si="1"/>
        <v>0</v>
      </c>
      <c r="BU14" s="434">
        <f t="shared" si="1"/>
        <v>0</v>
      </c>
      <c r="BV14" s="434">
        <f t="shared" si="1"/>
        <v>0</v>
      </c>
      <c r="BW14" s="434">
        <f t="shared" si="1"/>
        <v>0</v>
      </c>
      <c r="BX14" s="434">
        <f t="shared" si="1"/>
        <v>0</v>
      </c>
      <c r="BY14" s="434">
        <f t="shared" si="1"/>
        <v>0</v>
      </c>
      <c r="BZ14" s="434">
        <f t="shared" si="1"/>
        <v>0</v>
      </c>
      <c r="CA14" s="434">
        <f t="shared" si="1"/>
        <v>0</v>
      </c>
      <c r="CB14" s="434">
        <f t="shared" si="1"/>
        <v>0</v>
      </c>
      <c r="CC14" s="434">
        <f t="shared" si="1"/>
        <v>0</v>
      </c>
      <c r="CD14" s="434">
        <f t="shared" si="1"/>
        <v>0</v>
      </c>
      <c r="CE14" s="434">
        <f t="shared" si="1"/>
        <v>0</v>
      </c>
      <c r="CF14" s="434">
        <f t="shared" si="1"/>
        <v>0</v>
      </c>
      <c r="CG14" s="434">
        <f t="shared" si="1"/>
        <v>0</v>
      </c>
      <c r="CH14" s="434">
        <f t="shared" si="1"/>
        <v>0</v>
      </c>
      <c r="CI14" s="431"/>
      <c r="CJ14" s="416"/>
    </row>
    <row r="15" spans="1:88" ht="16.5" thickBot="1">
      <c r="A15" s="418"/>
      <c r="B15" s="415" t="s">
        <v>910</v>
      </c>
      <c r="C15" s="266" t="s">
        <v>911</v>
      </c>
      <c r="D15" s="267" t="s">
        <v>912</v>
      </c>
      <c r="E15" s="267" t="s">
        <v>913</v>
      </c>
      <c r="F15" s="268">
        <v>0</v>
      </c>
      <c r="G15" s="1178">
        <v>12575.181559820918</v>
      </c>
      <c r="H15" s="1178">
        <v>11002.313045977011</v>
      </c>
      <c r="I15" s="1178"/>
      <c r="J15" s="1178">
        <v>8744.6780273972599</v>
      </c>
      <c r="K15" s="1178">
        <v>29795.4435465116</v>
      </c>
      <c r="L15" s="1178">
        <v>17586.391046831937</v>
      </c>
      <c r="M15" s="1178">
        <v>23284.97099150141</v>
      </c>
      <c r="N15" s="1178">
        <v>1164556.13898795</v>
      </c>
      <c r="O15" s="1178">
        <v>122347.35086111106</v>
      </c>
      <c r="P15" s="1178">
        <v>13914.516575342468</v>
      </c>
      <c r="Q15" s="1178">
        <v>13869.42944598338</v>
      </c>
      <c r="R15" s="1178">
        <v>27647.847527472513</v>
      </c>
      <c r="S15" s="1178">
        <v>8711.5862745098057</v>
      </c>
      <c r="T15" s="1178">
        <v>20381.714804469284</v>
      </c>
      <c r="U15" s="1178">
        <v>9834.2047802197794</v>
      </c>
      <c r="V15" s="1178">
        <v>32508.4524931507</v>
      </c>
      <c r="W15" s="1178">
        <v>25836.424684931502</v>
      </c>
      <c r="X15" s="1178">
        <v>12121.9134520548</v>
      </c>
      <c r="Y15" s="1178">
        <v>13024.871565217392</v>
      </c>
      <c r="Z15" s="1178">
        <v>38666.794392618402</v>
      </c>
      <c r="AA15" s="1178">
        <v>533349.30391447397</v>
      </c>
      <c r="AB15" s="1178">
        <v>219454.87700704247</v>
      </c>
      <c r="AC15" s="1178">
        <v>14591.112225433535</v>
      </c>
      <c r="AD15" s="1178">
        <v>6604.3225000000002</v>
      </c>
      <c r="AE15" s="1178">
        <v>34688.934176136361</v>
      </c>
      <c r="AF15" s="1178">
        <v>9198.1574999999957</v>
      </c>
      <c r="AG15" s="1178">
        <v>11838.947983425411</v>
      </c>
      <c r="AH15" s="1178">
        <v>7502.9079452054821</v>
      </c>
      <c r="AI15" s="1178">
        <v>28977.328453038692</v>
      </c>
      <c r="AJ15" s="1178">
        <v>5859.8056712328753</v>
      </c>
      <c r="AK15" s="1178"/>
      <c r="AL15" s="1178"/>
      <c r="AM15" s="1178">
        <v>8098.4611944444414</v>
      </c>
      <c r="AN15" s="1178">
        <v>15868.35994475137</v>
      </c>
      <c r="AO15" s="1178">
        <v>32787.317205479478</v>
      </c>
      <c r="AP15" s="1178">
        <v>215815.97689138577</v>
      </c>
      <c r="AQ15" s="1178">
        <v>30694.194114978716</v>
      </c>
      <c r="AR15" s="1178">
        <v>21345.376713091908</v>
      </c>
      <c r="AS15" s="1178">
        <v>115577.2578296703</v>
      </c>
      <c r="AT15" s="1178">
        <v>518037.71863636392</v>
      </c>
      <c r="AU15" s="1178">
        <v>28704.606590909072</v>
      </c>
      <c r="AV15" s="1178">
        <v>44467.59118971062</v>
      </c>
      <c r="AW15" s="1178">
        <v>61663.277500000047</v>
      </c>
      <c r="AX15" s="1178">
        <v>15254.153708791198</v>
      </c>
      <c r="AY15" s="1178">
        <v>109946.78991735533</v>
      </c>
      <c r="AZ15" s="1178">
        <v>92934.122507204636</v>
      </c>
      <c r="BA15" s="1178">
        <v>7256.792054794525</v>
      </c>
      <c r="BB15" s="1178">
        <v>69360.709945054929</v>
      </c>
      <c r="BC15" s="1178">
        <v>55460.527250755295</v>
      </c>
      <c r="BD15" s="435">
        <v>7945.089753424666</v>
      </c>
      <c r="BE15" s="435">
        <v>32398.731322314063</v>
      </c>
      <c r="BF15" s="435">
        <v>10733.034944751378</v>
      </c>
      <c r="BG15" s="435">
        <v>13191.692148760338</v>
      </c>
      <c r="BH15" s="435">
        <v>19675.530192307699</v>
      </c>
      <c r="BI15" s="435"/>
      <c r="BJ15" s="435">
        <v>76846.398743782716</v>
      </c>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6"/>
      <c r="CJ15" s="416"/>
    </row>
    <row r="16" spans="1:88" ht="16.5" thickBot="1">
      <c r="A16" s="418"/>
      <c r="B16" s="437"/>
      <c r="C16" s="438"/>
      <c r="D16" s="439"/>
      <c r="E16" s="439"/>
      <c r="F16" s="439"/>
      <c r="CI16" s="416"/>
      <c r="CJ16" s="416"/>
    </row>
    <row r="17" spans="1:88" ht="16.5" thickBot="1">
      <c r="A17" s="418"/>
      <c r="B17" s="355" t="s">
        <v>438</v>
      </c>
      <c r="C17" s="440" t="s">
        <v>914</v>
      </c>
      <c r="D17" s="439"/>
      <c r="E17" s="439"/>
      <c r="F17" s="439"/>
      <c r="CI17" s="416"/>
      <c r="CJ17" s="416"/>
    </row>
    <row r="18" spans="1:88" ht="16">
      <c r="A18" s="418"/>
      <c r="B18" s="245" t="s">
        <v>915</v>
      </c>
      <c r="C18" s="247" t="s">
        <v>64</v>
      </c>
      <c r="D18" s="248" t="s">
        <v>916</v>
      </c>
      <c r="E18" s="248" t="s">
        <v>770</v>
      </c>
      <c r="F18" s="249">
        <v>0</v>
      </c>
      <c r="G18" s="441">
        <v>10.2494024888613</v>
      </c>
      <c r="H18" s="441">
        <v>10.553291625549218</v>
      </c>
      <c r="I18" s="441"/>
      <c r="J18" s="441">
        <v>17.102945592616543</v>
      </c>
      <c r="K18" s="441">
        <v>18.508124813121547</v>
      </c>
      <c r="L18" s="441">
        <v>12.355459453581284</v>
      </c>
      <c r="M18" s="441">
        <v>27.713068595909156</v>
      </c>
      <c r="N18" s="441">
        <v>848.13693301340049</v>
      </c>
      <c r="O18" s="441">
        <v>119.34146788952754</v>
      </c>
      <c r="P18" s="441">
        <v>8.0804117588580464</v>
      </c>
      <c r="Q18" s="441">
        <v>13.275365145645598</v>
      </c>
      <c r="R18" s="441">
        <v>21.321900656212822</v>
      </c>
      <c r="S18" s="441">
        <v>11.727636903307811</v>
      </c>
      <c r="T18" s="441">
        <v>13.117054277978207</v>
      </c>
      <c r="U18" s="441">
        <v>24.328933980487133</v>
      </c>
      <c r="V18" s="441">
        <v>49.745145511949858</v>
      </c>
      <c r="W18" s="441">
        <v>57.639683801666251</v>
      </c>
      <c r="X18" s="441">
        <v>9.799832600177675</v>
      </c>
      <c r="Y18" s="441">
        <v>4.7708617281667793</v>
      </c>
      <c r="Z18" s="441">
        <v>18.393607338311703</v>
      </c>
      <c r="AA18" s="441">
        <v>511.88883792104974</v>
      </c>
      <c r="AB18" s="441">
        <v>138.73741199340816</v>
      </c>
      <c r="AC18" s="441">
        <v>11.48146569438733</v>
      </c>
      <c r="AD18" s="441">
        <v>6.1686555813367168</v>
      </c>
      <c r="AE18" s="441">
        <v>17.903360894723388</v>
      </c>
      <c r="AF18" s="441">
        <v>24.672016934199441</v>
      </c>
      <c r="AG18" s="441">
        <v>13.329272369417179</v>
      </c>
      <c r="AH18" s="441">
        <v>8.0878092904035572</v>
      </c>
      <c r="AI18" s="441">
        <v>15.034311957028706</v>
      </c>
      <c r="AJ18" s="441">
        <v>11.315836475715646</v>
      </c>
      <c r="AK18" s="441"/>
      <c r="AL18" s="441"/>
      <c r="AM18" s="441">
        <v>10.426582093426962</v>
      </c>
      <c r="AN18" s="441">
        <v>12.226717212515316</v>
      </c>
      <c r="AO18" s="441">
        <v>28.866657637294278</v>
      </c>
      <c r="AP18" s="441">
        <v>228.4984473812805</v>
      </c>
      <c r="AQ18" s="441">
        <v>32.250430605030608</v>
      </c>
      <c r="AR18" s="441">
        <v>24.252743050023703</v>
      </c>
      <c r="AS18" s="441">
        <v>110.37035459910139</v>
      </c>
      <c r="AT18" s="441">
        <v>313.83547026975731</v>
      </c>
      <c r="AU18" s="441">
        <v>13.178303185243307</v>
      </c>
      <c r="AV18" s="441">
        <v>29.460845265219191</v>
      </c>
      <c r="AW18" s="441">
        <v>32.118771988584598</v>
      </c>
      <c r="AX18" s="441">
        <v>43.358536296899999</v>
      </c>
      <c r="AY18" s="441">
        <v>305.06400490345067</v>
      </c>
      <c r="AZ18" s="441">
        <v>86.860261884609514</v>
      </c>
      <c r="BA18" s="441">
        <v>4.2630000000000001E-2</v>
      </c>
      <c r="BB18" s="441">
        <v>35.265668036434548</v>
      </c>
      <c r="BC18" s="441">
        <v>34.335274383841693</v>
      </c>
      <c r="BD18" s="441">
        <v>7.4232931072815393</v>
      </c>
      <c r="BE18" s="441">
        <v>19.59248469873037</v>
      </c>
      <c r="BF18" s="441">
        <v>13.337513715096733</v>
      </c>
      <c r="BG18" s="441">
        <v>7.6938068916298548</v>
      </c>
      <c r="BH18" s="441">
        <v>36.430309787956602</v>
      </c>
      <c r="BI18" s="441"/>
      <c r="BJ18" s="441">
        <v>100.27086816305091</v>
      </c>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2"/>
      <c r="CJ18" s="416"/>
    </row>
    <row r="19" spans="1:88" ht="16">
      <c r="A19" s="416"/>
      <c r="B19" s="414" t="s">
        <v>917</v>
      </c>
      <c r="C19" s="264" t="s">
        <v>65</v>
      </c>
      <c r="D19" s="443" t="s">
        <v>918</v>
      </c>
      <c r="E19" s="443" t="s">
        <v>770</v>
      </c>
      <c r="F19" s="444">
        <v>0</v>
      </c>
      <c r="G19" s="432">
        <v>0</v>
      </c>
      <c r="H19" s="432">
        <v>0</v>
      </c>
      <c r="I19" s="432"/>
      <c r="J19" s="432">
        <v>0</v>
      </c>
      <c r="K19" s="432">
        <v>0</v>
      </c>
      <c r="L19" s="432">
        <v>0</v>
      </c>
      <c r="M19" s="432">
        <v>0</v>
      </c>
      <c r="N19" s="432">
        <v>0</v>
      </c>
      <c r="O19" s="432">
        <v>86.325770000000006</v>
      </c>
      <c r="P19" s="432">
        <v>0</v>
      </c>
      <c r="Q19" s="432">
        <v>0</v>
      </c>
      <c r="R19" s="432">
        <v>0</v>
      </c>
      <c r="S19" s="432">
        <v>0</v>
      </c>
      <c r="T19" s="432">
        <v>0</v>
      </c>
      <c r="U19" s="432">
        <v>0</v>
      </c>
      <c r="V19" s="432">
        <v>0</v>
      </c>
      <c r="W19" s="432">
        <v>0</v>
      </c>
      <c r="X19" s="432">
        <v>0</v>
      </c>
      <c r="Y19" s="432">
        <v>0</v>
      </c>
      <c r="Z19" s="432">
        <v>0</v>
      </c>
      <c r="AA19" s="432">
        <v>0</v>
      </c>
      <c r="AB19" s="432">
        <v>0</v>
      </c>
      <c r="AC19" s="432">
        <v>0</v>
      </c>
      <c r="AD19" s="432">
        <v>0</v>
      </c>
      <c r="AE19" s="432">
        <v>0</v>
      </c>
      <c r="AF19" s="432">
        <v>0</v>
      </c>
      <c r="AG19" s="432">
        <v>0</v>
      </c>
      <c r="AH19" s="432">
        <v>0</v>
      </c>
      <c r="AI19" s="432">
        <v>0</v>
      </c>
      <c r="AJ19" s="432">
        <v>0</v>
      </c>
      <c r="AK19" s="432"/>
      <c r="AL19" s="432"/>
      <c r="AM19" s="432">
        <v>0</v>
      </c>
      <c r="AN19" s="432">
        <v>0</v>
      </c>
      <c r="AO19" s="432">
        <v>0</v>
      </c>
      <c r="AP19" s="432">
        <v>0</v>
      </c>
      <c r="AQ19" s="432">
        <v>0</v>
      </c>
      <c r="AR19" s="432">
        <v>0</v>
      </c>
      <c r="AS19" s="432">
        <v>155.48942838399941</v>
      </c>
      <c r="AT19" s="432">
        <v>0</v>
      </c>
      <c r="AU19" s="432">
        <v>76.832944159727262</v>
      </c>
      <c r="AV19" s="432">
        <v>389.53514000000001</v>
      </c>
      <c r="AW19" s="432">
        <v>0</v>
      </c>
      <c r="AX19" s="432">
        <v>0</v>
      </c>
      <c r="AY19" s="432">
        <v>0</v>
      </c>
      <c r="AZ19" s="432">
        <v>0</v>
      </c>
      <c r="BA19" s="432">
        <v>0</v>
      </c>
      <c r="BB19" s="432">
        <v>0</v>
      </c>
      <c r="BC19" s="432">
        <v>0</v>
      </c>
      <c r="BD19" s="432">
        <v>0</v>
      </c>
      <c r="BE19" s="432">
        <v>0</v>
      </c>
      <c r="BF19" s="432">
        <v>0</v>
      </c>
      <c r="BG19" s="432">
        <v>0</v>
      </c>
      <c r="BH19" s="432">
        <v>0</v>
      </c>
      <c r="BI19" s="432"/>
      <c r="BJ19" s="432">
        <v>64.472959999999986</v>
      </c>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45"/>
      <c r="CI19" s="431"/>
      <c r="CJ19" s="416"/>
    </row>
    <row r="20" spans="1:88" ht="16">
      <c r="A20" s="418"/>
      <c r="B20" s="413" t="s">
        <v>919</v>
      </c>
      <c r="C20" s="446" t="s">
        <v>920</v>
      </c>
      <c r="D20" s="254" t="s">
        <v>921</v>
      </c>
      <c r="E20" s="254" t="s">
        <v>770</v>
      </c>
      <c r="F20" s="255">
        <v>0</v>
      </c>
      <c r="G20" s="432">
        <v>459.95134530441976</v>
      </c>
      <c r="H20" s="432">
        <v>608.59817491207627</v>
      </c>
      <c r="I20" s="432"/>
      <c r="J20" s="432">
        <v>473.01337754075445</v>
      </c>
      <c r="K20" s="432">
        <v>1428.0631766081415</v>
      </c>
      <c r="L20" s="432">
        <v>785.61197017299003</v>
      </c>
      <c r="M20" s="432">
        <v>1607.599469665704</v>
      </c>
      <c r="N20" s="432">
        <v>21588.744911807771</v>
      </c>
      <c r="O20" s="432">
        <v>2340.947650121173</v>
      </c>
      <c r="P20" s="432">
        <v>746.13962659384072</v>
      </c>
      <c r="Q20" s="432">
        <v>1358.8095095643216</v>
      </c>
      <c r="R20" s="432">
        <v>957.86980375620931</v>
      </c>
      <c r="S20" s="432">
        <v>586.2394812750523</v>
      </c>
      <c r="T20" s="432">
        <v>1186.4181764546095</v>
      </c>
      <c r="U20" s="432">
        <v>364.22760708051123</v>
      </c>
      <c r="V20" s="432">
        <v>1575.2012187544431</v>
      </c>
      <c r="W20" s="432">
        <v>2617.1802385775404</v>
      </c>
      <c r="X20" s="432">
        <v>518.53696842734439</v>
      </c>
      <c r="Y20" s="432">
        <v>900.45618242878015</v>
      </c>
      <c r="Z20" s="432">
        <v>3128.6908653051373</v>
      </c>
      <c r="AA20" s="432">
        <v>18291.045433697644</v>
      </c>
      <c r="AB20" s="432">
        <v>5187.4451312750425</v>
      </c>
      <c r="AC20" s="432">
        <v>905.08505119536721</v>
      </c>
      <c r="AD20" s="432">
        <v>347.61715123105824</v>
      </c>
      <c r="AE20" s="432">
        <v>1132.8944335823776</v>
      </c>
      <c r="AF20" s="432">
        <v>958.59326097545352</v>
      </c>
      <c r="AG20" s="432">
        <v>656.08654106984852</v>
      </c>
      <c r="AH20" s="432">
        <v>417.40234967145659</v>
      </c>
      <c r="AI20" s="432">
        <v>1203.6562551311126</v>
      </c>
      <c r="AJ20" s="432">
        <v>472.9267067975793</v>
      </c>
      <c r="AK20" s="432"/>
      <c r="AL20" s="432"/>
      <c r="AM20" s="432">
        <v>605.85621571819729</v>
      </c>
      <c r="AN20" s="432">
        <v>637.86731667736251</v>
      </c>
      <c r="AO20" s="432">
        <v>1811.3882736184742</v>
      </c>
      <c r="AP20" s="432">
        <v>6026.1812054596912</v>
      </c>
      <c r="AQ20" s="432">
        <v>2166.246430338434</v>
      </c>
      <c r="AR20" s="432">
        <v>945.94399272621422</v>
      </c>
      <c r="AS20" s="432">
        <v>4334.0109845153265</v>
      </c>
      <c r="AT20" s="432">
        <v>10085.30641509717</v>
      </c>
      <c r="AU20" s="432">
        <v>1748.3537736665653</v>
      </c>
      <c r="AV20" s="432">
        <v>4094.7675664657327</v>
      </c>
      <c r="AW20" s="432">
        <v>2233.7773815728747</v>
      </c>
      <c r="AX20" s="432">
        <v>830.81912919175431</v>
      </c>
      <c r="AY20" s="432">
        <v>5404.6869894081492</v>
      </c>
      <c r="AZ20" s="432">
        <v>2896.2786747033797</v>
      </c>
      <c r="BA20" s="432">
        <v>369.78587884797224</v>
      </c>
      <c r="BB20" s="432">
        <v>1898.50184031711</v>
      </c>
      <c r="BC20" s="432">
        <v>2909.2139161596829</v>
      </c>
      <c r="BD20" s="432">
        <v>365.90346991623574</v>
      </c>
      <c r="BE20" s="432">
        <v>1044.0888159470319</v>
      </c>
      <c r="BF20" s="432">
        <v>863.02604116266934</v>
      </c>
      <c r="BG20" s="432">
        <v>902.06542916349201</v>
      </c>
      <c r="BH20" s="432">
        <v>812.9253504397667</v>
      </c>
      <c r="BI20" s="432"/>
      <c r="BJ20" s="432">
        <v>2375.0261634853805</v>
      </c>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c r="CG20" s="447"/>
      <c r="CH20" s="432"/>
      <c r="CI20" s="448"/>
      <c r="CJ20" s="416"/>
    </row>
    <row r="21" spans="1:88" ht="16">
      <c r="A21" s="418"/>
      <c r="B21" s="251" t="s">
        <v>922</v>
      </c>
      <c r="C21" s="449" t="s">
        <v>923</v>
      </c>
      <c r="D21" s="450" t="s">
        <v>921</v>
      </c>
      <c r="E21" s="450" t="s">
        <v>770</v>
      </c>
      <c r="F21" s="451">
        <v>0</v>
      </c>
      <c r="G21" s="434">
        <f>G18+G19+G20</f>
        <v>470.20074779328104</v>
      </c>
      <c r="H21" s="434">
        <f t="shared" ref="H21:BS21" si="2">H18+H19+H20</f>
        <v>619.15146653762554</v>
      </c>
      <c r="I21" s="434">
        <f t="shared" si="2"/>
        <v>0</v>
      </c>
      <c r="J21" s="434">
        <f t="shared" si="2"/>
        <v>490.116323133371</v>
      </c>
      <c r="K21" s="434">
        <f t="shared" si="2"/>
        <v>1446.5713014212631</v>
      </c>
      <c r="L21" s="434">
        <f t="shared" si="2"/>
        <v>797.96742962657129</v>
      </c>
      <c r="M21" s="434">
        <f t="shared" si="2"/>
        <v>1635.3125382616131</v>
      </c>
      <c r="N21" s="434">
        <f t="shared" si="2"/>
        <v>22436.881844821171</v>
      </c>
      <c r="O21" s="434">
        <f t="shared" si="2"/>
        <v>2546.6148880107003</v>
      </c>
      <c r="P21" s="434">
        <f t="shared" si="2"/>
        <v>754.22003835269879</v>
      </c>
      <c r="Q21" s="434">
        <f t="shared" si="2"/>
        <v>1372.0848747099672</v>
      </c>
      <c r="R21" s="434">
        <f t="shared" si="2"/>
        <v>979.19170441242215</v>
      </c>
      <c r="S21" s="434">
        <f t="shared" si="2"/>
        <v>597.96711817836012</v>
      </c>
      <c r="T21" s="434">
        <f t="shared" si="2"/>
        <v>1199.5352307325877</v>
      </c>
      <c r="U21" s="434">
        <f t="shared" si="2"/>
        <v>388.55654106099837</v>
      </c>
      <c r="V21" s="434">
        <f t="shared" si="2"/>
        <v>1624.9463642663929</v>
      </c>
      <c r="W21" s="434">
        <f t="shared" si="2"/>
        <v>2674.8199223792067</v>
      </c>
      <c r="X21" s="434">
        <f t="shared" si="2"/>
        <v>528.33680102752203</v>
      </c>
      <c r="Y21" s="434">
        <f t="shared" si="2"/>
        <v>905.22704415694693</v>
      </c>
      <c r="Z21" s="434">
        <f t="shared" si="2"/>
        <v>3147.0844726434489</v>
      </c>
      <c r="AA21" s="434">
        <f t="shared" si="2"/>
        <v>18802.934271618695</v>
      </c>
      <c r="AB21" s="434">
        <f t="shared" si="2"/>
        <v>5326.1825432684509</v>
      </c>
      <c r="AC21" s="434">
        <f t="shared" si="2"/>
        <v>916.56651688975455</v>
      </c>
      <c r="AD21" s="434">
        <f t="shared" si="2"/>
        <v>353.78580681239498</v>
      </c>
      <c r="AE21" s="434">
        <f t="shared" si="2"/>
        <v>1150.797794477101</v>
      </c>
      <c r="AF21" s="434">
        <f t="shared" si="2"/>
        <v>983.26527790965292</v>
      </c>
      <c r="AG21" s="434">
        <f t="shared" si="2"/>
        <v>669.41581343926566</v>
      </c>
      <c r="AH21" s="434">
        <f t="shared" si="2"/>
        <v>425.49015896186017</v>
      </c>
      <c r="AI21" s="434">
        <f t="shared" si="2"/>
        <v>1218.6905670881413</v>
      </c>
      <c r="AJ21" s="434">
        <f t="shared" si="2"/>
        <v>484.24254327329493</v>
      </c>
      <c r="AK21" s="434">
        <f t="shared" si="2"/>
        <v>0</v>
      </c>
      <c r="AL21" s="434">
        <f t="shared" si="2"/>
        <v>0</v>
      </c>
      <c r="AM21" s="434">
        <f t="shared" si="2"/>
        <v>616.28279781162428</v>
      </c>
      <c r="AN21" s="434">
        <f t="shared" si="2"/>
        <v>650.09403388987778</v>
      </c>
      <c r="AO21" s="434">
        <f t="shared" si="2"/>
        <v>1840.2549312557685</v>
      </c>
      <c r="AP21" s="434">
        <f t="shared" si="2"/>
        <v>6254.6796528409714</v>
      </c>
      <c r="AQ21" s="434">
        <f t="shared" si="2"/>
        <v>2198.4968609434645</v>
      </c>
      <c r="AR21" s="434">
        <f t="shared" si="2"/>
        <v>970.19673577623792</v>
      </c>
      <c r="AS21" s="434">
        <f t="shared" si="2"/>
        <v>4599.8707674984271</v>
      </c>
      <c r="AT21" s="434">
        <f t="shared" si="2"/>
        <v>10399.141885366927</v>
      </c>
      <c r="AU21" s="434">
        <f t="shared" si="2"/>
        <v>1838.3650210115359</v>
      </c>
      <c r="AV21" s="434">
        <f t="shared" si="2"/>
        <v>4513.7635517309518</v>
      </c>
      <c r="AW21" s="434">
        <f t="shared" si="2"/>
        <v>2265.8961535614594</v>
      </c>
      <c r="AX21" s="434">
        <f t="shared" si="2"/>
        <v>874.17766548865427</v>
      </c>
      <c r="AY21" s="434">
        <f t="shared" si="2"/>
        <v>5709.7509943116002</v>
      </c>
      <c r="AZ21" s="434">
        <f t="shared" si="2"/>
        <v>2983.1389365879891</v>
      </c>
      <c r="BA21" s="434">
        <f t="shared" si="2"/>
        <v>369.82850884797222</v>
      </c>
      <c r="BB21" s="434">
        <f t="shared" si="2"/>
        <v>1933.7675083535446</v>
      </c>
      <c r="BC21" s="434">
        <f t="shared" si="2"/>
        <v>2943.5491905435247</v>
      </c>
      <c r="BD21" s="434">
        <f t="shared" si="2"/>
        <v>373.32676302351729</v>
      </c>
      <c r="BE21" s="434">
        <f t="shared" si="2"/>
        <v>1063.6813006457623</v>
      </c>
      <c r="BF21" s="434">
        <f t="shared" si="2"/>
        <v>876.36355487776609</v>
      </c>
      <c r="BG21" s="434">
        <f t="shared" si="2"/>
        <v>909.75923605512185</v>
      </c>
      <c r="BH21" s="434">
        <f t="shared" si="2"/>
        <v>849.35566022772332</v>
      </c>
      <c r="BI21" s="434">
        <f t="shared" si="2"/>
        <v>0</v>
      </c>
      <c r="BJ21" s="434">
        <f t="shared" si="2"/>
        <v>2539.7699916484312</v>
      </c>
      <c r="BK21" s="434">
        <f t="shared" si="2"/>
        <v>0</v>
      </c>
      <c r="BL21" s="434">
        <f t="shared" si="2"/>
        <v>0</v>
      </c>
      <c r="BM21" s="434">
        <f t="shared" si="2"/>
        <v>0</v>
      </c>
      <c r="BN21" s="434">
        <f t="shared" si="2"/>
        <v>0</v>
      </c>
      <c r="BO21" s="434">
        <f t="shared" si="2"/>
        <v>0</v>
      </c>
      <c r="BP21" s="434">
        <f t="shared" si="2"/>
        <v>0</v>
      </c>
      <c r="BQ21" s="434">
        <f t="shared" si="2"/>
        <v>0</v>
      </c>
      <c r="BR21" s="434">
        <f t="shared" si="2"/>
        <v>0</v>
      </c>
      <c r="BS21" s="434">
        <f t="shared" si="2"/>
        <v>0</v>
      </c>
      <c r="BT21" s="434">
        <f t="shared" ref="BT21:CH21" si="3">BT18+BT19+BT20</f>
        <v>0</v>
      </c>
      <c r="BU21" s="434">
        <f t="shared" si="3"/>
        <v>0</v>
      </c>
      <c r="BV21" s="434">
        <f t="shared" si="3"/>
        <v>0</v>
      </c>
      <c r="BW21" s="434">
        <f t="shared" si="3"/>
        <v>0</v>
      </c>
      <c r="BX21" s="434">
        <f t="shared" si="3"/>
        <v>0</v>
      </c>
      <c r="BY21" s="434">
        <f t="shared" si="3"/>
        <v>0</v>
      </c>
      <c r="BZ21" s="434">
        <f t="shared" si="3"/>
        <v>0</v>
      </c>
      <c r="CA21" s="434">
        <f t="shared" si="3"/>
        <v>0</v>
      </c>
      <c r="CB21" s="434">
        <f t="shared" si="3"/>
        <v>0</v>
      </c>
      <c r="CC21" s="434">
        <f t="shared" si="3"/>
        <v>0</v>
      </c>
      <c r="CD21" s="434">
        <f t="shared" si="3"/>
        <v>0</v>
      </c>
      <c r="CE21" s="434">
        <f t="shared" si="3"/>
        <v>0</v>
      </c>
      <c r="CF21" s="434">
        <f t="shared" si="3"/>
        <v>0</v>
      </c>
      <c r="CG21" s="434">
        <f t="shared" si="3"/>
        <v>0</v>
      </c>
      <c r="CH21" s="434">
        <f t="shared" si="3"/>
        <v>0</v>
      </c>
      <c r="CI21" s="452"/>
      <c r="CJ21" s="416"/>
    </row>
    <row r="22" spans="1:88" ht="16">
      <c r="A22" s="418"/>
      <c r="B22" s="413" t="s">
        <v>924</v>
      </c>
      <c r="C22" s="261" t="s">
        <v>62</v>
      </c>
      <c r="D22" s="254" t="s">
        <v>925</v>
      </c>
      <c r="E22" s="254" t="s">
        <v>770</v>
      </c>
      <c r="F22" s="255">
        <v>0</v>
      </c>
      <c r="G22" s="432">
        <v>81.754538065918382</v>
      </c>
      <c r="H22" s="432">
        <v>103.96994012410127</v>
      </c>
      <c r="I22" s="432"/>
      <c r="J22" s="432">
        <v>82.301936640772865</v>
      </c>
      <c r="K22" s="432">
        <v>248.01863611479951</v>
      </c>
      <c r="L22" s="432">
        <v>147.92979173168521</v>
      </c>
      <c r="M22" s="432">
        <v>291.576382166207</v>
      </c>
      <c r="N22" s="432">
        <v>3805.3699728418178</v>
      </c>
      <c r="O22" s="432">
        <v>432.02224451663307</v>
      </c>
      <c r="P22" s="432">
        <v>135.30958664754729</v>
      </c>
      <c r="Q22" s="432">
        <v>240.51723162191007</v>
      </c>
      <c r="R22" s="432">
        <v>164.42907491940741</v>
      </c>
      <c r="S22" s="432">
        <v>100.44739503244254</v>
      </c>
      <c r="T22" s="432">
        <v>214.20696082293142</v>
      </c>
      <c r="U22" s="432">
        <v>65.247685731654357</v>
      </c>
      <c r="V22" s="432">
        <v>288.89331031081662</v>
      </c>
      <c r="W22" s="432">
        <v>453.06275337456253</v>
      </c>
      <c r="X22" s="432">
        <v>90.569514346131783</v>
      </c>
      <c r="Y22" s="432">
        <v>164.03374715699883</v>
      </c>
      <c r="Z22" s="432">
        <v>536.38307190416481</v>
      </c>
      <c r="AA22" s="432">
        <v>3182.4106560761056</v>
      </c>
      <c r="AB22" s="432">
        <v>906.34120993065892</v>
      </c>
      <c r="AC22" s="432">
        <v>158.31939852103761</v>
      </c>
      <c r="AD22" s="432">
        <v>62.061630266814234</v>
      </c>
      <c r="AE22" s="432">
        <v>199.01739105805765</v>
      </c>
      <c r="AF22" s="432">
        <v>176.21118270979161</v>
      </c>
      <c r="AG22" s="432">
        <v>112.41049372072753</v>
      </c>
      <c r="AH22" s="432">
        <v>71.449699696335287</v>
      </c>
      <c r="AI22" s="432">
        <v>214.12964758000123</v>
      </c>
      <c r="AJ22" s="432">
        <v>81.608592307665887</v>
      </c>
      <c r="AK22" s="432"/>
      <c r="AL22" s="432"/>
      <c r="AM22" s="432">
        <v>103.68332388534935</v>
      </c>
      <c r="AN22" s="432">
        <v>109.16591727794709</v>
      </c>
      <c r="AO22" s="432">
        <v>314.93804936913153</v>
      </c>
      <c r="AP22" s="432">
        <v>1095.6802226118762</v>
      </c>
      <c r="AQ22" s="432">
        <v>377.00654636959683</v>
      </c>
      <c r="AR22" s="432">
        <v>168.70014035448918</v>
      </c>
      <c r="AS22" s="432">
        <v>914.96857005180732</v>
      </c>
      <c r="AT22" s="432">
        <v>1803.1880813747441</v>
      </c>
      <c r="AU22" s="432">
        <v>315.59383945713518</v>
      </c>
      <c r="AV22" s="432">
        <v>772.92678463739162</v>
      </c>
      <c r="AW22" s="432">
        <v>387.65873611644196</v>
      </c>
      <c r="AX22" s="432">
        <v>149.35638389747697</v>
      </c>
      <c r="AY22" s="432">
        <v>996.17748926548938</v>
      </c>
      <c r="AZ22" s="432">
        <v>512.42905106006913</v>
      </c>
      <c r="BA22" s="432">
        <v>62.102813284336584</v>
      </c>
      <c r="BB22" s="432">
        <v>334.81515728846756</v>
      </c>
      <c r="BC22" s="432">
        <v>508.52864136666528</v>
      </c>
      <c r="BD22" s="432">
        <v>62.690251571778973</v>
      </c>
      <c r="BE22" s="432">
        <v>186.99399436880117</v>
      </c>
      <c r="BF22" s="432">
        <v>148.48986559592498</v>
      </c>
      <c r="BG22" s="432">
        <v>165.09286764986859</v>
      </c>
      <c r="BH22" s="432">
        <v>142.73524155648008</v>
      </c>
      <c r="BI22" s="432"/>
      <c r="BJ22" s="432">
        <v>435.41876712298546</v>
      </c>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48"/>
      <c r="CJ22" s="416"/>
    </row>
    <row r="23" spans="1:88" ht="16.5" thickBot="1">
      <c r="A23" s="418"/>
      <c r="B23" s="415" t="s">
        <v>926</v>
      </c>
      <c r="C23" s="266" t="s">
        <v>63</v>
      </c>
      <c r="D23" s="267" t="s">
        <v>927</v>
      </c>
      <c r="E23" s="267" t="s">
        <v>770</v>
      </c>
      <c r="F23" s="268">
        <v>0</v>
      </c>
      <c r="G23" s="453">
        <f t="shared" ref="G23:BR23" si="4">G21+G22</f>
        <v>551.95528585919942</v>
      </c>
      <c r="H23" s="453">
        <f t="shared" si="4"/>
        <v>723.12140666172684</v>
      </c>
      <c r="I23" s="453">
        <f t="shared" si="4"/>
        <v>0</v>
      </c>
      <c r="J23" s="453">
        <f t="shared" si="4"/>
        <v>572.41825977414385</v>
      </c>
      <c r="K23" s="453">
        <f t="shared" si="4"/>
        <v>1694.5899375360627</v>
      </c>
      <c r="L23" s="453">
        <f t="shared" si="4"/>
        <v>945.8972213582565</v>
      </c>
      <c r="M23" s="453">
        <f t="shared" si="4"/>
        <v>1926.88892042782</v>
      </c>
      <c r="N23" s="453">
        <f t="shared" si="4"/>
        <v>26242.251817662989</v>
      </c>
      <c r="O23" s="453">
        <f t="shared" si="4"/>
        <v>2978.6371325273335</v>
      </c>
      <c r="P23" s="453">
        <f t="shared" si="4"/>
        <v>889.52962500024614</v>
      </c>
      <c r="Q23" s="453">
        <f t="shared" si="4"/>
        <v>1612.6021063318772</v>
      </c>
      <c r="R23" s="453">
        <f t="shared" si="4"/>
        <v>1143.6207793318295</v>
      </c>
      <c r="S23" s="453">
        <f t="shared" si="4"/>
        <v>698.41451321080262</v>
      </c>
      <c r="T23" s="453">
        <f t="shared" si="4"/>
        <v>1413.7421915555192</v>
      </c>
      <c r="U23" s="453">
        <f t="shared" si="4"/>
        <v>453.80422679265274</v>
      </c>
      <c r="V23" s="453">
        <f t="shared" si="4"/>
        <v>1913.8396745772095</v>
      </c>
      <c r="W23" s="453">
        <f t="shared" si="4"/>
        <v>3127.882675753769</v>
      </c>
      <c r="X23" s="453">
        <f t="shared" si="4"/>
        <v>618.9063153736538</v>
      </c>
      <c r="Y23" s="453">
        <f t="shared" si="4"/>
        <v>1069.2607913139457</v>
      </c>
      <c r="Z23" s="453">
        <f t="shared" si="4"/>
        <v>3683.4675445476137</v>
      </c>
      <c r="AA23" s="453">
        <f t="shared" si="4"/>
        <v>21985.344927694801</v>
      </c>
      <c r="AB23" s="453">
        <f t="shared" si="4"/>
        <v>6232.5237531991097</v>
      </c>
      <c r="AC23" s="453">
        <f t="shared" si="4"/>
        <v>1074.8859154107922</v>
      </c>
      <c r="AD23" s="453">
        <f t="shared" si="4"/>
        <v>415.84743707920921</v>
      </c>
      <c r="AE23" s="453">
        <f t="shared" si="4"/>
        <v>1349.8151855351587</v>
      </c>
      <c r="AF23" s="453">
        <f t="shared" si="4"/>
        <v>1159.4764606194444</v>
      </c>
      <c r="AG23" s="453">
        <f t="shared" si="4"/>
        <v>781.82630715999323</v>
      </c>
      <c r="AH23" s="453">
        <f t="shared" si="4"/>
        <v>496.93985865819548</v>
      </c>
      <c r="AI23" s="453">
        <f t="shared" si="4"/>
        <v>1432.8202146681424</v>
      </c>
      <c r="AJ23" s="453">
        <f t="shared" si="4"/>
        <v>565.85113558096077</v>
      </c>
      <c r="AK23" s="453">
        <f t="shared" si="4"/>
        <v>0</v>
      </c>
      <c r="AL23" s="453">
        <f t="shared" si="4"/>
        <v>0</v>
      </c>
      <c r="AM23" s="453">
        <f t="shared" si="4"/>
        <v>719.96612169697369</v>
      </c>
      <c r="AN23" s="453">
        <f t="shared" si="4"/>
        <v>759.25995116782485</v>
      </c>
      <c r="AO23" s="453">
        <f t="shared" si="4"/>
        <v>2155.1929806249</v>
      </c>
      <c r="AP23" s="453">
        <f t="shared" si="4"/>
        <v>7350.3598754528475</v>
      </c>
      <c r="AQ23" s="453">
        <f t="shared" si="4"/>
        <v>2575.5034073130614</v>
      </c>
      <c r="AR23" s="453">
        <f t="shared" si="4"/>
        <v>1138.8968761307272</v>
      </c>
      <c r="AS23" s="453">
        <f t="shared" si="4"/>
        <v>5514.8393375502346</v>
      </c>
      <c r="AT23" s="453">
        <f t="shared" si="4"/>
        <v>12202.329966741672</v>
      </c>
      <c r="AU23" s="453">
        <f t="shared" si="4"/>
        <v>2153.958860468671</v>
      </c>
      <c r="AV23" s="453">
        <f t="shared" si="4"/>
        <v>5286.6903363683432</v>
      </c>
      <c r="AW23" s="453">
        <f t="shared" si="4"/>
        <v>2653.5548896779014</v>
      </c>
      <c r="AX23" s="453">
        <f t="shared" si="4"/>
        <v>1023.5340493861313</v>
      </c>
      <c r="AY23" s="453">
        <f t="shared" si="4"/>
        <v>6705.9284835770895</v>
      </c>
      <c r="AZ23" s="453">
        <f t="shared" si="4"/>
        <v>3495.5679876480581</v>
      </c>
      <c r="BA23" s="453">
        <f t="shared" si="4"/>
        <v>431.93132213230882</v>
      </c>
      <c r="BB23" s="453">
        <f t="shared" si="4"/>
        <v>2268.5826656420122</v>
      </c>
      <c r="BC23" s="453">
        <f t="shared" si="4"/>
        <v>3452.0778319101901</v>
      </c>
      <c r="BD23" s="453">
        <f t="shared" si="4"/>
        <v>436.01701459529625</v>
      </c>
      <c r="BE23" s="453">
        <f t="shared" si="4"/>
        <v>1250.6752950145635</v>
      </c>
      <c r="BF23" s="453">
        <f t="shared" si="4"/>
        <v>1024.8534204736911</v>
      </c>
      <c r="BG23" s="453">
        <f t="shared" si="4"/>
        <v>1074.8521037049904</v>
      </c>
      <c r="BH23" s="453">
        <f t="shared" si="4"/>
        <v>992.09090178420342</v>
      </c>
      <c r="BI23" s="453">
        <f t="shared" si="4"/>
        <v>0</v>
      </c>
      <c r="BJ23" s="453">
        <f t="shared" si="4"/>
        <v>2975.1887587714168</v>
      </c>
      <c r="BK23" s="453">
        <f t="shared" si="4"/>
        <v>0</v>
      </c>
      <c r="BL23" s="453">
        <f t="shared" si="4"/>
        <v>0</v>
      </c>
      <c r="BM23" s="453">
        <f t="shared" si="4"/>
        <v>0</v>
      </c>
      <c r="BN23" s="453">
        <f t="shared" si="4"/>
        <v>0</v>
      </c>
      <c r="BO23" s="453">
        <f t="shared" si="4"/>
        <v>0</v>
      </c>
      <c r="BP23" s="453">
        <f t="shared" si="4"/>
        <v>0</v>
      </c>
      <c r="BQ23" s="453">
        <f t="shared" si="4"/>
        <v>0</v>
      </c>
      <c r="BR23" s="453">
        <f t="shared" si="4"/>
        <v>0</v>
      </c>
      <c r="BS23" s="453">
        <f t="shared" ref="BS23:CH23" si="5">BS21+BS22</f>
        <v>0</v>
      </c>
      <c r="BT23" s="453">
        <f t="shared" si="5"/>
        <v>0</v>
      </c>
      <c r="BU23" s="453">
        <f t="shared" si="5"/>
        <v>0</v>
      </c>
      <c r="BV23" s="453">
        <f t="shared" si="5"/>
        <v>0</v>
      </c>
      <c r="BW23" s="453">
        <f t="shared" si="5"/>
        <v>0</v>
      </c>
      <c r="BX23" s="453">
        <f t="shared" si="5"/>
        <v>0</v>
      </c>
      <c r="BY23" s="453">
        <f t="shared" si="5"/>
        <v>0</v>
      </c>
      <c r="BZ23" s="453">
        <f t="shared" si="5"/>
        <v>0</v>
      </c>
      <c r="CA23" s="453">
        <f t="shared" si="5"/>
        <v>0</v>
      </c>
      <c r="CB23" s="453">
        <f t="shared" si="5"/>
        <v>0</v>
      </c>
      <c r="CC23" s="453">
        <f t="shared" si="5"/>
        <v>0</v>
      </c>
      <c r="CD23" s="453">
        <f t="shared" si="5"/>
        <v>0</v>
      </c>
      <c r="CE23" s="453">
        <f t="shared" si="5"/>
        <v>0</v>
      </c>
      <c r="CF23" s="453">
        <f t="shared" si="5"/>
        <v>0</v>
      </c>
      <c r="CG23" s="453">
        <f t="shared" si="5"/>
        <v>0</v>
      </c>
      <c r="CH23" s="453">
        <f t="shared" si="5"/>
        <v>0</v>
      </c>
      <c r="CI23" s="436"/>
      <c r="CJ23" s="416"/>
    </row>
    <row r="24" spans="1:88"/>
    <row r="25" spans="1:88" ht="16">
      <c r="A25" s="416"/>
      <c r="B25" s="892" t="s">
        <v>481</v>
      </c>
      <c r="C25" s="893"/>
    </row>
    <row r="26" spans="1:88" ht="16">
      <c r="A26" s="416"/>
    </row>
    <row r="27" spans="1:88" ht="16">
      <c r="A27" s="416"/>
      <c r="B27" s="154"/>
      <c r="C27" s="454" t="s">
        <v>482</v>
      </c>
    </row>
    <row r="28" spans="1:88" ht="16">
      <c r="A28" s="416"/>
      <c r="B28" s="455"/>
      <c r="C28" s="153"/>
    </row>
    <row r="29" spans="1:88" ht="16">
      <c r="A29" s="416"/>
      <c r="B29" s="156"/>
      <c r="C29" s="454" t="s">
        <v>561</v>
      </c>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6"/>
      <c r="CI29" s="416"/>
      <c r="CJ29" s="416"/>
    </row>
    <row r="30" spans="1:88" ht="16">
      <c r="A30" s="416"/>
      <c r="B30" s="416"/>
      <c r="C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J30" s="416"/>
    </row>
    <row r="31" spans="1:88" ht="16.5" thickBot="1">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row>
    <row r="32" spans="1:88" ht="16.5" thickBot="1">
      <c r="A32" s="416"/>
      <c r="B32" s="894" t="s">
        <v>485</v>
      </c>
      <c r="C32" s="163"/>
      <c r="D32" s="159"/>
      <c r="E32" s="159"/>
      <c r="F32" s="159"/>
      <c r="G32" s="159"/>
      <c r="H32" s="159"/>
      <c r="I32" s="159"/>
      <c r="J32" s="160"/>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row>
    <row r="33" spans="1:88" ht="16.5" thickBot="1">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416"/>
      <c r="CD33" s="416"/>
      <c r="CE33" s="416"/>
      <c r="CF33" s="416"/>
      <c r="CG33" s="416"/>
      <c r="CH33" s="416"/>
      <c r="CI33" s="416"/>
      <c r="CJ33" s="416"/>
    </row>
    <row r="34" spans="1:88" ht="82.5" customHeight="1" thickBot="1">
      <c r="A34" s="416"/>
      <c r="B34" s="1598" t="s">
        <v>928</v>
      </c>
      <c r="C34" s="1599"/>
      <c r="D34" s="1599"/>
      <c r="E34" s="1599"/>
      <c r="F34" s="1599"/>
      <c r="G34" s="1599"/>
      <c r="H34" s="1599"/>
      <c r="I34" s="1599"/>
      <c r="J34" s="1600"/>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416"/>
      <c r="CD34" s="416"/>
      <c r="CE34" s="416"/>
      <c r="CF34" s="416"/>
      <c r="CG34" s="416"/>
      <c r="CH34" s="416"/>
      <c r="CI34" s="416"/>
      <c r="CJ34" s="416"/>
    </row>
    <row r="35" spans="1:88" ht="16">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c r="BH35" s="416"/>
      <c r="BI35" s="416"/>
      <c r="BJ35" s="416"/>
      <c r="BK35" s="416"/>
      <c r="BL35" s="416"/>
      <c r="BM35" s="416"/>
      <c r="BN35" s="416"/>
      <c r="BO35" s="416"/>
      <c r="BP35" s="416"/>
      <c r="BQ35" s="416"/>
      <c r="BR35" s="416"/>
      <c r="BS35" s="416"/>
      <c r="BT35" s="416"/>
      <c r="BU35" s="416"/>
      <c r="BV35" s="416"/>
      <c r="BW35" s="416"/>
      <c r="BX35" s="416"/>
      <c r="BY35" s="416"/>
      <c r="BZ35" s="416"/>
      <c r="CA35" s="416"/>
      <c r="CB35" s="416"/>
      <c r="CC35" s="416"/>
      <c r="CD35" s="416"/>
      <c r="CE35" s="416"/>
      <c r="CF35" s="416"/>
      <c r="CG35" s="416"/>
      <c r="CH35" s="416"/>
      <c r="CI35" s="416"/>
      <c r="CJ35" s="416"/>
    </row>
    <row r="36" spans="1:88" ht="16.5" hidden="1" thickBot="1">
      <c r="A36" s="456"/>
      <c r="B36" s="162" t="str">
        <f ca="1" xml:space="preserve"> RIGHT(CELL("filename", $A$1), LEN(CELL("filename", $A$1)) - SEARCH("]", CELL("filename", $A$1)))&amp;" - Line definitions"</f>
        <v>4O - Line definitions</v>
      </c>
      <c r="C36" s="163"/>
      <c r="D36" s="159"/>
      <c r="E36" s="159"/>
      <c r="F36" s="159"/>
      <c r="G36" s="159"/>
      <c r="H36" s="159"/>
      <c r="I36" s="159"/>
      <c r="J36" s="160"/>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row>
    <row r="37" spans="1:88" ht="16" hidden="1">
      <c r="A37" s="456"/>
      <c r="B37" s="455"/>
      <c r="C37" s="455"/>
      <c r="D37" s="455"/>
      <c r="E37" s="455"/>
      <c r="F37" s="419"/>
      <c r="G37" s="419"/>
      <c r="H37" s="419"/>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416"/>
      <c r="BB37" s="416"/>
      <c r="BC37" s="416"/>
      <c r="BD37" s="416"/>
      <c r="BE37" s="416"/>
      <c r="BF37" s="416"/>
      <c r="BG37" s="416"/>
      <c r="BH37" s="416"/>
      <c r="BI37" s="416"/>
      <c r="BJ37" s="416"/>
      <c r="BK37" s="416"/>
      <c r="BL37" s="416"/>
      <c r="BM37" s="416"/>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row>
    <row r="38" spans="1:88" ht="16.5" hidden="1" thickBot="1">
      <c r="A38" s="456"/>
      <c r="B38" s="167" t="s">
        <v>486</v>
      </c>
      <c r="C38" s="1423" t="s">
        <v>487</v>
      </c>
      <c r="D38" s="1424"/>
      <c r="E38" s="1424"/>
      <c r="F38" s="1424"/>
      <c r="G38" s="1424"/>
      <c r="H38" s="1424"/>
      <c r="I38" s="1424"/>
      <c r="J38" s="1425"/>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c r="BH38" s="416"/>
      <c r="BI38" s="416"/>
      <c r="BJ38" s="416"/>
      <c r="BK38" s="416"/>
      <c r="BL38" s="416"/>
      <c r="BM38" s="416"/>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row>
    <row r="39" spans="1:88" ht="16" hidden="1">
      <c r="A39" s="456"/>
      <c r="B39" s="457">
        <v>1</v>
      </c>
      <c r="C39" s="1426" t="s">
        <v>929</v>
      </c>
      <c r="D39" s="1427"/>
      <c r="E39" s="1427"/>
      <c r="F39" s="1427"/>
      <c r="G39" s="1427"/>
      <c r="H39" s="1427"/>
      <c r="I39" s="1427"/>
      <c r="J39" s="1428"/>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416"/>
      <c r="BB39" s="416"/>
      <c r="BC39" s="416"/>
      <c r="BD39" s="416"/>
      <c r="BE39" s="416"/>
      <c r="BF39" s="416"/>
      <c r="BG39" s="416"/>
      <c r="BH39" s="416"/>
      <c r="BI39" s="416"/>
      <c r="BJ39" s="416"/>
      <c r="BK39" s="416"/>
      <c r="BL39" s="416"/>
      <c r="BM39" s="416"/>
      <c r="BN39" s="416"/>
      <c r="BO39" s="416"/>
      <c r="BP39" s="416"/>
      <c r="BQ39" s="416"/>
      <c r="BR39" s="416"/>
      <c r="BS39" s="416"/>
      <c r="BT39" s="416"/>
      <c r="BU39" s="416"/>
      <c r="BV39" s="416"/>
      <c r="BW39" s="416"/>
      <c r="BX39" s="416"/>
      <c r="BY39" s="416"/>
      <c r="BZ39" s="416"/>
      <c r="CA39" s="416"/>
      <c r="CB39" s="416"/>
      <c r="CC39" s="416"/>
      <c r="CD39" s="416"/>
      <c r="CE39" s="416"/>
      <c r="CF39" s="416"/>
      <c r="CG39" s="416"/>
      <c r="CH39" s="416"/>
      <c r="CI39" s="416"/>
      <c r="CJ39" s="416"/>
    </row>
    <row r="40" spans="1:88" ht="96.75" hidden="1" customHeight="1">
      <c r="A40" s="456"/>
      <c r="B40" s="458">
        <f t="shared" ref="B40:B54" si="6">+B39+1</f>
        <v>2</v>
      </c>
      <c r="C40" s="1413" t="s">
        <v>930</v>
      </c>
      <c r="D40" s="1414"/>
      <c r="E40" s="1414"/>
      <c r="F40" s="1414"/>
      <c r="G40" s="1414"/>
      <c r="H40" s="1414"/>
      <c r="I40" s="1414"/>
      <c r="J40" s="1415"/>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6"/>
      <c r="CJ40" s="416"/>
    </row>
    <row r="41" spans="1:88" ht="16" hidden="1">
      <c r="A41" s="456"/>
      <c r="B41" s="458">
        <f t="shared" si="6"/>
        <v>3</v>
      </c>
      <c r="C41" s="1413" t="s">
        <v>931</v>
      </c>
      <c r="D41" s="1414"/>
      <c r="E41" s="1414"/>
      <c r="F41" s="1414"/>
      <c r="G41" s="1414"/>
      <c r="H41" s="1414"/>
      <c r="I41" s="1414"/>
      <c r="J41" s="1415"/>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row>
    <row r="42" spans="1:88" ht="25.5" hidden="1" customHeight="1">
      <c r="A42" s="456"/>
      <c r="B42" s="458">
        <f t="shared" si="6"/>
        <v>4</v>
      </c>
      <c r="C42" s="1413" t="s">
        <v>932</v>
      </c>
      <c r="D42" s="1414"/>
      <c r="E42" s="1414"/>
      <c r="F42" s="1414"/>
      <c r="G42" s="1414"/>
      <c r="H42" s="1414"/>
      <c r="I42" s="1414"/>
      <c r="J42" s="1415"/>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c r="CB42" s="416"/>
      <c r="CC42" s="416"/>
      <c r="CD42" s="416"/>
      <c r="CE42" s="416"/>
      <c r="CF42" s="416"/>
      <c r="CG42" s="416"/>
      <c r="CH42" s="416"/>
      <c r="CI42" s="416"/>
      <c r="CJ42" s="416"/>
    </row>
    <row r="43" spans="1:88" ht="29.25" hidden="1" customHeight="1">
      <c r="A43" s="456"/>
      <c r="B43" s="458">
        <f t="shared" si="6"/>
        <v>5</v>
      </c>
      <c r="C43" s="1413" t="s">
        <v>933</v>
      </c>
      <c r="D43" s="1414"/>
      <c r="E43" s="1414"/>
      <c r="F43" s="1414"/>
      <c r="G43" s="1414"/>
      <c r="H43" s="1414"/>
      <c r="I43" s="1414"/>
      <c r="J43" s="1415"/>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row>
    <row r="44" spans="1:88" ht="25.25" hidden="1" customHeight="1">
      <c r="A44" s="456"/>
      <c r="B44" s="458">
        <f t="shared" si="6"/>
        <v>6</v>
      </c>
      <c r="C44" s="1413" t="s">
        <v>934</v>
      </c>
      <c r="D44" s="1414"/>
      <c r="E44" s="1414"/>
      <c r="F44" s="1414"/>
      <c r="G44" s="1414"/>
      <c r="H44" s="1414"/>
      <c r="I44" s="1414"/>
      <c r="J44" s="1415"/>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row>
    <row r="45" spans="1:88" ht="27.75" hidden="1" customHeight="1">
      <c r="A45" s="456"/>
      <c r="B45" s="458">
        <f t="shared" si="6"/>
        <v>7</v>
      </c>
      <c r="C45" s="1413" t="s">
        <v>935</v>
      </c>
      <c r="D45" s="1414"/>
      <c r="E45" s="1414"/>
      <c r="F45" s="1414"/>
      <c r="G45" s="1414"/>
      <c r="H45" s="1414"/>
      <c r="I45" s="1414"/>
      <c r="J45" s="1415"/>
    </row>
    <row r="46" spans="1:88" ht="27.75" hidden="1" customHeight="1">
      <c r="A46" s="456"/>
      <c r="B46" s="458">
        <f t="shared" si="6"/>
        <v>8</v>
      </c>
      <c r="C46" s="1413" t="s">
        <v>936</v>
      </c>
      <c r="D46" s="1414"/>
      <c r="E46" s="1414"/>
      <c r="F46" s="1414"/>
      <c r="G46" s="1414"/>
      <c r="H46" s="1414"/>
      <c r="I46" s="1414"/>
      <c r="J46" s="1415"/>
    </row>
    <row r="47" spans="1:88" ht="30.75" hidden="1" customHeight="1">
      <c r="A47" s="456"/>
      <c r="B47" s="458">
        <f t="shared" si="6"/>
        <v>9</v>
      </c>
      <c r="C47" s="1413" t="s">
        <v>937</v>
      </c>
      <c r="D47" s="1414"/>
      <c r="E47" s="1414"/>
      <c r="F47" s="1414"/>
      <c r="G47" s="1414"/>
      <c r="H47" s="1414"/>
      <c r="I47" s="1414"/>
      <c r="J47" s="1415"/>
    </row>
    <row r="48" spans="1:88" ht="21.75" hidden="1" customHeight="1">
      <c r="A48" s="456"/>
      <c r="B48" s="458">
        <f t="shared" si="6"/>
        <v>10</v>
      </c>
      <c r="C48" s="1413" t="s">
        <v>938</v>
      </c>
      <c r="D48" s="1414"/>
      <c r="E48" s="1414"/>
      <c r="F48" s="1414"/>
      <c r="G48" s="1414"/>
      <c r="H48" s="1414"/>
      <c r="I48" s="1414"/>
      <c r="J48" s="1415"/>
    </row>
    <row r="49" spans="1:88" ht="18" hidden="1" customHeight="1">
      <c r="A49" s="456"/>
      <c r="B49" s="458">
        <f t="shared" si="6"/>
        <v>11</v>
      </c>
      <c r="C49" s="1413" t="s">
        <v>939</v>
      </c>
      <c r="D49" s="1414"/>
      <c r="E49" s="1414"/>
      <c r="F49" s="1414"/>
      <c r="G49" s="1414"/>
      <c r="H49" s="1414"/>
      <c r="I49" s="1414"/>
      <c r="J49" s="1415"/>
    </row>
    <row r="50" spans="1:88" ht="14.25" hidden="1" customHeight="1">
      <c r="A50" s="456"/>
      <c r="B50" s="458">
        <f t="shared" si="6"/>
        <v>12</v>
      </c>
      <c r="C50" s="1413" t="s">
        <v>940</v>
      </c>
      <c r="D50" s="1414"/>
      <c r="E50" s="1414"/>
      <c r="F50" s="1414"/>
      <c r="G50" s="1414"/>
      <c r="H50" s="1414"/>
      <c r="I50" s="1414"/>
      <c r="J50" s="1415"/>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row>
    <row r="51" spans="1:88" ht="23.25" hidden="1" customHeight="1">
      <c r="A51" s="456"/>
      <c r="B51" s="458">
        <f t="shared" si="6"/>
        <v>13</v>
      </c>
      <c r="C51" s="1413" t="s">
        <v>941</v>
      </c>
      <c r="D51" s="1414"/>
      <c r="E51" s="1414"/>
      <c r="F51" s="1414"/>
      <c r="G51" s="1414"/>
      <c r="H51" s="1414"/>
      <c r="I51" s="1414"/>
      <c r="J51" s="1415"/>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row>
    <row r="52" spans="1:88" ht="14.75" hidden="1" customHeight="1">
      <c r="A52" s="456"/>
      <c r="B52" s="458">
        <f t="shared" si="6"/>
        <v>14</v>
      </c>
      <c r="C52" s="1413" t="s">
        <v>942</v>
      </c>
      <c r="D52" s="1414"/>
      <c r="E52" s="1414"/>
      <c r="F52" s="1414"/>
      <c r="G52" s="1414"/>
      <c r="H52" s="1414"/>
      <c r="I52" s="1414"/>
      <c r="J52" s="1415"/>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row>
    <row r="53" spans="1:88" ht="27" hidden="1" customHeight="1">
      <c r="A53" s="456"/>
      <c r="B53" s="458">
        <f t="shared" si="6"/>
        <v>15</v>
      </c>
      <c r="C53" s="1419" t="s">
        <v>943</v>
      </c>
      <c r="D53" s="1420"/>
      <c r="E53" s="1420"/>
      <c r="F53" s="1420"/>
      <c r="G53" s="1420"/>
      <c r="H53" s="1420"/>
      <c r="I53" s="1420"/>
      <c r="J53" s="1421"/>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row>
    <row r="54" spans="1:88" ht="16.5" hidden="1" thickBot="1">
      <c r="A54" s="456"/>
      <c r="B54" s="459">
        <f t="shared" si="6"/>
        <v>16</v>
      </c>
      <c r="C54" s="1610" t="s">
        <v>944</v>
      </c>
      <c r="D54" s="1611"/>
      <c r="E54" s="1611"/>
      <c r="F54" s="1611"/>
      <c r="G54" s="1611"/>
      <c r="H54" s="1611"/>
      <c r="I54" s="1611"/>
      <c r="J54" s="1612"/>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row>
    <row r="55" spans="1:88" ht="16" hidden="1">
      <c r="A55" s="416"/>
      <c r="B55" s="419"/>
      <c r="C55" s="419"/>
      <c r="D55" s="419"/>
      <c r="E55" s="419"/>
      <c r="F55" s="419"/>
      <c r="G55" s="419"/>
      <c r="H55" s="419"/>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row>
    <row r="56" spans="1:88" ht="16">
      <c r="A56" s="416"/>
      <c r="B56" s="892" t="s">
        <v>583</v>
      </c>
      <c r="C56" s="455"/>
      <c r="D56" s="455"/>
      <c r="E56" s="455"/>
      <c r="F56" s="419"/>
      <c r="G56" s="419"/>
      <c r="H56" s="419"/>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c r="CI56" s="416"/>
      <c r="CJ56" s="416"/>
    </row>
    <row r="57" spans="1:88" ht="16.5" thickBot="1">
      <c r="A57" s="416"/>
      <c r="B57" s="455"/>
      <c r="C57" s="455"/>
      <c r="D57" s="455"/>
      <c r="E57" s="455"/>
      <c r="F57" s="419"/>
      <c r="G57" s="419"/>
      <c r="H57" s="419"/>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6"/>
      <c r="CE57" s="416"/>
      <c r="CF57" s="416"/>
      <c r="CG57" s="416"/>
      <c r="CH57" s="416"/>
      <c r="CI57" s="416"/>
      <c r="CJ57" s="416"/>
    </row>
    <row r="58" spans="1:88" ht="18" customHeight="1" thickBot="1">
      <c r="A58" s="416"/>
      <c r="B58" s="1613" t="s">
        <v>945</v>
      </c>
      <c r="C58" s="1614"/>
      <c r="D58" s="1614"/>
      <c r="E58" s="1614"/>
      <c r="F58" s="1614"/>
      <c r="G58" s="1614"/>
      <c r="H58" s="1614"/>
      <c r="I58" s="1614"/>
      <c r="J58" s="1615"/>
      <c r="K58" s="460"/>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row>
    <row r="59" spans="1:88" ht="16.5" thickBot="1">
      <c r="A59" s="416"/>
      <c r="B59" s="455"/>
      <c r="C59" s="455"/>
      <c r="D59" s="455"/>
      <c r="E59" s="455"/>
      <c r="F59" s="419"/>
      <c r="G59" s="419"/>
      <c r="H59" s="419"/>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6"/>
      <c r="CD59" s="416"/>
      <c r="CE59" s="416"/>
      <c r="CF59" s="416"/>
      <c r="CG59" s="416"/>
      <c r="CH59" s="416"/>
      <c r="CI59" s="416"/>
      <c r="CJ59" s="416"/>
    </row>
    <row r="60" spans="1:88" ht="22.5" customHeight="1" thickBot="1">
      <c r="A60" s="416"/>
      <c r="B60" s="1616" t="s">
        <v>946</v>
      </c>
      <c r="C60" s="1617"/>
      <c r="D60" s="1617"/>
      <c r="E60" s="1617"/>
      <c r="F60" s="1617"/>
      <c r="G60" s="1617"/>
      <c r="H60" s="1617"/>
      <c r="I60" s="1617"/>
      <c r="J60" s="1618"/>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row>
    <row r="61" spans="1:88" s="463" customFormat="1" ht="16.5" thickBot="1">
      <c r="A61" s="461"/>
      <c r="B61" s="462"/>
      <c r="C61" s="462"/>
      <c r="D61" s="462"/>
      <c r="E61" s="462"/>
      <c r="F61" s="462"/>
      <c r="G61" s="462"/>
      <c r="H61" s="462"/>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row>
    <row r="62" spans="1:88" s="463" customFormat="1" ht="90.75" customHeight="1" thickBot="1">
      <c r="A62" s="461"/>
      <c r="B62" s="1619" t="s">
        <v>947</v>
      </c>
      <c r="C62" s="1617"/>
      <c r="D62" s="1617"/>
      <c r="E62" s="1617"/>
      <c r="F62" s="1617"/>
      <c r="G62" s="1617"/>
      <c r="H62" s="1617"/>
      <c r="I62" s="1620"/>
      <c r="J62" s="162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row>
    <row r="63" spans="1:88" s="463" customFormat="1" ht="16.5" thickBot="1">
      <c r="A63" s="461"/>
      <c r="B63" s="462"/>
      <c r="C63" s="462"/>
      <c r="D63" s="462"/>
      <c r="E63" s="462"/>
      <c r="F63" s="462"/>
      <c r="G63" s="462"/>
      <c r="H63" s="462"/>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461"/>
      <c r="BC63" s="461"/>
      <c r="BD63" s="461"/>
      <c r="BE63" s="461"/>
      <c r="BF63" s="461"/>
      <c r="BG63" s="461"/>
      <c r="BH63" s="461"/>
      <c r="BI63" s="461"/>
      <c r="BJ63" s="461"/>
      <c r="BK63" s="461"/>
      <c r="BL63" s="461"/>
      <c r="BM63" s="461"/>
      <c r="BN63" s="461"/>
      <c r="BO63" s="461"/>
      <c r="BP63" s="461"/>
      <c r="BQ63" s="461"/>
      <c r="BR63" s="461"/>
      <c r="BS63" s="461"/>
      <c r="BT63" s="461"/>
      <c r="BU63" s="461"/>
      <c r="BV63" s="461"/>
      <c r="BW63" s="461"/>
      <c r="BX63" s="461"/>
      <c r="BY63" s="461"/>
      <c r="BZ63" s="461"/>
      <c r="CA63" s="461"/>
      <c r="CB63" s="461"/>
      <c r="CC63" s="461"/>
      <c r="CD63" s="461"/>
      <c r="CE63" s="461"/>
      <c r="CF63" s="461"/>
      <c r="CG63" s="461"/>
      <c r="CH63" s="461"/>
      <c r="CI63" s="461"/>
      <c r="CJ63" s="461"/>
    </row>
    <row r="64" spans="1:88" s="463" customFormat="1" ht="39.5" thickBot="1">
      <c r="A64" s="461"/>
      <c r="B64" s="464" t="s">
        <v>948</v>
      </c>
      <c r="C64" s="1622" t="s">
        <v>949</v>
      </c>
      <c r="D64" s="1623"/>
      <c r="E64" s="1623"/>
      <c r="F64" s="1623"/>
      <c r="G64" s="1623"/>
      <c r="H64" s="1623"/>
      <c r="I64" s="1623"/>
      <c r="J64" s="1624"/>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row>
    <row r="65" spans="1:88" s="463" customFormat="1" ht="25">
      <c r="A65" s="461"/>
      <c r="B65" s="465" t="s">
        <v>950</v>
      </c>
      <c r="C65" s="1601" t="s">
        <v>951</v>
      </c>
      <c r="D65" s="1602"/>
      <c r="E65" s="1602"/>
      <c r="F65" s="1602"/>
      <c r="G65" s="1602"/>
      <c r="H65" s="1602"/>
      <c r="I65" s="1602"/>
      <c r="J65" s="1603"/>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row>
    <row r="66" spans="1:88" s="463" customFormat="1" ht="25">
      <c r="A66" s="461"/>
      <c r="B66" s="466" t="s">
        <v>952</v>
      </c>
      <c r="C66" s="1604"/>
      <c r="D66" s="1605"/>
      <c r="E66" s="1605"/>
      <c r="F66" s="1605"/>
      <c r="G66" s="1605"/>
      <c r="H66" s="1605"/>
      <c r="I66" s="1605"/>
      <c r="J66" s="1606"/>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461"/>
      <c r="CC66" s="461"/>
      <c r="CD66" s="461"/>
      <c r="CE66" s="461"/>
      <c r="CF66" s="461"/>
      <c r="CG66" s="461"/>
      <c r="CH66" s="461"/>
      <c r="CI66" s="461"/>
      <c r="CJ66" s="461"/>
    </row>
    <row r="67" spans="1:88" s="463" customFormat="1" ht="25">
      <c r="A67" s="461"/>
      <c r="B67" s="466" t="s">
        <v>953</v>
      </c>
      <c r="C67" s="1604"/>
      <c r="D67" s="1605"/>
      <c r="E67" s="1605"/>
      <c r="F67" s="1605"/>
      <c r="G67" s="1605"/>
      <c r="H67" s="1605"/>
      <c r="I67" s="1605"/>
      <c r="J67" s="1606"/>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c r="BP67" s="461"/>
      <c r="BQ67" s="461"/>
      <c r="BR67" s="461"/>
      <c r="BS67" s="461"/>
      <c r="BT67" s="461"/>
      <c r="BU67" s="461"/>
      <c r="BV67" s="461"/>
      <c r="BW67" s="461"/>
      <c r="BX67" s="461"/>
      <c r="BY67" s="461"/>
      <c r="BZ67" s="461"/>
      <c r="CA67" s="461"/>
      <c r="CB67" s="461"/>
      <c r="CC67" s="461"/>
      <c r="CD67" s="461"/>
      <c r="CE67" s="461"/>
      <c r="CF67" s="461"/>
      <c r="CG67" s="461"/>
      <c r="CH67" s="461"/>
      <c r="CI67" s="461"/>
      <c r="CJ67" s="461"/>
    </row>
    <row r="68" spans="1:88" s="463" customFormat="1" ht="25">
      <c r="A68" s="461"/>
      <c r="B68" s="466" t="s">
        <v>954</v>
      </c>
      <c r="C68" s="1604"/>
      <c r="D68" s="1605"/>
      <c r="E68" s="1605"/>
      <c r="F68" s="1605"/>
      <c r="G68" s="1605"/>
      <c r="H68" s="1605"/>
      <c r="I68" s="1605"/>
      <c r="J68" s="1606"/>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461"/>
      <c r="BC68" s="461"/>
      <c r="BD68" s="461"/>
      <c r="BE68" s="461"/>
      <c r="BF68" s="461"/>
      <c r="BG68" s="461"/>
      <c r="BH68" s="461"/>
      <c r="BI68" s="461"/>
      <c r="BJ68" s="461"/>
      <c r="BK68" s="461"/>
      <c r="BL68" s="461"/>
      <c r="BM68" s="461"/>
      <c r="BN68" s="461"/>
      <c r="BO68" s="461"/>
      <c r="BP68" s="461"/>
      <c r="BQ68" s="461"/>
      <c r="BR68" s="461"/>
      <c r="BS68" s="461"/>
      <c r="BT68" s="461"/>
      <c r="BU68" s="461"/>
      <c r="BV68" s="461"/>
      <c r="BW68" s="461"/>
      <c r="BX68" s="461"/>
      <c r="BY68" s="461"/>
      <c r="BZ68" s="461"/>
      <c r="CA68" s="461"/>
      <c r="CB68" s="461"/>
      <c r="CC68" s="461"/>
      <c r="CD68" s="461"/>
      <c r="CE68" s="461"/>
      <c r="CF68" s="461"/>
      <c r="CG68" s="461"/>
      <c r="CH68" s="461"/>
      <c r="CI68" s="461"/>
      <c r="CJ68" s="461"/>
    </row>
    <row r="69" spans="1:88" s="463" customFormat="1" ht="37.5">
      <c r="A69" s="461"/>
      <c r="B69" s="466" t="s">
        <v>955</v>
      </c>
      <c r="C69" s="1604"/>
      <c r="D69" s="1605"/>
      <c r="E69" s="1605"/>
      <c r="F69" s="1605"/>
      <c r="G69" s="1605"/>
      <c r="H69" s="1605"/>
      <c r="I69" s="1605"/>
      <c r="J69" s="1606"/>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row>
    <row r="70" spans="1:88" s="463" customFormat="1" ht="25">
      <c r="A70" s="461"/>
      <c r="B70" s="466" t="s">
        <v>956</v>
      </c>
      <c r="C70" s="1604"/>
      <c r="D70" s="1605"/>
      <c r="E70" s="1605"/>
      <c r="F70" s="1605"/>
      <c r="G70" s="1605"/>
      <c r="H70" s="1605"/>
      <c r="I70" s="1605"/>
      <c r="J70" s="1606"/>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461"/>
      <c r="BK70" s="461"/>
      <c r="BL70" s="461"/>
      <c r="BM70" s="461"/>
      <c r="BN70" s="461"/>
      <c r="BO70" s="461"/>
      <c r="BP70" s="461"/>
      <c r="BQ70" s="461"/>
      <c r="BR70" s="461"/>
      <c r="BS70" s="461"/>
      <c r="BT70" s="461"/>
      <c r="BU70" s="461"/>
      <c r="BV70" s="461"/>
      <c r="BW70" s="461"/>
      <c r="BX70" s="461"/>
      <c r="BY70" s="461"/>
      <c r="BZ70" s="461"/>
      <c r="CA70" s="461"/>
      <c r="CB70" s="461"/>
      <c r="CC70" s="461"/>
      <c r="CD70" s="461"/>
      <c r="CE70" s="461"/>
      <c r="CF70" s="461"/>
      <c r="CG70" s="461"/>
      <c r="CH70" s="461"/>
      <c r="CI70" s="461"/>
      <c r="CJ70" s="461"/>
    </row>
    <row r="71" spans="1:88" s="463" customFormat="1" ht="37.5">
      <c r="A71" s="461"/>
      <c r="B71" s="466" t="s">
        <v>957</v>
      </c>
      <c r="C71" s="1604"/>
      <c r="D71" s="1605"/>
      <c r="E71" s="1605"/>
      <c r="F71" s="1605"/>
      <c r="G71" s="1605"/>
      <c r="H71" s="1605"/>
      <c r="I71" s="1605"/>
      <c r="J71" s="1606"/>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row>
    <row r="72" spans="1:88" s="463" customFormat="1" ht="25">
      <c r="A72" s="461"/>
      <c r="B72" s="466" t="s">
        <v>958</v>
      </c>
      <c r="C72" s="1604"/>
      <c r="D72" s="1605"/>
      <c r="E72" s="1605"/>
      <c r="F72" s="1605"/>
      <c r="G72" s="1605"/>
      <c r="H72" s="1605"/>
      <c r="I72" s="1605"/>
      <c r="J72" s="1606"/>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c r="BQ72" s="461"/>
      <c r="BR72" s="461"/>
      <c r="BS72" s="461"/>
      <c r="BT72" s="461"/>
      <c r="BU72" s="461"/>
      <c r="BV72" s="461"/>
      <c r="BW72" s="461"/>
      <c r="BX72" s="461"/>
      <c r="BY72" s="461"/>
      <c r="BZ72" s="461"/>
      <c r="CA72" s="461"/>
      <c r="CB72" s="461"/>
      <c r="CC72" s="461"/>
      <c r="CD72" s="461"/>
      <c r="CE72" s="461"/>
      <c r="CF72" s="461"/>
      <c r="CG72" s="461"/>
      <c r="CH72" s="461"/>
      <c r="CI72" s="461"/>
      <c r="CJ72" s="461"/>
    </row>
    <row r="73" spans="1:88" s="463" customFormat="1" ht="38" thickBot="1">
      <c r="A73" s="461"/>
      <c r="B73" s="467" t="s">
        <v>959</v>
      </c>
      <c r="C73" s="1607"/>
      <c r="D73" s="1608"/>
      <c r="E73" s="1608"/>
      <c r="F73" s="1608"/>
      <c r="G73" s="1608"/>
      <c r="H73" s="1608"/>
      <c r="I73" s="1608"/>
      <c r="J73" s="1609"/>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J73" s="461"/>
      <c r="BK73" s="461"/>
      <c r="BL73" s="461"/>
      <c r="BM73" s="461"/>
      <c r="BN73" s="461"/>
      <c r="BO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row>
    <row r="74" spans="1:88" s="463" customFormat="1" ht="66" customHeight="1" thickBot="1">
      <c r="A74" s="461"/>
      <c r="B74" s="468" t="s">
        <v>960</v>
      </c>
      <c r="C74" s="1625" t="s">
        <v>961</v>
      </c>
      <c r="D74" s="1626"/>
      <c r="E74" s="1626"/>
      <c r="F74" s="1626"/>
      <c r="G74" s="1626"/>
      <c r="H74" s="1626"/>
      <c r="I74" s="1626"/>
      <c r="J74" s="1627"/>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c r="BP74" s="461"/>
      <c r="BQ74" s="461"/>
      <c r="BR74" s="461"/>
      <c r="BS74" s="461"/>
      <c r="BT74" s="461"/>
      <c r="BU74" s="461"/>
      <c r="BV74" s="461"/>
      <c r="BW74" s="461"/>
      <c r="BX74" s="461"/>
      <c r="BY74" s="461"/>
      <c r="BZ74" s="461"/>
      <c r="CA74" s="461"/>
      <c r="CB74" s="461"/>
      <c r="CC74" s="461"/>
      <c r="CD74" s="461"/>
      <c r="CE74" s="461"/>
      <c r="CF74" s="461"/>
      <c r="CG74" s="461"/>
      <c r="CH74" s="461"/>
      <c r="CI74" s="461"/>
      <c r="CJ74" s="461"/>
    </row>
    <row r="75" spans="1:88" s="463" customFormat="1" ht="25.5" thickBot="1">
      <c r="A75" s="461"/>
      <c r="B75" s="468" t="s">
        <v>962</v>
      </c>
      <c r="C75" s="1625" t="s">
        <v>963</v>
      </c>
      <c r="D75" s="1626"/>
      <c r="E75" s="1626"/>
      <c r="F75" s="1626"/>
      <c r="G75" s="1626"/>
      <c r="H75" s="1626"/>
      <c r="I75" s="1626"/>
      <c r="J75" s="1627"/>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row>
    <row r="76" spans="1:88" s="463" customFormat="1" ht="27" customHeight="1" thickBot="1">
      <c r="A76" s="461"/>
      <c r="B76" s="468" t="s">
        <v>964</v>
      </c>
      <c r="C76" s="1625" t="s">
        <v>965</v>
      </c>
      <c r="D76" s="1626"/>
      <c r="E76" s="1626"/>
      <c r="F76" s="1626"/>
      <c r="G76" s="1626"/>
      <c r="H76" s="1626"/>
      <c r="I76" s="1626"/>
      <c r="J76" s="1627"/>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J76" s="461"/>
      <c r="BK76" s="461"/>
      <c r="BL76" s="461"/>
      <c r="BM76" s="461"/>
      <c r="BN76" s="461"/>
      <c r="BO76" s="461"/>
      <c r="BP76" s="461"/>
      <c r="BQ76" s="461"/>
      <c r="BR76" s="461"/>
      <c r="BS76" s="461"/>
      <c r="BT76" s="461"/>
      <c r="BU76" s="461"/>
      <c r="BV76" s="461"/>
      <c r="BW76" s="461"/>
      <c r="BX76" s="461"/>
      <c r="BY76" s="461"/>
      <c r="BZ76" s="461"/>
      <c r="CA76" s="461"/>
      <c r="CB76" s="461"/>
      <c r="CC76" s="461"/>
      <c r="CD76" s="461"/>
      <c r="CE76" s="461"/>
      <c r="CF76" s="461"/>
      <c r="CG76" s="461"/>
      <c r="CH76" s="461"/>
      <c r="CI76" s="461"/>
      <c r="CJ76" s="461"/>
    </row>
    <row r="77" spans="1:88" s="463" customFormat="1" ht="38" thickBot="1">
      <c r="A77" s="461"/>
      <c r="B77" s="468" t="s">
        <v>966</v>
      </c>
      <c r="C77" s="1625" t="s">
        <v>967</v>
      </c>
      <c r="D77" s="1626"/>
      <c r="E77" s="1626"/>
      <c r="F77" s="1626"/>
      <c r="G77" s="1626"/>
      <c r="H77" s="1626"/>
      <c r="I77" s="1626"/>
      <c r="J77" s="1627"/>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J77" s="461"/>
      <c r="BK77" s="461"/>
      <c r="BL77" s="461"/>
      <c r="BM77" s="461"/>
      <c r="BN77" s="461"/>
      <c r="BO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row>
    <row r="78" spans="1:88" s="463" customFormat="1" ht="38" thickBot="1">
      <c r="A78" s="461"/>
      <c r="B78" s="468" t="s">
        <v>968</v>
      </c>
      <c r="C78" s="1625" t="s">
        <v>969</v>
      </c>
      <c r="D78" s="1626"/>
      <c r="E78" s="1626"/>
      <c r="F78" s="1626"/>
      <c r="G78" s="1626"/>
      <c r="H78" s="1626"/>
      <c r="I78" s="1626"/>
      <c r="J78" s="1627"/>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row>
    <row r="79" spans="1:88" s="463" customFormat="1" ht="25.5" thickBot="1">
      <c r="A79" s="461"/>
      <c r="B79" s="467" t="s">
        <v>970</v>
      </c>
      <c r="C79" s="1628" t="s">
        <v>971</v>
      </c>
      <c r="D79" s="1629"/>
      <c r="E79" s="1629"/>
      <c r="F79" s="1629"/>
      <c r="G79" s="1629"/>
      <c r="H79" s="1629"/>
      <c r="I79" s="1629"/>
      <c r="J79" s="1630"/>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row>
    <row r="80" spans="1:88" s="463" customFormat="1" ht="16.25" customHeight="1" thickBot="1">
      <c r="A80" s="461"/>
      <c r="B80" s="462"/>
      <c r="C80" s="462"/>
      <c r="D80" s="462"/>
      <c r="E80" s="462"/>
      <c r="F80" s="462"/>
      <c r="G80" s="462"/>
      <c r="H80" s="462"/>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J80" s="461"/>
      <c r="BK80" s="461"/>
      <c r="BL80" s="461"/>
      <c r="BM80" s="461"/>
      <c r="BN80" s="461"/>
      <c r="BO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row>
    <row r="81" spans="1:88" s="463" customFormat="1" ht="16.5" thickBot="1">
      <c r="A81" s="461"/>
      <c r="B81" s="1616" t="s">
        <v>972</v>
      </c>
      <c r="C81" s="1617"/>
      <c r="D81" s="1617"/>
      <c r="E81" s="1617"/>
      <c r="F81" s="1617"/>
      <c r="G81" s="1617"/>
      <c r="H81" s="1617"/>
      <c r="I81" s="1620"/>
      <c r="J81" s="1621"/>
      <c r="K81" s="461"/>
      <c r="L81" s="461"/>
      <c r="M81" s="461"/>
      <c r="N81" s="461"/>
      <c r="O81" s="461"/>
      <c r="P81" s="461"/>
      <c r="Q81" s="461"/>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row>
    <row r="82" spans="1:88"/>
  </sheetData>
  <sheetProtection algorithmName="SHA-512" hashValue="cPMxdztDkan6/X1HXxfFMKM/Y+U+M5eMSQjoBgQzgiZ56jtSYEHK15nKFLDGE4ZBkt6xAamASmsVT1BJtm6RQw==" saltValue="O8SWfyCdnTMzjwUA13s8ng==" spinCount="100000" sheet="1" objects="1" scenarios="1"/>
  <mergeCells count="31">
    <mergeCell ref="B81:J81"/>
    <mergeCell ref="C74:J74"/>
    <mergeCell ref="C75:J75"/>
    <mergeCell ref="C76:J76"/>
    <mergeCell ref="C77:J77"/>
    <mergeCell ref="C78:J78"/>
    <mergeCell ref="C79:J79"/>
    <mergeCell ref="C65:J73"/>
    <mergeCell ref="C48:J48"/>
    <mergeCell ref="C49:J49"/>
    <mergeCell ref="C50:J50"/>
    <mergeCell ref="C51:J51"/>
    <mergeCell ref="C52:J52"/>
    <mergeCell ref="C53:J53"/>
    <mergeCell ref="C54:J54"/>
    <mergeCell ref="B58:J58"/>
    <mergeCell ref="B60:J60"/>
    <mergeCell ref="B62:J62"/>
    <mergeCell ref="C64:J64"/>
    <mergeCell ref="C47:J47"/>
    <mergeCell ref="B3:C3"/>
    <mergeCell ref="B34:J34"/>
    <mergeCell ref="C38:J38"/>
    <mergeCell ref="C39:J39"/>
    <mergeCell ref="C40:J40"/>
    <mergeCell ref="C41:J41"/>
    <mergeCell ref="C42:J42"/>
    <mergeCell ref="C43:J43"/>
    <mergeCell ref="C44:J44"/>
    <mergeCell ref="C45:J45"/>
    <mergeCell ref="C46:J46"/>
  </mergeCells>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6" id="{7035ACDE-FFC6-46FB-88A8-1FEB238E6C10}">
            <xm:f>'C:\Financial Accounting\Regulatory reporting and compliance\01 Year end\06 March 2019\Working Files\For Ofwat\[Resubmission 03.07.2019 - 2018-19-Annual-Performance-Report-tables.xlsx]Validation'!#REF!=1</xm:f>
            <x14:dxf>
              <fill>
                <patternFill>
                  <bgColor theme="2"/>
                </patternFill>
              </fill>
            </x14:dxf>
          </x14:cfRule>
          <xm:sqref>G6:CI15 G22:CI23 H21:CI21 G18:CI19</xm:sqref>
        </x14:conditionalFormatting>
        <x14:conditionalFormatting xmlns:xm="http://schemas.microsoft.com/office/excel/2006/main">
          <x14:cfRule type="expression" priority="5" id="{AA0F70E1-74DC-48C5-8BFA-59F29A61ED08}">
            <xm:f>'C:\Financial Accounting\Regulatory reporting and compliance\01 Year end\06 March 2019\Working Files\For Ofwat\[Resubmission 03.07.2019 - 2018-19-Annual-Performance-Report-tables.xlsx]Validation'!#REF!=1</xm:f>
            <x14:dxf>
              <fill>
                <patternFill>
                  <bgColor theme="2"/>
                </patternFill>
              </fill>
            </x14:dxf>
          </x14:cfRule>
          <xm:sqref>G20:CH20</xm:sqref>
        </x14:conditionalFormatting>
        <x14:conditionalFormatting xmlns:xm="http://schemas.microsoft.com/office/excel/2006/main">
          <x14:cfRule type="expression" priority="4" id="{1EE97997-8980-4A12-90A4-E729F4171CE2}">
            <xm:f>'C:\Financial Accounting\Regulatory reporting and compliance\01 Year end\06 March 2019\Working Files\For Ofwat\[Resubmission 03.07.2019 - 2018-19-Annual-Performance-Report-tables.xlsx]Validation'!#REF!=1</xm:f>
            <x14:dxf>
              <fill>
                <patternFill>
                  <bgColor theme="2"/>
                </patternFill>
              </fill>
            </x14:dxf>
          </x14:cfRule>
          <xm:sqref>G20:CH20</xm:sqref>
        </x14:conditionalFormatting>
        <x14:conditionalFormatting xmlns:xm="http://schemas.microsoft.com/office/excel/2006/main">
          <x14:cfRule type="expression" priority="3" id="{6347981E-2DE9-42BE-B6EF-275A182F9478}">
            <xm:f>'C:\Financial Accounting\Regulatory reporting and compliance\01 Year end\06 March 2019\Working Files\For Ofwat\[Resubmission 03.07.2019 - 2018-19-Annual-Performance-Report-tables.xlsx]Validation'!#REF!=1</xm:f>
            <x14:dxf>
              <fill>
                <patternFill>
                  <bgColor theme="2"/>
                </patternFill>
              </fill>
            </x14:dxf>
          </x14:cfRule>
          <xm:sqref>G21:CH21</xm:sqref>
        </x14:conditionalFormatting>
        <x14:conditionalFormatting xmlns:xm="http://schemas.microsoft.com/office/excel/2006/main">
          <x14:cfRule type="expression" priority="2" id="{63D4A5DC-80D8-42D5-BA85-8389B7C80E82}">
            <xm:f>'C:\Financial Accounting\Regulatory reporting and compliance\01 Year end\06 March 2019\Working Files\For Ofwat\[Resubmission 03.07.2019 - 2018-19-Annual-Performance-Report-tables.xlsx]Validation'!#REF!=1</xm:f>
            <x14:dxf>
              <fill>
                <patternFill>
                  <bgColor theme="2"/>
                </patternFill>
              </fill>
            </x14:dxf>
          </x14:cfRule>
          <xm:sqref>G20:CH20</xm:sqref>
        </x14:conditionalFormatting>
        <x14:conditionalFormatting xmlns:xm="http://schemas.microsoft.com/office/excel/2006/main">
          <x14:cfRule type="expression" priority="1" id="{C4B880BC-1C28-416C-B9C2-683A4E5E5F53}">
            <xm:f>'C:\Financial Accounting\Regulatory reporting and compliance\01 Year end\06 March 2019\Working Files\For Ofwat\[Resubmission 03.07.2019 - 2018-19-Annual-Performance-Report-tables.xlsx]Validation'!#REF!=1</xm:f>
            <x14:dxf>
              <fill>
                <patternFill>
                  <bgColor theme="2"/>
                </patternFill>
              </fill>
            </x14:dxf>
          </x14:cfRule>
          <xm:sqref>CI20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81"/>
  <sheetViews>
    <sheetView zoomScale="80" zoomScaleNormal="80" workbookViewId="0">
      <selection activeCell="G38" sqref="G38"/>
    </sheetView>
  </sheetViews>
  <sheetFormatPr defaultColWidth="0" defaultRowHeight="14" zeroHeight="1"/>
  <cols>
    <col min="1" max="1" width="0.58203125" customWidth="1"/>
    <col min="2" max="2" width="8.58203125" customWidth="1"/>
    <col min="3" max="3" width="73.08203125" customWidth="1"/>
    <col min="4" max="4" width="10.6640625" style="481" bestFit="1" customWidth="1"/>
    <col min="5" max="5" width="8.08203125" style="481" customWidth="1"/>
    <col min="6" max="6" width="8.58203125" customWidth="1"/>
    <col min="7" max="7" width="12.08203125" customWidth="1"/>
    <col min="8" max="8" width="30.08203125" customWidth="1"/>
    <col min="9" max="9" width="2.58203125" customWidth="1"/>
    <col min="10" max="10" width="23.5" customWidth="1"/>
    <col min="11" max="11" width="1.08203125" customWidth="1"/>
    <col min="12" max="12" width="1.08203125" style="178" hidden="1" customWidth="1"/>
    <col min="13" max="13" width="19.58203125" hidden="1" customWidth="1"/>
    <col min="14" max="14" width="0.58203125" style="178" hidden="1" customWidth="1"/>
    <col min="15" max="15" width="13.58203125" hidden="1" customWidth="1"/>
    <col min="16" max="16" width="0.5" style="178" hidden="1" customWidth="1"/>
    <col min="17" max="18" width="8.58203125" hidden="1" customWidth="1"/>
    <col min="19" max="19" width="26.08203125" hidden="1" customWidth="1"/>
    <col min="20" max="20" width="1.58203125" style="178" hidden="1" customWidth="1"/>
    <col min="21" max="22" width="0" hidden="1" customWidth="1"/>
    <col min="23" max="16384" width="8.58203125" hidden="1"/>
  </cols>
  <sheetData>
    <row r="1" spans="1:20" s="226" customFormat="1" ht="20">
      <c r="B1" s="13" t="s">
        <v>973</v>
      </c>
      <c r="C1" s="13"/>
      <c r="D1" s="13"/>
      <c r="E1" s="13"/>
      <c r="F1" s="13"/>
      <c r="G1" s="13"/>
      <c r="H1" s="14" t="str">
        <f>[2]Validation!B3</f>
        <v>Thames Water</v>
      </c>
      <c r="I1" s="13"/>
      <c r="J1" s="15" t="s">
        <v>412</v>
      </c>
      <c r="K1" s="16"/>
      <c r="L1" s="17"/>
      <c r="N1" s="17"/>
      <c r="P1" s="177"/>
      <c r="T1" s="177"/>
    </row>
    <row r="2" spans="1:20" s="226" customFormat="1" ht="14.5" thickBot="1">
      <c r="B2" s="21" t="s">
        <v>413</v>
      </c>
      <c r="C2" s="469"/>
      <c r="D2" s="469"/>
      <c r="I2" s="16"/>
      <c r="J2" s="16"/>
      <c r="K2" s="16"/>
      <c r="L2" s="17"/>
      <c r="N2" s="17"/>
      <c r="P2" s="177"/>
      <c r="T2" s="177"/>
    </row>
    <row r="3" spans="1:20" s="19" customFormat="1" ht="14.5" thickBot="1">
      <c r="A3" s="226"/>
      <c r="B3" s="231" t="s">
        <v>486</v>
      </c>
      <c r="C3" s="231" t="s">
        <v>414</v>
      </c>
      <c r="D3" s="232" t="s">
        <v>415</v>
      </c>
      <c r="E3" s="233" t="s">
        <v>41</v>
      </c>
      <c r="F3" s="233" t="s">
        <v>416</v>
      </c>
      <c r="G3" s="356" t="s">
        <v>974</v>
      </c>
      <c r="H3" s="358" t="s">
        <v>417</v>
      </c>
      <c r="I3" s="16"/>
      <c r="J3" s="358" t="s">
        <v>418</v>
      </c>
      <c r="K3" s="16"/>
      <c r="L3" s="17"/>
      <c r="M3" s="26" t="s">
        <v>419</v>
      </c>
      <c r="N3" s="17"/>
      <c r="O3" s="29" t="s">
        <v>420</v>
      </c>
      <c r="P3" s="17"/>
      <c r="Q3" s="26" t="s">
        <v>421</v>
      </c>
      <c r="R3" s="27"/>
      <c r="S3" s="27"/>
      <c r="T3" s="17"/>
    </row>
    <row r="4" spans="1:20" s="19" customFormat="1" ht="14.5" thickBot="1">
      <c r="A4" s="226"/>
      <c r="B4" s="226"/>
      <c r="C4" s="226"/>
      <c r="D4" s="226"/>
      <c r="E4" s="226"/>
      <c r="F4" s="226"/>
      <c r="G4" s="226"/>
      <c r="H4" s="226"/>
      <c r="I4" s="16"/>
      <c r="J4" s="386"/>
      <c r="K4" s="16"/>
      <c r="L4" s="17"/>
      <c r="M4" s="44" t="s">
        <v>422</v>
      </c>
      <c r="N4" s="17"/>
      <c r="P4" s="17"/>
      <c r="R4" s="1179"/>
      <c r="S4" s="1179"/>
      <c r="T4" s="17"/>
    </row>
    <row r="5" spans="1:20" s="19" customFormat="1" ht="14.5" thickBot="1">
      <c r="A5" s="226"/>
      <c r="B5" s="243" t="s">
        <v>423</v>
      </c>
      <c r="C5" s="311" t="s">
        <v>22</v>
      </c>
      <c r="D5" s="226"/>
      <c r="E5" s="226"/>
      <c r="F5" s="226"/>
      <c r="G5" s="226"/>
      <c r="H5" s="226"/>
      <c r="I5" s="16"/>
      <c r="J5" s="386"/>
      <c r="K5" s="16"/>
      <c r="L5" s="17"/>
      <c r="M5" s="44"/>
      <c r="N5" s="17"/>
      <c r="P5" s="17"/>
      <c r="T5" s="17"/>
    </row>
    <row r="6" spans="1:20" s="19" customFormat="1">
      <c r="A6" s="226"/>
      <c r="B6" s="245" t="s">
        <v>975</v>
      </c>
      <c r="C6" s="247" t="s">
        <v>389</v>
      </c>
      <c r="D6" s="470" t="s">
        <v>976</v>
      </c>
      <c r="E6" s="248" t="s">
        <v>221</v>
      </c>
      <c r="F6" s="249">
        <v>3</v>
      </c>
      <c r="G6" s="1017">
        <v>3.4500000000000003E-2</v>
      </c>
      <c r="H6" s="1180"/>
      <c r="I6" s="16"/>
      <c r="J6" s="471">
        <f t="shared" ref="J6:J33" si="0" xml:space="preserve"> IF( SUM( L6:N6 ) = 0, 0, $M$4 )</f>
        <v>0</v>
      </c>
      <c r="K6" s="16"/>
      <c r="L6" s="17"/>
      <c r="M6" s="59">
        <f t="shared" ref="M6:M26" si="1" xml:space="preserve"> IF( ISNUMBER( G6 ), 0, 1 )</f>
        <v>0</v>
      </c>
      <c r="N6" s="17"/>
      <c r="P6" s="17"/>
      <c r="T6" s="17"/>
    </row>
    <row r="7" spans="1:20" s="19" customFormat="1">
      <c r="A7" s="226"/>
      <c r="B7" s="413" t="s">
        <v>977</v>
      </c>
      <c r="C7" s="261" t="s">
        <v>390</v>
      </c>
      <c r="D7" s="472" t="s">
        <v>978</v>
      </c>
      <c r="E7" s="254" t="s">
        <v>221</v>
      </c>
      <c r="F7" s="255">
        <v>3</v>
      </c>
      <c r="G7" s="1046">
        <v>0.70335999999999999</v>
      </c>
      <c r="H7" s="1181"/>
      <c r="I7" s="16"/>
      <c r="J7" s="471">
        <f t="shared" si="0"/>
        <v>0</v>
      </c>
      <c r="K7" s="16"/>
      <c r="L7" s="17"/>
      <c r="M7" s="59">
        <f t="shared" si="1"/>
        <v>0</v>
      </c>
      <c r="N7" s="17"/>
      <c r="P7" s="17"/>
      <c r="T7" s="17"/>
    </row>
    <row r="8" spans="1:20" s="19" customFormat="1">
      <c r="A8" s="226"/>
      <c r="B8" s="413" t="s">
        <v>979</v>
      </c>
      <c r="C8" s="261" t="s">
        <v>391</v>
      </c>
      <c r="D8" s="472" t="s">
        <v>980</v>
      </c>
      <c r="E8" s="254" t="s">
        <v>221</v>
      </c>
      <c r="F8" s="255">
        <v>3</v>
      </c>
      <c r="G8" s="1046">
        <v>1.8579999999999999E-2</v>
      </c>
      <c r="H8" s="1181"/>
      <c r="I8" s="16"/>
      <c r="J8" s="471">
        <f t="shared" si="0"/>
        <v>0</v>
      </c>
      <c r="K8" s="16"/>
      <c r="L8" s="17"/>
      <c r="M8" s="59">
        <f t="shared" si="1"/>
        <v>0</v>
      </c>
      <c r="N8" s="17"/>
      <c r="P8" s="17"/>
      <c r="T8" s="17"/>
    </row>
    <row r="9" spans="1:20" s="19" customFormat="1" ht="25">
      <c r="A9" s="226"/>
      <c r="B9" s="413" t="s">
        <v>981</v>
      </c>
      <c r="C9" s="261" t="s">
        <v>982</v>
      </c>
      <c r="D9" s="472" t="s">
        <v>983</v>
      </c>
      <c r="E9" s="254" t="s">
        <v>221</v>
      </c>
      <c r="F9" s="255">
        <v>3</v>
      </c>
      <c r="G9" s="1046">
        <v>0.22825000000000001</v>
      </c>
      <c r="H9" s="1181"/>
      <c r="I9" s="16"/>
      <c r="J9" s="471">
        <f t="shared" si="0"/>
        <v>0</v>
      </c>
      <c r="K9" s="16"/>
      <c r="L9" s="17"/>
      <c r="M9" s="59">
        <f t="shared" si="1"/>
        <v>0</v>
      </c>
      <c r="N9" s="17"/>
      <c r="P9" s="17"/>
      <c r="T9" s="17"/>
    </row>
    <row r="10" spans="1:20" s="19" customFormat="1">
      <c r="A10" s="226"/>
      <c r="B10" s="413" t="s">
        <v>984</v>
      </c>
      <c r="C10" s="261" t="s">
        <v>392</v>
      </c>
      <c r="D10" s="472" t="s">
        <v>985</v>
      </c>
      <c r="E10" s="254" t="s">
        <v>221</v>
      </c>
      <c r="F10" s="255">
        <v>3</v>
      </c>
      <c r="G10" s="1046">
        <v>1.277E-2</v>
      </c>
      <c r="H10" s="1181"/>
      <c r="I10" s="16"/>
      <c r="J10" s="471">
        <f t="shared" si="0"/>
        <v>0</v>
      </c>
      <c r="K10" s="16"/>
      <c r="L10" s="17"/>
      <c r="M10" s="59">
        <f t="shared" si="1"/>
        <v>0</v>
      </c>
      <c r="N10" s="17"/>
      <c r="P10" s="17"/>
      <c r="T10" s="17"/>
    </row>
    <row r="11" spans="1:20" s="19" customFormat="1" ht="25.5" customHeight="1">
      <c r="A11" s="226"/>
      <c r="B11" s="413" t="s">
        <v>986</v>
      </c>
      <c r="C11" s="261" t="s">
        <v>393</v>
      </c>
      <c r="D11" s="472" t="s">
        <v>987</v>
      </c>
      <c r="E11" s="254" t="s">
        <v>221</v>
      </c>
      <c r="F11" s="255">
        <v>3</v>
      </c>
      <c r="G11" s="1046">
        <v>0</v>
      </c>
      <c r="H11" s="1181"/>
      <c r="I11" s="16"/>
      <c r="J11" s="471">
        <f t="shared" si="0"/>
        <v>0</v>
      </c>
      <c r="L11" s="17"/>
      <c r="M11" s="59">
        <f t="shared" si="1"/>
        <v>0</v>
      </c>
      <c r="N11" s="17"/>
      <c r="P11" s="17"/>
      <c r="T11" s="89"/>
    </row>
    <row r="12" spans="1:20" s="258" customFormat="1">
      <c r="A12" s="226"/>
      <c r="B12" s="413" t="s">
        <v>988</v>
      </c>
      <c r="C12" s="260" t="s">
        <v>989</v>
      </c>
      <c r="D12" s="473" t="s">
        <v>990</v>
      </c>
      <c r="E12" s="254" t="s">
        <v>221</v>
      </c>
      <c r="F12" s="255">
        <v>3</v>
      </c>
      <c r="G12" s="1046">
        <v>2.5100000000000001E-3</v>
      </c>
      <c r="H12" s="1181"/>
      <c r="I12" s="474"/>
      <c r="J12" s="1182">
        <f t="shared" si="0"/>
        <v>0</v>
      </c>
      <c r="K12" s="474"/>
      <c r="L12" s="1156"/>
      <c r="M12" s="1183">
        <f t="shared" si="1"/>
        <v>0</v>
      </c>
      <c r="N12" s="1156"/>
      <c r="P12" s="1184"/>
      <c r="Q12" s="1185"/>
      <c r="R12" s="1185"/>
      <c r="S12" s="1186"/>
      <c r="T12" s="1184"/>
    </row>
    <row r="13" spans="1:20" s="258" customFormat="1">
      <c r="A13" s="226"/>
      <c r="B13" s="413" t="s">
        <v>991</v>
      </c>
      <c r="C13" s="260" t="s">
        <v>992</v>
      </c>
      <c r="D13" s="473" t="s">
        <v>993</v>
      </c>
      <c r="E13" s="254" t="s">
        <v>221</v>
      </c>
      <c r="F13" s="255">
        <v>3</v>
      </c>
      <c r="G13" s="1046">
        <v>0</v>
      </c>
      <c r="H13" s="1181"/>
      <c r="I13" s="474"/>
      <c r="J13" s="1182" t="str">
        <f xml:space="preserve"> IF( SUM( L13:N13 ) &lt;&gt; 0, $M$4, IF(SUM(N13:P13) =  0, 0, $S$13))</f>
        <v>Total of lines 4P.1 to 4P.8 do not equal 1.</v>
      </c>
      <c r="K13" s="474"/>
      <c r="L13" s="1156"/>
      <c r="M13" s="1183">
        <f t="shared" si="1"/>
        <v>0</v>
      </c>
      <c r="N13" s="1156"/>
      <c r="O13" s="1183">
        <f xml:space="preserve"> IF( (Q13 - R13) = 0, 0, 1 )</f>
        <v>1</v>
      </c>
      <c r="P13" s="1184"/>
      <c r="Q13" s="1185">
        <f>SUM(G6:G13)</f>
        <v>0.99997000000000003</v>
      </c>
      <c r="R13" s="1185">
        <v>1</v>
      </c>
      <c r="S13" s="1186" t="s">
        <v>3943</v>
      </c>
      <c r="T13" s="1184"/>
    </row>
    <row r="14" spans="1:20" s="19" customFormat="1">
      <c r="A14" s="226"/>
      <c r="B14" s="413" t="s">
        <v>994</v>
      </c>
      <c r="C14" s="261" t="s">
        <v>394</v>
      </c>
      <c r="D14" s="472" t="s">
        <v>995</v>
      </c>
      <c r="E14" s="254" t="s">
        <v>222</v>
      </c>
      <c r="F14" s="255">
        <v>0</v>
      </c>
      <c r="G14" s="1187">
        <v>1</v>
      </c>
      <c r="H14" s="1181"/>
      <c r="I14" s="16"/>
      <c r="J14" s="471">
        <f t="shared" si="0"/>
        <v>0</v>
      </c>
      <c r="K14" s="16"/>
      <c r="L14" s="17"/>
      <c r="M14" s="59">
        <f t="shared" si="1"/>
        <v>0</v>
      </c>
      <c r="N14" s="17"/>
      <c r="P14" s="17"/>
      <c r="T14" s="17"/>
    </row>
    <row r="15" spans="1:20" s="19" customFormat="1">
      <c r="A15" s="226"/>
      <c r="B15" s="413" t="s">
        <v>996</v>
      </c>
      <c r="C15" s="261" t="s">
        <v>395</v>
      </c>
      <c r="D15" s="472" t="s">
        <v>997</v>
      </c>
      <c r="E15" s="254" t="s">
        <v>222</v>
      </c>
      <c r="F15" s="255">
        <v>0</v>
      </c>
      <c r="G15" s="1187">
        <v>25</v>
      </c>
      <c r="H15" s="1181"/>
      <c r="I15" s="16"/>
      <c r="J15" s="471">
        <f t="shared" si="0"/>
        <v>0</v>
      </c>
      <c r="K15" s="16"/>
      <c r="L15" s="17"/>
      <c r="M15" s="59">
        <f t="shared" si="1"/>
        <v>0</v>
      </c>
      <c r="N15" s="17"/>
      <c r="P15" s="17"/>
      <c r="T15" s="17"/>
    </row>
    <row r="16" spans="1:20" s="19" customFormat="1">
      <c r="A16" s="226"/>
      <c r="B16" s="413" t="s">
        <v>998</v>
      </c>
      <c r="C16" s="261" t="s">
        <v>131</v>
      </c>
      <c r="D16" s="472" t="s">
        <v>999</v>
      </c>
      <c r="E16" s="254" t="s">
        <v>222</v>
      </c>
      <c r="F16" s="255">
        <v>0</v>
      </c>
      <c r="G16" s="1187">
        <v>14</v>
      </c>
      <c r="H16" s="1181"/>
      <c r="I16" s="16"/>
      <c r="J16" s="471">
        <f t="shared" si="0"/>
        <v>0</v>
      </c>
      <c r="K16" s="16"/>
      <c r="L16" s="17"/>
      <c r="M16" s="59">
        <f t="shared" si="1"/>
        <v>0</v>
      </c>
      <c r="N16" s="17"/>
      <c r="P16" s="17"/>
      <c r="T16" s="17"/>
    </row>
    <row r="17" spans="1:20" s="19" customFormat="1" ht="14.25" customHeight="1">
      <c r="A17" s="226"/>
      <c r="B17" s="413" t="s">
        <v>1000</v>
      </c>
      <c r="C17" s="261" t="s">
        <v>132</v>
      </c>
      <c r="D17" s="472" t="s">
        <v>1001</v>
      </c>
      <c r="E17" s="254" t="s">
        <v>222</v>
      </c>
      <c r="F17" s="255">
        <v>0</v>
      </c>
      <c r="G17" s="1187">
        <v>107</v>
      </c>
      <c r="H17" s="1181"/>
      <c r="I17" s="16"/>
      <c r="J17" s="471">
        <f t="shared" si="0"/>
        <v>0</v>
      </c>
      <c r="K17" s="16"/>
      <c r="L17" s="17"/>
      <c r="M17" s="59">
        <f t="shared" si="1"/>
        <v>0</v>
      </c>
      <c r="N17" s="17"/>
      <c r="P17" s="17"/>
      <c r="T17" s="17"/>
    </row>
    <row r="18" spans="1:20" s="19" customFormat="1">
      <c r="A18" s="226"/>
      <c r="B18" s="413" t="s">
        <v>1002</v>
      </c>
      <c r="C18" s="261" t="s">
        <v>396</v>
      </c>
      <c r="D18" s="472" t="s">
        <v>1003</v>
      </c>
      <c r="E18" s="254" t="s">
        <v>222</v>
      </c>
      <c r="F18" s="255">
        <v>0</v>
      </c>
      <c r="G18" s="1187">
        <v>30</v>
      </c>
      <c r="H18" s="1181"/>
      <c r="I18" s="16"/>
      <c r="J18" s="471">
        <f t="shared" si="0"/>
        <v>0</v>
      </c>
      <c r="K18" s="16"/>
      <c r="L18" s="17"/>
      <c r="M18" s="59">
        <f t="shared" si="1"/>
        <v>0</v>
      </c>
      <c r="N18" s="17"/>
      <c r="P18" s="17"/>
      <c r="T18" s="17"/>
    </row>
    <row r="19" spans="1:20" s="19" customFormat="1">
      <c r="A19" s="226"/>
      <c r="B19" s="413" t="s">
        <v>1004</v>
      </c>
      <c r="C19" s="261" t="s">
        <v>133</v>
      </c>
      <c r="D19" s="472" t="s">
        <v>1005</v>
      </c>
      <c r="E19" s="254" t="s">
        <v>222</v>
      </c>
      <c r="F19" s="255">
        <v>0</v>
      </c>
      <c r="G19" s="1187">
        <v>0</v>
      </c>
      <c r="H19" s="1181"/>
      <c r="I19" s="16"/>
      <c r="J19" s="471">
        <f t="shared" si="0"/>
        <v>0</v>
      </c>
      <c r="K19" s="16"/>
      <c r="L19" s="17"/>
      <c r="M19" s="59">
        <f t="shared" si="1"/>
        <v>0</v>
      </c>
      <c r="N19" s="17"/>
      <c r="P19" s="17"/>
      <c r="T19" s="17"/>
    </row>
    <row r="20" spans="1:20" s="258" customFormat="1">
      <c r="A20" s="226"/>
      <c r="B20" s="413" t="s">
        <v>1006</v>
      </c>
      <c r="C20" s="260" t="s">
        <v>1007</v>
      </c>
      <c r="D20" s="473" t="s">
        <v>1008</v>
      </c>
      <c r="E20" s="254" t="s">
        <v>222</v>
      </c>
      <c r="F20" s="255">
        <v>0</v>
      </c>
      <c r="G20" s="1187">
        <v>1</v>
      </c>
      <c r="H20" s="1181"/>
      <c r="I20" s="474"/>
      <c r="J20" s="1182">
        <f t="shared" si="0"/>
        <v>0</v>
      </c>
      <c r="K20" s="474"/>
      <c r="L20" s="1156"/>
      <c r="M20" s="1183">
        <f t="shared" si="1"/>
        <v>0</v>
      </c>
      <c r="N20" s="1156"/>
      <c r="P20" s="1156"/>
      <c r="T20" s="1156"/>
    </row>
    <row r="21" spans="1:20" s="258" customFormat="1">
      <c r="A21" s="226"/>
      <c r="B21" s="413" t="s">
        <v>1009</v>
      </c>
      <c r="C21" s="260" t="s">
        <v>134</v>
      </c>
      <c r="D21" s="473" t="s">
        <v>1010</v>
      </c>
      <c r="E21" s="254" t="s">
        <v>222</v>
      </c>
      <c r="F21" s="255">
        <v>0</v>
      </c>
      <c r="G21" s="1187">
        <v>178</v>
      </c>
      <c r="H21" s="1181"/>
      <c r="I21" s="474"/>
      <c r="J21" s="1182">
        <f t="shared" si="0"/>
        <v>0</v>
      </c>
      <c r="K21" s="474"/>
      <c r="L21" s="1156"/>
      <c r="M21" s="1183">
        <f t="shared" si="1"/>
        <v>0</v>
      </c>
      <c r="N21" s="1156"/>
      <c r="P21" s="1156"/>
      <c r="T21" s="1156"/>
    </row>
    <row r="22" spans="1:20" s="258" customFormat="1">
      <c r="A22" s="226"/>
      <c r="B22" s="413" t="s">
        <v>1011</v>
      </c>
      <c r="C22" s="260" t="s">
        <v>1012</v>
      </c>
      <c r="D22" s="473" t="s">
        <v>1013</v>
      </c>
      <c r="E22" s="254" t="s">
        <v>222</v>
      </c>
      <c r="F22" s="255">
        <v>0</v>
      </c>
      <c r="G22" s="1187">
        <v>0</v>
      </c>
      <c r="H22" s="1181"/>
      <c r="I22" s="474"/>
      <c r="J22" s="1182">
        <f t="shared" si="0"/>
        <v>0</v>
      </c>
      <c r="K22" s="474"/>
      <c r="L22" s="1156"/>
      <c r="M22" s="1183">
        <f t="shared" si="1"/>
        <v>0</v>
      </c>
      <c r="N22" s="1156"/>
      <c r="P22" s="1156"/>
      <c r="T22" s="1156"/>
    </row>
    <row r="23" spans="1:20" s="19" customFormat="1">
      <c r="A23" s="226"/>
      <c r="B23" s="413" t="s">
        <v>1014</v>
      </c>
      <c r="C23" s="261" t="s">
        <v>397</v>
      </c>
      <c r="D23" s="472" t="s">
        <v>1015</v>
      </c>
      <c r="E23" s="254" t="s">
        <v>222</v>
      </c>
      <c r="F23" s="255">
        <v>0</v>
      </c>
      <c r="G23" s="1187">
        <v>26</v>
      </c>
      <c r="H23" s="1181"/>
      <c r="I23" s="16"/>
      <c r="J23" s="471">
        <f t="shared" si="0"/>
        <v>0</v>
      </c>
      <c r="K23" s="16"/>
      <c r="L23" s="17"/>
      <c r="M23" s="59">
        <f t="shared" si="1"/>
        <v>0</v>
      </c>
      <c r="N23" s="17"/>
      <c r="P23" s="17"/>
      <c r="T23" s="17"/>
    </row>
    <row r="24" spans="1:20" s="19" customFormat="1">
      <c r="A24" s="226"/>
      <c r="B24" s="413" t="s">
        <v>1016</v>
      </c>
      <c r="C24" s="261" t="s">
        <v>398</v>
      </c>
      <c r="D24" s="472" t="s">
        <v>1017</v>
      </c>
      <c r="E24" s="254" t="s">
        <v>223</v>
      </c>
      <c r="F24" s="255">
        <v>0</v>
      </c>
      <c r="G24" s="1187">
        <v>220361</v>
      </c>
      <c r="H24" s="1181"/>
      <c r="I24" s="16"/>
      <c r="J24" s="471">
        <f t="shared" si="0"/>
        <v>0</v>
      </c>
      <c r="K24" s="16"/>
      <c r="L24" s="17"/>
      <c r="M24" s="59">
        <f t="shared" si="1"/>
        <v>0</v>
      </c>
      <c r="N24" s="17"/>
      <c r="P24" s="17"/>
      <c r="T24" s="17"/>
    </row>
    <row r="25" spans="1:20" s="19" customFormat="1">
      <c r="A25" s="226"/>
      <c r="B25" s="413" t="s">
        <v>1018</v>
      </c>
      <c r="C25" s="261" t="s">
        <v>135</v>
      </c>
      <c r="D25" s="472" t="s">
        <v>1019</v>
      </c>
      <c r="E25" s="254" t="s">
        <v>222</v>
      </c>
      <c r="F25" s="255">
        <v>0</v>
      </c>
      <c r="G25" s="1187">
        <v>173</v>
      </c>
      <c r="H25" s="1181"/>
      <c r="I25" s="16"/>
      <c r="J25" s="471">
        <f t="shared" si="0"/>
        <v>0</v>
      </c>
      <c r="K25" s="16"/>
      <c r="L25" s="17"/>
      <c r="M25" s="59">
        <f t="shared" si="1"/>
        <v>0</v>
      </c>
      <c r="N25" s="17"/>
      <c r="P25" s="17"/>
      <c r="T25" s="17"/>
    </row>
    <row r="26" spans="1:20" s="19" customFormat="1">
      <c r="A26" s="226"/>
      <c r="B26" s="413" t="s">
        <v>1020</v>
      </c>
      <c r="C26" s="261" t="s">
        <v>1021</v>
      </c>
      <c r="D26" s="473" t="s">
        <v>1022</v>
      </c>
      <c r="E26" s="254" t="s">
        <v>222</v>
      </c>
      <c r="F26" s="255">
        <v>0</v>
      </c>
      <c r="G26" s="1187">
        <v>11</v>
      </c>
      <c r="H26" s="1181"/>
      <c r="I26" s="16"/>
      <c r="J26" s="471">
        <f t="shared" si="0"/>
        <v>0</v>
      </c>
      <c r="K26" s="16"/>
      <c r="L26" s="17"/>
      <c r="M26" s="59">
        <f t="shared" si="1"/>
        <v>0</v>
      </c>
      <c r="N26" s="17"/>
      <c r="P26" s="17"/>
      <c r="T26" s="17"/>
    </row>
    <row r="27" spans="1:20" s="19" customFormat="1">
      <c r="A27" s="226"/>
      <c r="B27" s="414" t="s">
        <v>1023</v>
      </c>
      <c r="C27" s="261" t="s">
        <v>198</v>
      </c>
      <c r="D27" s="472" t="s">
        <v>1024</v>
      </c>
      <c r="E27" s="254" t="s">
        <v>224</v>
      </c>
      <c r="F27" s="255">
        <v>0</v>
      </c>
      <c r="G27" s="1187">
        <v>43255</v>
      </c>
      <c r="H27" s="1181"/>
      <c r="I27" s="16"/>
      <c r="J27" s="471">
        <f t="shared" si="0"/>
        <v>0</v>
      </c>
      <c r="K27" s="16"/>
      <c r="L27" s="17"/>
      <c r="M27" s="59">
        <f xml:space="preserve"> IF( ISNUMBER( G27 ), 0, 1 )</f>
        <v>0</v>
      </c>
      <c r="N27" s="17"/>
      <c r="P27" s="17"/>
      <c r="T27" s="17"/>
    </row>
    <row r="28" spans="1:20" s="19" customFormat="1">
      <c r="A28" s="226"/>
      <c r="B28" s="413" t="s">
        <v>1025</v>
      </c>
      <c r="C28" s="261" t="s">
        <v>199</v>
      </c>
      <c r="D28" s="473" t="s">
        <v>1026</v>
      </c>
      <c r="E28" s="254" t="s">
        <v>224</v>
      </c>
      <c r="F28" s="255">
        <v>0</v>
      </c>
      <c r="G28" s="1187">
        <v>11913</v>
      </c>
      <c r="H28" s="1181"/>
      <c r="I28" s="16"/>
      <c r="J28" s="471">
        <f t="shared" si="0"/>
        <v>0</v>
      </c>
      <c r="K28" s="16"/>
      <c r="L28" s="17"/>
      <c r="M28" s="59">
        <f t="shared" ref="M28" si="2" xml:space="preserve"> IF( ISNUMBER( G28 ), 0, 1 )</f>
        <v>0</v>
      </c>
      <c r="N28" s="17"/>
      <c r="P28" s="17"/>
      <c r="T28" s="17"/>
    </row>
    <row r="29" spans="1:20" s="19" customFormat="1">
      <c r="A29" s="226"/>
      <c r="B29" s="413" t="s">
        <v>1027</v>
      </c>
      <c r="C29" s="261" t="s">
        <v>1028</v>
      </c>
      <c r="D29" s="472" t="s">
        <v>1029</v>
      </c>
      <c r="E29" s="254" t="s">
        <v>225</v>
      </c>
      <c r="F29" s="255">
        <v>2</v>
      </c>
      <c r="G29" s="1188">
        <v>261.23484994819097</v>
      </c>
      <c r="H29" s="1181"/>
      <c r="I29" s="16"/>
      <c r="J29" s="471">
        <f t="shared" si="0"/>
        <v>0</v>
      </c>
      <c r="K29" s="16"/>
      <c r="L29" s="17"/>
      <c r="M29" s="59">
        <f xml:space="preserve"> IF( ISNUMBER( G29 ), 0, 1 )</f>
        <v>0</v>
      </c>
      <c r="N29" s="17"/>
      <c r="P29" s="17"/>
      <c r="T29" s="17"/>
    </row>
    <row r="30" spans="1:20" s="19" customFormat="1">
      <c r="A30" s="226"/>
      <c r="B30" s="414" t="s">
        <v>1030</v>
      </c>
      <c r="C30" s="264" t="s">
        <v>1031</v>
      </c>
      <c r="D30" s="475" t="s">
        <v>1032</v>
      </c>
      <c r="E30" s="443" t="s">
        <v>226</v>
      </c>
      <c r="F30" s="444">
        <v>2</v>
      </c>
      <c r="G30" s="1189">
        <v>20.8</v>
      </c>
      <c r="H30" s="1190"/>
      <c r="I30" s="16"/>
      <c r="J30" s="471">
        <f t="shared" si="0"/>
        <v>0</v>
      </c>
      <c r="K30" s="16"/>
      <c r="L30" s="17"/>
      <c r="M30" s="59">
        <f xml:space="preserve"> IF( ISNUMBER( G30 ), 0, 1 )</f>
        <v>0</v>
      </c>
      <c r="N30" s="17"/>
      <c r="P30" s="17"/>
      <c r="T30" s="17"/>
    </row>
    <row r="31" spans="1:20" s="19" customFormat="1">
      <c r="A31" s="226"/>
      <c r="B31" s="414" t="s">
        <v>1033</v>
      </c>
      <c r="C31" s="264" t="s">
        <v>1034</v>
      </c>
      <c r="D31" s="475" t="s">
        <v>1035</v>
      </c>
      <c r="E31" s="443" t="s">
        <v>226</v>
      </c>
      <c r="F31" s="444">
        <v>2</v>
      </c>
      <c r="G31" s="1189">
        <v>20.29</v>
      </c>
      <c r="H31" s="1190"/>
      <c r="I31" s="16"/>
      <c r="J31" s="471">
        <f t="shared" ref="J31:J32" si="3" xml:space="preserve"> IF( SUM( L31:N31 ) = 0, 0, $M$4 )</f>
        <v>0</v>
      </c>
      <c r="K31" s="16"/>
      <c r="L31" s="17"/>
      <c r="M31" s="59">
        <f t="shared" ref="M31:M32" si="4" xml:space="preserve"> IF( ISNUMBER( G31 ), 0, 1 )</f>
        <v>0</v>
      </c>
      <c r="N31" s="17"/>
      <c r="P31" s="17"/>
      <c r="T31" s="17"/>
    </row>
    <row r="32" spans="1:20" s="258" customFormat="1">
      <c r="A32" s="226"/>
      <c r="B32" s="414" t="s">
        <v>1036</v>
      </c>
      <c r="C32" s="476" t="s">
        <v>1037</v>
      </c>
      <c r="D32" s="477" t="s">
        <v>1038</v>
      </c>
      <c r="E32" s="254" t="s">
        <v>225</v>
      </c>
      <c r="F32" s="255">
        <v>2</v>
      </c>
      <c r="G32" s="1189">
        <v>3.7869541441037602</v>
      </c>
      <c r="H32" s="1190"/>
      <c r="I32" s="474"/>
      <c r="J32" s="1182">
        <f t="shared" si="3"/>
        <v>0</v>
      </c>
      <c r="K32" s="474"/>
      <c r="L32" s="1156"/>
      <c r="M32" s="1183">
        <f t="shared" si="4"/>
        <v>0</v>
      </c>
      <c r="N32" s="1156"/>
      <c r="P32" s="1156"/>
      <c r="T32" s="1156"/>
    </row>
    <row r="33" spans="1:20" s="258" customFormat="1" ht="14.5" thickBot="1">
      <c r="A33" s="226"/>
      <c r="B33" s="415" t="s">
        <v>1039</v>
      </c>
      <c r="C33" s="478" t="s">
        <v>1040</v>
      </c>
      <c r="D33" s="479" t="s">
        <v>1041</v>
      </c>
      <c r="E33" s="267" t="s">
        <v>227</v>
      </c>
      <c r="F33" s="268">
        <v>2</v>
      </c>
      <c r="G33" s="1191">
        <v>3186.7</v>
      </c>
      <c r="H33" s="1192"/>
      <c r="I33" s="474"/>
      <c r="J33" s="1182">
        <f t="shared" si="0"/>
        <v>0</v>
      </c>
      <c r="K33" s="474"/>
      <c r="L33" s="1156"/>
      <c r="M33" s="1183">
        <f xml:space="preserve"> IF( ISNUMBER( G33 ), 0, 1 )</f>
        <v>0</v>
      </c>
      <c r="N33" s="1156"/>
      <c r="P33" s="1156"/>
      <c r="T33" s="1156"/>
    </row>
    <row r="34" spans="1:20" ht="14.5" thickBot="1">
      <c r="D34" s="480"/>
    </row>
    <row r="35" spans="1:20" s="226" customFormat="1" ht="14.5" thickBot="1">
      <c r="B35" s="243" t="s">
        <v>438</v>
      </c>
      <c r="C35" s="311" t="s">
        <v>28</v>
      </c>
      <c r="D35" s="482"/>
      <c r="I35" s="16"/>
      <c r="J35" s="386"/>
      <c r="K35" s="16"/>
      <c r="L35" s="17"/>
      <c r="N35" s="177"/>
      <c r="P35" s="177"/>
      <c r="T35" s="177"/>
    </row>
    <row r="36" spans="1:20" s="19" customFormat="1" ht="15" customHeight="1">
      <c r="A36" s="226"/>
      <c r="B36" s="245" t="s">
        <v>1042</v>
      </c>
      <c r="C36" s="483" t="s">
        <v>399</v>
      </c>
      <c r="D36" s="484" t="s">
        <v>1043</v>
      </c>
      <c r="E36" s="485" t="s">
        <v>227</v>
      </c>
      <c r="F36" s="249">
        <v>2</v>
      </c>
      <c r="G36" s="1193">
        <v>0</v>
      </c>
      <c r="H36" s="1180"/>
      <c r="I36" s="16"/>
      <c r="J36" s="471">
        <f t="shared" ref="J36:J67" si="5" xml:space="preserve"> IF( SUM( L36:N36 ) = 0, 0, $M$4 )</f>
        <v>0</v>
      </c>
      <c r="K36" s="16"/>
      <c r="L36" s="17"/>
      <c r="M36" s="59">
        <f t="shared" ref="M36:M67" si="6" xml:space="preserve"> IF( ISNUMBER( G36 ), 0, 1 )</f>
        <v>0</v>
      </c>
      <c r="N36" s="17"/>
      <c r="P36" s="17"/>
      <c r="T36" s="17"/>
    </row>
    <row r="37" spans="1:20" s="19" customFormat="1" ht="15" customHeight="1">
      <c r="A37" s="226"/>
      <c r="B37" s="413" t="s">
        <v>1044</v>
      </c>
      <c r="C37" s="486" t="s">
        <v>136</v>
      </c>
      <c r="D37" s="487" t="s">
        <v>1045</v>
      </c>
      <c r="E37" s="488" t="s">
        <v>227</v>
      </c>
      <c r="F37" s="255">
        <v>2</v>
      </c>
      <c r="G37" s="1188">
        <v>0</v>
      </c>
      <c r="H37" s="1181"/>
      <c r="I37" s="16"/>
      <c r="J37" s="471">
        <f t="shared" si="5"/>
        <v>0</v>
      </c>
      <c r="K37" s="16"/>
      <c r="L37" s="17"/>
      <c r="M37" s="59">
        <f t="shared" si="6"/>
        <v>0</v>
      </c>
      <c r="N37" s="17"/>
      <c r="P37" s="17"/>
      <c r="T37" s="17"/>
    </row>
    <row r="38" spans="1:20" s="19" customFormat="1" ht="15" customHeight="1">
      <c r="A38" s="226"/>
      <c r="B38" s="413" t="s">
        <v>1046</v>
      </c>
      <c r="C38" s="486" t="s">
        <v>137</v>
      </c>
      <c r="D38" s="487" t="s">
        <v>1047</v>
      </c>
      <c r="E38" s="488" t="s">
        <v>227</v>
      </c>
      <c r="F38" s="255">
        <v>2</v>
      </c>
      <c r="G38" s="1188">
        <v>0</v>
      </c>
      <c r="H38" s="1181"/>
      <c r="I38" s="16"/>
      <c r="J38" s="471">
        <f t="shared" si="5"/>
        <v>0</v>
      </c>
      <c r="K38" s="16"/>
      <c r="L38" s="17"/>
      <c r="M38" s="59">
        <f t="shared" si="6"/>
        <v>0</v>
      </c>
      <c r="N38" s="17"/>
      <c r="P38" s="17"/>
      <c r="T38" s="17"/>
    </row>
    <row r="39" spans="1:20" s="19" customFormat="1" ht="15" customHeight="1">
      <c r="A39" s="226"/>
      <c r="B39" s="413" t="s">
        <v>1048</v>
      </c>
      <c r="C39" s="486" t="s">
        <v>138</v>
      </c>
      <c r="D39" s="487" t="s">
        <v>1049</v>
      </c>
      <c r="E39" s="488" t="s">
        <v>227</v>
      </c>
      <c r="F39" s="255">
        <v>2</v>
      </c>
      <c r="G39" s="1188">
        <v>0</v>
      </c>
      <c r="H39" s="1181"/>
      <c r="I39" s="16"/>
      <c r="J39" s="471">
        <f t="shared" si="5"/>
        <v>0</v>
      </c>
      <c r="K39" s="16"/>
      <c r="L39" s="17"/>
      <c r="M39" s="59">
        <f t="shared" si="6"/>
        <v>0</v>
      </c>
      <c r="N39" s="17"/>
      <c r="P39" s="17"/>
      <c r="T39" s="17"/>
    </row>
    <row r="40" spans="1:20" s="19" customFormat="1" ht="15" customHeight="1">
      <c r="A40" s="226"/>
      <c r="B40" s="413" t="s">
        <v>1050</v>
      </c>
      <c r="C40" s="486" t="s">
        <v>139</v>
      </c>
      <c r="D40" s="487" t="s">
        <v>1051</v>
      </c>
      <c r="E40" s="488" t="s">
        <v>227</v>
      </c>
      <c r="F40" s="255">
        <v>2</v>
      </c>
      <c r="G40" s="1188">
        <v>16.950183657962331</v>
      </c>
      <c r="H40" s="1181"/>
      <c r="I40" s="16"/>
      <c r="J40" s="471">
        <f t="shared" si="5"/>
        <v>0</v>
      </c>
      <c r="K40" s="16"/>
      <c r="L40" s="17"/>
      <c r="M40" s="59">
        <f t="shared" si="6"/>
        <v>0</v>
      </c>
      <c r="N40" s="17"/>
      <c r="P40" s="17"/>
      <c r="T40" s="17"/>
    </row>
    <row r="41" spans="1:20" s="19" customFormat="1" ht="15" customHeight="1">
      <c r="A41" s="226"/>
      <c r="B41" s="413" t="s">
        <v>1052</v>
      </c>
      <c r="C41" s="486" t="s">
        <v>140</v>
      </c>
      <c r="D41" s="487" t="s">
        <v>1053</v>
      </c>
      <c r="E41" s="488" t="s">
        <v>227</v>
      </c>
      <c r="F41" s="255">
        <v>2</v>
      </c>
      <c r="G41" s="1188">
        <v>2084.3483422054801</v>
      </c>
      <c r="H41" s="1181"/>
      <c r="I41" s="16"/>
      <c r="J41" s="471">
        <f t="shared" si="5"/>
        <v>0</v>
      </c>
      <c r="K41" s="16"/>
      <c r="L41" s="17"/>
      <c r="M41" s="59">
        <f t="shared" si="6"/>
        <v>0</v>
      </c>
      <c r="N41" s="17"/>
      <c r="P41" s="17"/>
      <c r="T41" s="17"/>
    </row>
    <row r="42" spans="1:20" s="19" customFormat="1" ht="15" customHeight="1">
      <c r="A42" s="226"/>
      <c r="B42" s="413" t="s">
        <v>1054</v>
      </c>
      <c r="C42" s="486" t="s">
        <v>141</v>
      </c>
      <c r="D42" s="487" t="s">
        <v>1055</v>
      </c>
      <c r="E42" s="488" t="s">
        <v>227</v>
      </c>
      <c r="F42" s="255">
        <v>2</v>
      </c>
      <c r="G42" s="1188">
        <v>6.82</v>
      </c>
      <c r="H42" s="1181"/>
      <c r="I42" s="16"/>
      <c r="J42" s="471">
        <f t="shared" si="5"/>
        <v>0</v>
      </c>
      <c r="K42" s="16"/>
      <c r="L42" s="17"/>
      <c r="M42" s="59">
        <f t="shared" si="6"/>
        <v>0</v>
      </c>
      <c r="N42" s="17"/>
      <c r="P42" s="17"/>
      <c r="T42" s="17"/>
    </row>
    <row r="43" spans="1:20" s="19" customFormat="1" ht="15" customHeight="1">
      <c r="A43" s="226"/>
      <c r="B43" s="413" t="s">
        <v>1056</v>
      </c>
      <c r="C43" s="486" t="s">
        <v>1057</v>
      </c>
      <c r="D43" s="487" t="s">
        <v>1058</v>
      </c>
      <c r="E43" s="488" t="s">
        <v>227</v>
      </c>
      <c r="F43" s="255">
        <v>2</v>
      </c>
      <c r="G43" s="1188">
        <v>0</v>
      </c>
      <c r="H43" s="1181"/>
      <c r="I43" s="16"/>
      <c r="J43" s="471">
        <f t="shared" si="5"/>
        <v>0</v>
      </c>
      <c r="K43" s="16"/>
      <c r="L43" s="17"/>
      <c r="M43" s="59">
        <f t="shared" si="6"/>
        <v>0</v>
      </c>
      <c r="N43" s="17"/>
      <c r="P43" s="17"/>
      <c r="T43" s="17"/>
    </row>
    <row r="44" spans="1:20" s="19" customFormat="1" ht="15" customHeight="1">
      <c r="A44" s="226"/>
      <c r="B44" s="413" t="s">
        <v>1059</v>
      </c>
      <c r="C44" s="486" t="s">
        <v>1060</v>
      </c>
      <c r="D44" s="487" t="s">
        <v>1061</v>
      </c>
      <c r="E44" s="488" t="s">
        <v>227</v>
      </c>
      <c r="F44" s="255">
        <v>2</v>
      </c>
      <c r="G44" s="1188">
        <v>0</v>
      </c>
      <c r="H44" s="1181"/>
      <c r="I44" s="16"/>
      <c r="J44" s="471">
        <f t="shared" si="5"/>
        <v>0</v>
      </c>
      <c r="K44" s="16"/>
      <c r="L44" s="17"/>
      <c r="M44" s="59">
        <f t="shared" si="6"/>
        <v>0</v>
      </c>
      <c r="N44" s="17"/>
      <c r="P44" s="17"/>
      <c r="T44" s="17"/>
    </row>
    <row r="45" spans="1:20" s="19" customFormat="1" ht="15" customHeight="1">
      <c r="A45" s="226"/>
      <c r="B45" s="413" t="s">
        <v>1062</v>
      </c>
      <c r="C45" s="486" t="s">
        <v>1063</v>
      </c>
      <c r="D45" s="487" t="s">
        <v>1064</v>
      </c>
      <c r="E45" s="488" t="s">
        <v>227</v>
      </c>
      <c r="F45" s="255">
        <v>2</v>
      </c>
      <c r="G45" s="1188">
        <v>221.60419197800613</v>
      </c>
      <c r="H45" s="1181"/>
      <c r="I45" s="16"/>
      <c r="J45" s="471">
        <f t="shared" si="5"/>
        <v>0</v>
      </c>
      <c r="K45" s="16"/>
      <c r="L45" s="17"/>
      <c r="M45" s="59">
        <f t="shared" si="6"/>
        <v>0</v>
      </c>
      <c r="N45" s="17"/>
      <c r="P45" s="17"/>
      <c r="T45" s="17"/>
    </row>
    <row r="46" spans="1:20" s="19" customFormat="1" ht="15" customHeight="1">
      <c r="A46" s="226"/>
      <c r="B46" s="413" t="s">
        <v>1065</v>
      </c>
      <c r="C46" s="486" t="s">
        <v>1066</v>
      </c>
      <c r="D46" s="487" t="s">
        <v>1067</v>
      </c>
      <c r="E46" s="488" t="s">
        <v>227</v>
      </c>
      <c r="F46" s="255">
        <v>2</v>
      </c>
      <c r="G46" s="1188">
        <v>43.109107786873786</v>
      </c>
      <c r="H46" s="1181"/>
      <c r="I46" s="16"/>
      <c r="J46" s="471">
        <f t="shared" si="5"/>
        <v>0</v>
      </c>
      <c r="K46" s="16"/>
      <c r="L46" s="17"/>
      <c r="M46" s="59">
        <f t="shared" si="6"/>
        <v>0</v>
      </c>
      <c r="N46" s="17"/>
      <c r="P46" s="17"/>
      <c r="T46" s="17"/>
    </row>
    <row r="47" spans="1:20" s="19" customFormat="1" ht="15" customHeight="1">
      <c r="A47" s="226"/>
      <c r="B47" s="413" t="s">
        <v>1068</v>
      </c>
      <c r="C47" s="486" t="s">
        <v>1069</v>
      </c>
      <c r="D47" s="487" t="s">
        <v>1070</v>
      </c>
      <c r="E47" s="488" t="s">
        <v>227</v>
      </c>
      <c r="F47" s="255">
        <v>2</v>
      </c>
      <c r="G47" s="1188">
        <v>289.15739615881728</v>
      </c>
      <c r="H47" s="1181"/>
      <c r="I47" s="16"/>
      <c r="J47" s="471">
        <f t="shared" si="5"/>
        <v>0</v>
      </c>
      <c r="K47" s="16"/>
      <c r="L47" s="17"/>
      <c r="M47" s="59">
        <f t="shared" si="6"/>
        <v>0</v>
      </c>
      <c r="N47" s="17"/>
      <c r="P47" s="17"/>
      <c r="T47" s="17"/>
    </row>
    <row r="48" spans="1:20" s="19" customFormat="1" ht="15" customHeight="1">
      <c r="A48" s="226"/>
      <c r="B48" s="413" t="s">
        <v>1071</v>
      </c>
      <c r="C48" s="486" t="s">
        <v>1072</v>
      </c>
      <c r="D48" s="487" t="s">
        <v>1073</v>
      </c>
      <c r="E48" s="488" t="s">
        <v>227</v>
      </c>
      <c r="F48" s="255">
        <v>2</v>
      </c>
      <c r="G48" s="1188">
        <v>72.08373931506847</v>
      </c>
      <c r="H48" s="1181"/>
      <c r="I48" s="16"/>
      <c r="J48" s="471">
        <f t="shared" si="5"/>
        <v>0</v>
      </c>
      <c r="K48" s="16"/>
      <c r="L48" s="17"/>
      <c r="M48" s="59">
        <f t="shared" si="6"/>
        <v>0</v>
      </c>
      <c r="N48" s="17"/>
      <c r="P48" s="17"/>
      <c r="T48" s="17"/>
    </row>
    <row r="49" spans="1:20" s="19" customFormat="1" ht="15" customHeight="1">
      <c r="A49" s="226"/>
      <c r="B49" s="413" t="s">
        <v>1074</v>
      </c>
      <c r="C49" s="486" t="s">
        <v>1075</v>
      </c>
      <c r="D49" s="487" t="s">
        <v>1076</v>
      </c>
      <c r="E49" s="488" t="s">
        <v>227</v>
      </c>
      <c r="F49" s="255">
        <v>2</v>
      </c>
      <c r="G49" s="1188">
        <v>0</v>
      </c>
      <c r="H49" s="1181"/>
      <c r="I49" s="16"/>
      <c r="J49" s="471">
        <f t="shared" si="5"/>
        <v>0</v>
      </c>
      <c r="K49" s="16"/>
      <c r="L49" s="17"/>
      <c r="M49" s="59">
        <f t="shared" si="6"/>
        <v>0</v>
      </c>
      <c r="N49" s="17"/>
      <c r="P49" s="17"/>
      <c r="T49" s="17"/>
    </row>
    <row r="50" spans="1:20" s="19" customFormat="1" ht="15" customHeight="1">
      <c r="A50" s="226"/>
      <c r="B50" s="413" t="s">
        <v>1077</v>
      </c>
      <c r="C50" s="486" t="s">
        <v>142</v>
      </c>
      <c r="D50" s="487" t="s">
        <v>1078</v>
      </c>
      <c r="E50" s="488" t="s">
        <v>227</v>
      </c>
      <c r="F50" s="255">
        <v>2</v>
      </c>
      <c r="G50" s="1188">
        <v>0</v>
      </c>
      <c r="H50" s="1181"/>
      <c r="I50" s="16"/>
      <c r="J50" s="471">
        <f t="shared" si="5"/>
        <v>0</v>
      </c>
      <c r="K50" s="16"/>
      <c r="L50" s="17"/>
      <c r="M50" s="59">
        <f t="shared" si="6"/>
        <v>0</v>
      </c>
      <c r="N50" s="17"/>
      <c r="P50" s="17"/>
      <c r="T50" s="17"/>
    </row>
    <row r="51" spans="1:20" s="19" customFormat="1" ht="15" customHeight="1">
      <c r="A51" s="226"/>
      <c r="B51" s="413" t="s">
        <v>1079</v>
      </c>
      <c r="C51" s="486" t="s">
        <v>143</v>
      </c>
      <c r="D51" s="487" t="s">
        <v>1080</v>
      </c>
      <c r="E51" s="488" t="s">
        <v>222</v>
      </c>
      <c r="F51" s="255">
        <v>0</v>
      </c>
      <c r="G51" s="1187">
        <v>0</v>
      </c>
      <c r="H51" s="1181"/>
      <c r="I51" s="16"/>
      <c r="J51" s="471">
        <f t="shared" si="5"/>
        <v>0</v>
      </c>
      <c r="K51" s="16"/>
      <c r="L51" s="17"/>
      <c r="M51" s="59">
        <f t="shared" si="6"/>
        <v>0</v>
      </c>
      <c r="N51" s="17"/>
      <c r="P51" s="17"/>
      <c r="T51" s="17"/>
    </row>
    <row r="52" spans="1:20" s="19" customFormat="1" ht="15" customHeight="1">
      <c r="A52" s="226"/>
      <c r="B52" s="413" t="s">
        <v>1081</v>
      </c>
      <c r="C52" s="486" t="s">
        <v>144</v>
      </c>
      <c r="D52" s="487" t="s">
        <v>1082</v>
      </c>
      <c r="E52" s="488" t="s">
        <v>222</v>
      </c>
      <c r="F52" s="255">
        <v>0</v>
      </c>
      <c r="G52" s="1187">
        <v>0</v>
      </c>
      <c r="H52" s="1181"/>
      <c r="I52" s="16"/>
      <c r="J52" s="471">
        <f t="shared" si="5"/>
        <v>0</v>
      </c>
      <c r="K52" s="16"/>
      <c r="L52" s="17"/>
      <c r="M52" s="59">
        <f t="shared" si="6"/>
        <v>0</v>
      </c>
      <c r="N52" s="17"/>
      <c r="P52" s="17"/>
      <c r="T52" s="17"/>
    </row>
    <row r="53" spans="1:20" s="19" customFormat="1" ht="15" customHeight="1">
      <c r="A53" s="226"/>
      <c r="B53" s="413" t="s">
        <v>1083</v>
      </c>
      <c r="C53" s="486" t="s">
        <v>145</v>
      </c>
      <c r="D53" s="487" t="s">
        <v>1084</v>
      </c>
      <c r="E53" s="488" t="s">
        <v>222</v>
      </c>
      <c r="F53" s="255">
        <v>0</v>
      </c>
      <c r="G53" s="1187">
        <v>0</v>
      </c>
      <c r="H53" s="1181"/>
      <c r="I53" s="16"/>
      <c r="J53" s="471">
        <f t="shared" si="5"/>
        <v>0</v>
      </c>
      <c r="K53" s="16"/>
      <c r="L53" s="17"/>
      <c r="M53" s="59">
        <f t="shared" si="6"/>
        <v>0</v>
      </c>
      <c r="N53" s="17"/>
      <c r="P53" s="17"/>
      <c r="T53" s="17"/>
    </row>
    <row r="54" spans="1:20" s="19" customFormat="1" ht="15" customHeight="1">
      <c r="A54" s="226"/>
      <c r="B54" s="413" t="s">
        <v>1085</v>
      </c>
      <c r="C54" s="486" t="s">
        <v>146</v>
      </c>
      <c r="D54" s="487" t="s">
        <v>1086</v>
      </c>
      <c r="E54" s="488" t="s">
        <v>222</v>
      </c>
      <c r="F54" s="255">
        <v>0</v>
      </c>
      <c r="G54" s="1187">
        <v>0</v>
      </c>
      <c r="H54" s="1181"/>
      <c r="I54" s="16"/>
      <c r="J54" s="471">
        <f t="shared" si="5"/>
        <v>0</v>
      </c>
      <c r="K54" s="16"/>
      <c r="L54" s="17"/>
      <c r="M54" s="59">
        <f t="shared" si="6"/>
        <v>0</v>
      </c>
      <c r="N54" s="17"/>
      <c r="P54" s="17"/>
      <c r="T54" s="17"/>
    </row>
    <row r="55" spans="1:20" s="19" customFormat="1" ht="15" customHeight="1">
      <c r="A55" s="226"/>
      <c r="B55" s="413" t="s">
        <v>1087</v>
      </c>
      <c r="C55" s="486" t="s">
        <v>147</v>
      </c>
      <c r="D55" s="487" t="s">
        <v>1088</v>
      </c>
      <c r="E55" s="488" t="s">
        <v>222</v>
      </c>
      <c r="F55" s="255">
        <v>0</v>
      </c>
      <c r="G55" s="1187">
        <v>1</v>
      </c>
      <c r="H55" s="1181"/>
      <c r="I55" s="16"/>
      <c r="J55" s="471">
        <f t="shared" si="5"/>
        <v>0</v>
      </c>
      <c r="K55" s="16"/>
      <c r="L55" s="17"/>
      <c r="M55" s="59">
        <f t="shared" si="6"/>
        <v>0</v>
      </c>
      <c r="N55" s="17"/>
      <c r="P55" s="17"/>
      <c r="T55" s="17"/>
    </row>
    <row r="56" spans="1:20" s="19" customFormat="1" ht="15" customHeight="1">
      <c r="A56" s="226"/>
      <c r="B56" s="413" t="s">
        <v>1089</v>
      </c>
      <c r="C56" s="486" t="s">
        <v>148</v>
      </c>
      <c r="D56" s="487" t="s">
        <v>1090</v>
      </c>
      <c r="E56" s="488" t="s">
        <v>222</v>
      </c>
      <c r="F56" s="255">
        <v>0</v>
      </c>
      <c r="G56" s="1187">
        <v>10</v>
      </c>
      <c r="H56" s="1181" t="s">
        <v>1469</v>
      </c>
      <c r="I56" s="16"/>
      <c r="J56" s="471">
        <f t="shared" si="5"/>
        <v>0</v>
      </c>
      <c r="K56" s="16"/>
      <c r="L56" s="17"/>
      <c r="M56" s="59">
        <f t="shared" si="6"/>
        <v>0</v>
      </c>
      <c r="N56" s="17"/>
      <c r="P56" s="17"/>
      <c r="T56" s="17"/>
    </row>
    <row r="57" spans="1:20" s="19" customFormat="1" ht="15" customHeight="1">
      <c r="A57" s="226"/>
      <c r="B57" s="413" t="s">
        <v>1091</v>
      </c>
      <c r="C57" s="486" t="s">
        <v>149</v>
      </c>
      <c r="D57" s="487" t="s">
        <v>1092</v>
      </c>
      <c r="E57" s="488" t="s">
        <v>222</v>
      </c>
      <c r="F57" s="255">
        <v>0</v>
      </c>
      <c r="G57" s="1187">
        <v>1</v>
      </c>
      <c r="H57" s="1181"/>
      <c r="I57" s="16"/>
      <c r="J57" s="471">
        <f t="shared" si="5"/>
        <v>0</v>
      </c>
      <c r="K57" s="16"/>
      <c r="L57" s="17"/>
      <c r="M57" s="59">
        <f t="shared" si="6"/>
        <v>0</v>
      </c>
      <c r="N57" s="17"/>
      <c r="P57" s="17"/>
      <c r="T57" s="17"/>
    </row>
    <row r="58" spans="1:20" s="19" customFormat="1" ht="15" customHeight="1">
      <c r="A58" s="226"/>
      <c r="B58" s="413" t="s">
        <v>1093</v>
      </c>
      <c r="C58" s="486" t="s">
        <v>150</v>
      </c>
      <c r="D58" s="487" t="s">
        <v>1094</v>
      </c>
      <c r="E58" s="488" t="s">
        <v>222</v>
      </c>
      <c r="F58" s="255">
        <v>0</v>
      </c>
      <c r="G58" s="1187">
        <v>0</v>
      </c>
      <c r="H58" s="1181"/>
      <c r="I58" s="16"/>
      <c r="J58" s="471">
        <f t="shared" si="5"/>
        <v>0</v>
      </c>
      <c r="K58" s="16"/>
      <c r="L58" s="17"/>
      <c r="M58" s="59">
        <f t="shared" si="6"/>
        <v>0</v>
      </c>
      <c r="N58" s="17"/>
      <c r="P58" s="17"/>
      <c r="T58" s="17"/>
    </row>
    <row r="59" spans="1:20" s="19" customFormat="1" ht="15" customHeight="1">
      <c r="A59" s="226"/>
      <c r="B59" s="413" t="s">
        <v>1095</v>
      </c>
      <c r="C59" s="486" t="s">
        <v>151</v>
      </c>
      <c r="D59" s="487" t="s">
        <v>1096</v>
      </c>
      <c r="E59" s="488" t="s">
        <v>222</v>
      </c>
      <c r="F59" s="255">
        <v>0</v>
      </c>
      <c r="G59" s="1187">
        <v>0</v>
      </c>
      <c r="H59" s="1181"/>
      <c r="I59" s="16"/>
      <c r="J59" s="471">
        <f t="shared" si="5"/>
        <v>0</v>
      </c>
      <c r="K59" s="16"/>
      <c r="L59" s="17"/>
      <c r="M59" s="59">
        <f t="shared" si="6"/>
        <v>0</v>
      </c>
      <c r="N59" s="17"/>
      <c r="P59" s="17"/>
      <c r="T59" s="17"/>
    </row>
    <row r="60" spans="1:20" s="19" customFormat="1" ht="15" customHeight="1">
      <c r="A60" s="226"/>
      <c r="B60" s="413" t="s">
        <v>1097</v>
      </c>
      <c r="C60" s="486" t="s">
        <v>152</v>
      </c>
      <c r="D60" s="487" t="s">
        <v>1098</v>
      </c>
      <c r="E60" s="488" t="s">
        <v>222</v>
      </c>
      <c r="F60" s="255">
        <v>0</v>
      </c>
      <c r="G60" s="1187">
        <v>46</v>
      </c>
      <c r="H60" s="1181" t="s">
        <v>1470</v>
      </c>
      <c r="I60" s="16"/>
      <c r="J60" s="471">
        <f t="shared" si="5"/>
        <v>0</v>
      </c>
      <c r="K60" s="16"/>
      <c r="L60" s="17"/>
      <c r="M60" s="59">
        <f t="shared" si="6"/>
        <v>0</v>
      </c>
      <c r="N60" s="17"/>
      <c r="P60" s="17"/>
      <c r="T60" s="17"/>
    </row>
    <row r="61" spans="1:20" s="19" customFormat="1" ht="15" customHeight="1">
      <c r="A61" s="226"/>
      <c r="B61" s="413" t="s">
        <v>1099</v>
      </c>
      <c r="C61" s="486" t="s">
        <v>153</v>
      </c>
      <c r="D61" s="487" t="s">
        <v>1100</v>
      </c>
      <c r="E61" s="488" t="s">
        <v>222</v>
      </c>
      <c r="F61" s="255">
        <v>0</v>
      </c>
      <c r="G61" s="1187">
        <v>10</v>
      </c>
      <c r="H61" s="1181" t="s">
        <v>1469</v>
      </c>
      <c r="I61" s="16"/>
      <c r="J61" s="471">
        <f t="shared" si="5"/>
        <v>0</v>
      </c>
      <c r="K61" s="16"/>
      <c r="L61" s="17"/>
      <c r="M61" s="59">
        <f t="shared" si="6"/>
        <v>0</v>
      </c>
      <c r="N61" s="17"/>
      <c r="P61" s="17"/>
      <c r="T61" s="17"/>
    </row>
    <row r="62" spans="1:20" s="19" customFormat="1" ht="15" customHeight="1">
      <c r="A62" s="226"/>
      <c r="B62" s="413" t="s">
        <v>1101</v>
      </c>
      <c r="C62" s="486" t="s">
        <v>154</v>
      </c>
      <c r="D62" s="487" t="s">
        <v>1102</v>
      </c>
      <c r="E62" s="488" t="s">
        <v>222</v>
      </c>
      <c r="F62" s="255">
        <v>0</v>
      </c>
      <c r="G62" s="1187">
        <v>26</v>
      </c>
      <c r="H62" s="1181" t="s">
        <v>1471</v>
      </c>
      <c r="I62" s="16"/>
      <c r="J62" s="471">
        <f t="shared" si="5"/>
        <v>0</v>
      </c>
      <c r="K62" s="16"/>
      <c r="L62" s="17"/>
      <c r="M62" s="59">
        <f t="shared" si="6"/>
        <v>0</v>
      </c>
      <c r="N62" s="17"/>
      <c r="P62" s="17"/>
      <c r="T62" s="17"/>
    </row>
    <row r="63" spans="1:20" s="19" customFormat="1" ht="15" customHeight="1">
      <c r="A63" s="226"/>
      <c r="B63" s="413" t="s">
        <v>1103</v>
      </c>
      <c r="C63" s="486" t="s">
        <v>155</v>
      </c>
      <c r="D63" s="487" t="s">
        <v>1104</v>
      </c>
      <c r="E63" s="488" t="s">
        <v>222</v>
      </c>
      <c r="F63" s="255">
        <v>0</v>
      </c>
      <c r="G63" s="1187">
        <v>4</v>
      </c>
      <c r="H63" s="1181"/>
      <c r="I63" s="16"/>
      <c r="J63" s="471">
        <f t="shared" si="5"/>
        <v>0</v>
      </c>
      <c r="K63" s="16"/>
      <c r="L63" s="17"/>
      <c r="M63" s="59">
        <f t="shared" si="6"/>
        <v>0</v>
      </c>
      <c r="N63" s="17"/>
      <c r="P63" s="17"/>
      <c r="T63" s="17"/>
    </row>
    <row r="64" spans="1:20" s="19" customFormat="1" ht="15" customHeight="1">
      <c r="A64" s="226"/>
      <c r="B64" s="413" t="s">
        <v>1105</v>
      </c>
      <c r="C64" s="486" t="s">
        <v>156</v>
      </c>
      <c r="D64" s="487" t="s">
        <v>1106</v>
      </c>
      <c r="E64" s="488" t="s">
        <v>222</v>
      </c>
      <c r="F64" s="255">
        <v>0</v>
      </c>
      <c r="G64" s="1187">
        <v>0</v>
      </c>
      <c r="H64" s="1181"/>
      <c r="I64" s="16"/>
      <c r="J64" s="471">
        <f t="shared" si="5"/>
        <v>0</v>
      </c>
      <c r="K64" s="16"/>
      <c r="L64" s="17"/>
      <c r="M64" s="59">
        <f t="shared" si="6"/>
        <v>0</v>
      </c>
      <c r="N64" s="17"/>
      <c r="P64" s="17"/>
      <c r="T64" s="17"/>
    </row>
    <row r="65" spans="1:20" s="19" customFormat="1" ht="15" customHeight="1">
      <c r="A65" s="226"/>
      <c r="B65" s="413" t="s">
        <v>1107</v>
      </c>
      <c r="C65" s="486" t="s">
        <v>157</v>
      </c>
      <c r="D65" s="487" t="s">
        <v>1108</v>
      </c>
      <c r="E65" s="488" t="s">
        <v>222</v>
      </c>
      <c r="F65" s="255">
        <v>0</v>
      </c>
      <c r="G65" s="1187">
        <v>4</v>
      </c>
      <c r="H65" s="1181"/>
      <c r="I65" s="16"/>
      <c r="J65" s="471">
        <f t="shared" si="5"/>
        <v>0</v>
      </c>
      <c r="K65" s="16"/>
      <c r="L65" s="17"/>
      <c r="M65" s="59">
        <f t="shared" si="6"/>
        <v>0</v>
      </c>
      <c r="N65" s="17"/>
      <c r="P65" s="17"/>
      <c r="T65" s="17"/>
    </row>
    <row r="66" spans="1:20" s="19" customFormat="1" ht="15" customHeight="1">
      <c r="A66" s="226"/>
      <c r="B66" s="413" t="s">
        <v>1109</v>
      </c>
      <c r="C66" s="486" t="s">
        <v>158</v>
      </c>
      <c r="D66" s="487" t="s">
        <v>1110</v>
      </c>
      <c r="E66" s="488" t="s">
        <v>337</v>
      </c>
      <c r="F66" s="255">
        <v>3</v>
      </c>
      <c r="G66" s="1046">
        <v>9528.598</v>
      </c>
      <c r="H66" s="1181"/>
      <c r="I66" s="16"/>
      <c r="J66" s="471">
        <f t="shared" si="5"/>
        <v>0</v>
      </c>
      <c r="K66" s="16"/>
      <c r="L66" s="17"/>
      <c r="M66" s="59">
        <f t="shared" si="6"/>
        <v>0</v>
      </c>
      <c r="N66" s="17"/>
      <c r="P66" s="17"/>
      <c r="T66" s="17"/>
    </row>
    <row r="67" spans="1:20" s="19" customFormat="1" ht="15" customHeight="1" thickBot="1">
      <c r="A67" s="226"/>
      <c r="B67" s="415" t="s">
        <v>1111</v>
      </c>
      <c r="C67" s="489" t="s">
        <v>1112</v>
      </c>
      <c r="D67" s="490" t="s">
        <v>1113</v>
      </c>
      <c r="E67" s="491" t="s">
        <v>226</v>
      </c>
      <c r="F67" s="268">
        <v>2</v>
      </c>
      <c r="G67" s="1191">
        <v>12.56</v>
      </c>
      <c r="H67" s="1192"/>
      <c r="I67" s="16"/>
      <c r="J67" s="471">
        <f t="shared" si="5"/>
        <v>0</v>
      </c>
      <c r="K67" s="16"/>
      <c r="L67" s="17"/>
      <c r="M67" s="59">
        <f t="shared" si="6"/>
        <v>0</v>
      </c>
      <c r="N67" s="17"/>
      <c r="P67" s="17"/>
      <c r="T67" s="17"/>
    </row>
    <row r="68" spans="1:20" ht="14.5" thickBot="1">
      <c r="D68" s="480"/>
    </row>
    <row r="69" spans="1:20" s="226" customFormat="1" ht="14.5" thickBot="1">
      <c r="B69" s="243" t="s">
        <v>451</v>
      </c>
      <c r="C69" s="311" t="s">
        <v>159</v>
      </c>
      <c r="D69" s="482"/>
      <c r="I69" s="16"/>
      <c r="J69" s="386"/>
      <c r="K69" s="16"/>
      <c r="L69" s="17"/>
      <c r="N69" s="177"/>
      <c r="P69" s="177"/>
      <c r="T69" s="177"/>
    </row>
    <row r="70" spans="1:20" s="19" customFormat="1" ht="15" customHeight="1">
      <c r="A70" s="226"/>
      <c r="B70" s="245" t="s">
        <v>1114</v>
      </c>
      <c r="C70" s="483" t="s">
        <v>160</v>
      </c>
      <c r="D70" s="492" t="s">
        <v>1115</v>
      </c>
      <c r="E70" s="493" t="s">
        <v>225</v>
      </c>
      <c r="F70" s="249">
        <v>1</v>
      </c>
      <c r="G70" s="1194">
        <v>31549.996711006039</v>
      </c>
      <c r="H70" s="1180"/>
      <c r="I70" s="16"/>
      <c r="J70" s="471">
        <f t="shared" ref="J70:J103" si="7" xml:space="preserve"> IF( SUM( L70:N70 ) = 0, 0, $M$4 )</f>
        <v>0</v>
      </c>
      <c r="K70" s="16"/>
      <c r="L70" s="17"/>
      <c r="M70" s="59">
        <f t="shared" ref="M70:M103" si="8" xml:space="preserve"> IF( ISNUMBER( G70 ), 0, 1 )</f>
        <v>0</v>
      </c>
      <c r="N70" s="17"/>
      <c r="P70" s="17"/>
      <c r="T70" s="17"/>
    </row>
    <row r="71" spans="1:20" s="19" customFormat="1" ht="15" customHeight="1">
      <c r="A71" s="226"/>
      <c r="B71" s="413" t="s">
        <v>1116</v>
      </c>
      <c r="C71" s="486" t="s">
        <v>1117</v>
      </c>
      <c r="D71" s="494" t="s">
        <v>1118</v>
      </c>
      <c r="E71" s="495" t="s">
        <v>225</v>
      </c>
      <c r="F71" s="255">
        <v>1</v>
      </c>
      <c r="G71" s="1195">
        <v>0</v>
      </c>
      <c r="H71" s="1181"/>
      <c r="I71" s="16"/>
      <c r="J71" s="471">
        <f t="shared" si="7"/>
        <v>0</v>
      </c>
      <c r="K71" s="16"/>
      <c r="L71" s="17"/>
      <c r="M71" s="59">
        <f t="shared" si="8"/>
        <v>0</v>
      </c>
      <c r="N71" s="17"/>
      <c r="P71" s="17"/>
      <c r="T71" s="17"/>
    </row>
    <row r="72" spans="1:20" s="19" customFormat="1" ht="15" customHeight="1">
      <c r="A72" s="226"/>
      <c r="B72" s="413" t="s">
        <v>1119</v>
      </c>
      <c r="C72" s="486" t="s">
        <v>1120</v>
      </c>
      <c r="D72" s="494" t="s">
        <v>1121</v>
      </c>
      <c r="E72" s="495" t="s">
        <v>225</v>
      </c>
      <c r="F72" s="255">
        <v>1</v>
      </c>
      <c r="G72" s="1195">
        <v>152.86000000000001</v>
      </c>
      <c r="H72" s="1181"/>
      <c r="I72" s="16"/>
      <c r="J72" s="471">
        <f t="shared" si="7"/>
        <v>0</v>
      </c>
      <c r="K72" s="16"/>
      <c r="L72" s="17"/>
      <c r="M72" s="59">
        <f t="shared" si="8"/>
        <v>0</v>
      </c>
      <c r="N72" s="17"/>
      <c r="P72" s="17"/>
      <c r="T72" s="17"/>
    </row>
    <row r="73" spans="1:20" s="19" customFormat="1" ht="15" customHeight="1">
      <c r="A73" s="226"/>
      <c r="B73" s="413" t="s">
        <v>1122</v>
      </c>
      <c r="C73" s="486" t="s">
        <v>1123</v>
      </c>
      <c r="D73" s="494" t="s">
        <v>1124</v>
      </c>
      <c r="E73" s="495" t="s">
        <v>225</v>
      </c>
      <c r="F73" s="255">
        <v>1</v>
      </c>
      <c r="G73" s="1195">
        <v>125.3</v>
      </c>
      <c r="H73" s="1181"/>
      <c r="I73" s="16"/>
      <c r="J73" s="471">
        <f t="shared" si="7"/>
        <v>0</v>
      </c>
      <c r="K73" s="16"/>
      <c r="L73" s="17"/>
      <c r="M73" s="59">
        <f t="shared" si="8"/>
        <v>0</v>
      </c>
      <c r="N73" s="17"/>
      <c r="P73" s="17"/>
      <c r="T73" s="17"/>
    </row>
    <row r="74" spans="1:20" s="19" customFormat="1" ht="15" customHeight="1">
      <c r="A74" s="226"/>
      <c r="B74" s="413" t="s">
        <v>1125</v>
      </c>
      <c r="C74" s="486" t="s">
        <v>1126</v>
      </c>
      <c r="D74" s="494" t="s">
        <v>1127</v>
      </c>
      <c r="E74" s="495" t="s">
        <v>225</v>
      </c>
      <c r="F74" s="255">
        <v>1</v>
      </c>
      <c r="G74" s="1195">
        <v>28506.100491980302</v>
      </c>
      <c r="H74" s="1181"/>
      <c r="I74" s="16"/>
      <c r="J74" s="471">
        <f t="shared" si="7"/>
        <v>0</v>
      </c>
      <c r="K74" s="16"/>
      <c r="L74" s="17"/>
      <c r="M74" s="59">
        <f t="shared" si="8"/>
        <v>0</v>
      </c>
      <c r="N74" s="17"/>
      <c r="P74" s="17"/>
      <c r="T74" s="17"/>
    </row>
    <row r="75" spans="1:20" s="19" customFormat="1" ht="15" customHeight="1">
      <c r="A75" s="226"/>
      <c r="B75" s="413" t="s">
        <v>1128</v>
      </c>
      <c r="C75" s="486" t="s">
        <v>1129</v>
      </c>
      <c r="D75" s="494" t="s">
        <v>1130</v>
      </c>
      <c r="E75" s="495" t="s">
        <v>225</v>
      </c>
      <c r="F75" s="255">
        <v>1</v>
      </c>
      <c r="G75" s="1195">
        <v>927.42539872255429</v>
      </c>
      <c r="H75" s="1181"/>
      <c r="I75" s="16"/>
      <c r="J75" s="471">
        <f t="shared" si="7"/>
        <v>0</v>
      </c>
      <c r="K75" s="16"/>
      <c r="L75" s="17"/>
      <c r="M75" s="59">
        <f t="shared" si="8"/>
        <v>0</v>
      </c>
      <c r="N75" s="17"/>
      <c r="P75" s="17"/>
      <c r="T75" s="17"/>
    </row>
    <row r="76" spans="1:20" s="19" customFormat="1" ht="15" customHeight="1">
      <c r="A76" s="226"/>
      <c r="B76" s="413" t="s">
        <v>1131</v>
      </c>
      <c r="C76" s="486" t="s">
        <v>1132</v>
      </c>
      <c r="D76" s="494" t="s">
        <v>1133</v>
      </c>
      <c r="E76" s="495" t="s">
        <v>225</v>
      </c>
      <c r="F76" s="255">
        <v>1</v>
      </c>
      <c r="G76" s="1195">
        <v>1056.4556628614025</v>
      </c>
      <c r="H76" s="1181"/>
      <c r="I76" s="16"/>
      <c r="J76" s="471">
        <f t="shared" si="7"/>
        <v>0</v>
      </c>
      <c r="K76" s="16"/>
      <c r="L76" s="17"/>
      <c r="M76" s="59">
        <f t="shared" si="8"/>
        <v>0</v>
      </c>
      <c r="N76" s="17"/>
      <c r="P76" s="17"/>
      <c r="T76" s="17"/>
    </row>
    <row r="77" spans="1:20" s="19" customFormat="1" ht="15" customHeight="1">
      <c r="A77" s="226"/>
      <c r="B77" s="413" t="s">
        <v>1134</v>
      </c>
      <c r="C77" s="486" t="s">
        <v>1135</v>
      </c>
      <c r="D77" s="494" t="s">
        <v>1136</v>
      </c>
      <c r="E77" s="495" t="s">
        <v>225</v>
      </c>
      <c r="F77" s="255">
        <v>1</v>
      </c>
      <c r="G77" s="1195">
        <v>1060.0151574418062</v>
      </c>
      <c r="H77" s="1181"/>
      <c r="I77" s="16"/>
      <c r="J77" s="471">
        <f t="shared" si="7"/>
        <v>0</v>
      </c>
      <c r="K77" s="16"/>
      <c r="L77" s="17"/>
      <c r="M77" s="59">
        <f t="shared" si="8"/>
        <v>0</v>
      </c>
      <c r="N77" s="17"/>
      <c r="P77" s="17"/>
      <c r="T77" s="17"/>
    </row>
    <row r="78" spans="1:20" s="19" customFormat="1" ht="15" customHeight="1">
      <c r="A78" s="226"/>
      <c r="B78" s="413" t="s">
        <v>1137</v>
      </c>
      <c r="C78" s="486" t="s">
        <v>161</v>
      </c>
      <c r="D78" s="494" t="s">
        <v>1138</v>
      </c>
      <c r="E78" s="254" t="s">
        <v>224</v>
      </c>
      <c r="F78" s="255">
        <v>0</v>
      </c>
      <c r="G78" s="1196">
        <v>125482.5</v>
      </c>
      <c r="H78" s="1181"/>
      <c r="I78" s="16"/>
      <c r="J78" s="471">
        <f t="shared" si="7"/>
        <v>0</v>
      </c>
      <c r="K78" s="16"/>
      <c r="L78" s="17"/>
      <c r="M78" s="59">
        <f t="shared" si="8"/>
        <v>0</v>
      </c>
      <c r="N78" s="17"/>
      <c r="P78" s="17"/>
      <c r="T78" s="17"/>
    </row>
    <row r="79" spans="1:20" s="19" customFormat="1" ht="15" customHeight="1">
      <c r="A79" s="226"/>
      <c r="B79" s="413" t="s">
        <v>1139</v>
      </c>
      <c r="C79" s="486" t="s">
        <v>400</v>
      </c>
      <c r="D79" s="494" t="s">
        <v>1140</v>
      </c>
      <c r="E79" s="495" t="s">
        <v>223</v>
      </c>
      <c r="F79" s="255">
        <v>0</v>
      </c>
      <c r="G79" s="1196">
        <v>3259.26</v>
      </c>
      <c r="H79" s="1181"/>
      <c r="I79" s="16"/>
      <c r="J79" s="471">
        <f t="shared" si="7"/>
        <v>0</v>
      </c>
      <c r="K79" s="16"/>
      <c r="L79" s="17"/>
      <c r="M79" s="59">
        <f t="shared" si="8"/>
        <v>0</v>
      </c>
      <c r="N79" s="17"/>
      <c r="P79" s="17"/>
      <c r="T79" s="17"/>
    </row>
    <row r="80" spans="1:20" s="19" customFormat="1" ht="15" customHeight="1">
      <c r="A80" s="226"/>
      <c r="B80" s="413" t="s">
        <v>1141</v>
      </c>
      <c r="C80" s="486" t="s">
        <v>162</v>
      </c>
      <c r="D80" s="494" t="s">
        <v>1142</v>
      </c>
      <c r="E80" s="495" t="s">
        <v>223</v>
      </c>
      <c r="F80" s="255">
        <v>0</v>
      </c>
      <c r="G80" s="1196">
        <v>17.57</v>
      </c>
      <c r="H80" s="1181"/>
      <c r="I80" s="16"/>
      <c r="J80" s="471">
        <f t="shared" si="7"/>
        <v>0</v>
      </c>
      <c r="K80" s="16"/>
      <c r="L80" s="17"/>
      <c r="M80" s="59">
        <f t="shared" si="8"/>
        <v>0</v>
      </c>
      <c r="N80" s="17"/>
      <c r="P80" s="17"/>
      <c r="T80" s="17"/>
    </row>
    <row r="81" spans="1:20" s="19" customFormat="1" ht="15" customHeight="1">
      <c r="A81" s="226"/>
      <c r="B81" s="413" t="s">
        <v>1143</v>
      </c>
      <c r="C81" s="486" t="s">
        <v>21</v>
      </c>
      <c r="D81" s="494" t="s">
        <v>1144</v>
      </c>
      <c r="E81" s="495" t="s">
        <v>227</v>
      </c>
      <c r="F81" s="255">
        <v>2</v>
      </c>
      <c r="G81" s="1197">
        <v>2696.56</v>
      </c>
      <c r="H81" s="1181"/>
      <c r="I81" s="16"/>
      <c r="J81" s="471">
        <f t="shared" si="7"/>
        <v>0</v>
      </c>
      <c r="K81" s="16"/>
      <c r="L81" s="17"/>
      <c r="M81" s="59">
        <f t="shared" si="8"/>
        <v>0</v>
      </c>
      <c r="N81" s="17"/>
      <c r="P81" s="17"/>
      <c r="T81" s="17"/>
    </row>
    <row r="82" spans="1:20" s="19" customFormat="1" ht="15" customHeight="1">
      <c r="A82" s="226"/>
      <c r="B82" s="413" t="s">
        <v>1145</v>
      </c>
      <c r="C82" s="486" t="s">
        <v>163</v>
      </c>
      <c r="D82" s="494" t="s">
        <v>1146</v>
      </c>
      <c r="E82" s="495" t="s">
        <v>227</v>
      </c>
      <c r="F82" s="255">
        <v>2</v>
      </c>
      <c r="G82" s="1197">
        <v>0</v>
      </c>
      <c r="H82" s="1181"/>
      <c r="I82" s="16"/>
      <c r="J82" s="471">
        <f t="shared" si="7"/>
        <v>0</v>
      </c>
      <c r="K82" s="16"/>
      <c r="L82" s="17"/>
      <c r="M82" s="59">
        <f t="shared" si="8"/>
        <v>0</v>
      </c>
      <c r="N82" s="17"/>
      <c r="P82" s="17"/>
      <c r="T82" s="17"/>
    </row>
    <row r="83" spans="1:20" s="19" customFormat="1" ht="15" customHeight="1">
      <c r="A83" s="226"/>
      <c r="B83" s="413" t="s">
        <v>1147</v>
      </c>
      <c r="C83" s="486" t="s">
        <v>164</v>
      </c>
      <c r="D83" s="494" t="s">
        <v>1148</v>
      </c>
      <c r="E83" s="495" t="s">
        <v>227</v>
      </c>
      <c r="F83" s="255">
        <v>2</v>
      </c>
      <c r="G83" s="1197">
        <v>2170.98</v>
      </c>
      <c r="H83" s="1181"/>
      <c r="I83" s="16"/>
      <c r="J83" s="471">
        <f t="shared" si="7"/>
        <v>0</v>
      </c>
      <c r="K83" s="16"/>
      <c r="L83" s="17"/>
      <c r="M83" s="59">
        <f t="shared" si="8"/>
        <v>0</v>
      </c>
      <c r="N83" s="17"/>
      <c r="P83" s="17"/>
      <c r="T83" s="17"/>
    </row>
    <row r="84" spans="1:20" s="19" customFormat="1" ht="15" customHeight="1">
      <c r="A84" s="226"/>
      <c r="B84" s="413" t="s">
        <v>1149</v>
      </c>
      <c r="C84" s="486" t="s">
        <v>165</v>
      </c>
      <c r="D84" s="494" t="s">
        <v>1150</v>
      </c>
      <c r="E84" s="495" t="s">
        <v>227</v>
      </c>
      <c r="F84" s="255">
        <v>2</v>
      </c>
      <c r="G84" s="1197">
        <v>544.65</v>
      </c>
      <c r="H84" s="1181"/>
      <c r="I84" s="16"/>
      <c r="J84" s="471">
        <f t="shared" si="7"/>
        <v>0</v>
      </c>
      <c r="K84" s="16"/>
      <c r="L84" s="17"/>
      <c r="M84" s="59">
        <f t="shared" si="8"/>
        <v>0</v>
      </c>
      <c r="N84" s="17"/>
      <c r="P84" s="17"/>
      <c r="T84" s="17"/>
    </row>
    <row r="85" spans="1:20" s="19" customFormat="1" ht="15" customHeight="1">
      <c r="A85" s="226"/>
      <c r="B85" s="413" t="s">
        <v>1151</v>
      </c>
      <c r="C85" s="486" t="s">
        <v>166</v>
      </c>
      <c r="D85" s="494" t="s">
        <v>1152</v>
      </c>
      <c r="E85" s="495" t="s">
        <v>227</v>
      </c>
      <c r="F85" s="255">
        <v>2</v>
      </c>
      <c r="G85" s="1197">
        <v>469.82</v>
      </c>
      <c r="H85" s="1181"/>
      <c r="I85" s="16"/>
      <c r="J85" s="471">
        <f t="shared" si="7"/>
        <v>0</v>
      </c>
      <c r="K85" s="16"/>
      <c r="L85" s="17"/>
      <c r="M85" s="59">
        <f t="shared" si="8"/>
        <v>0</v>
      </c>
      <c r="N85" s="17"/>
      <c r="P85" s="17"/>
      <c r="T85" s="17"/>
    </row>
    <row r="86" spans="1:20" s="19" customFormat="1" ht="15" customHeight="1">
      <c r="A86" s="226"/>
      <c r="B86" s="413" t="s">
        <v>1153</v>
      </c>
      <c r="C86" s="486" t="s">
        <v>167</v>
      </c>
      <c r="D86" s="494" t="s">
        <v>1154</v>
      </c>
      <c r="E86" s="495" t="s">
        <v>227</v>
      </c>
      <c r="F86" s="255">
        <v>2</v>
      </c>
      <c r="G86" s="1197">
        <v>690.39</v>
      </c>
      <c r="H86" s="1181"/>
      <c r="I86" s="16"/>
      <c r="J86" s="471">
        <f t="shared" si="7"/>
        <v>0</v>
      </c>
      <c r="K86" s="16"/>
      <c r="L86" s="17"/>
      <c r="M86" s="59">
        <f t="shared" si="8"/>
        <v>0</v>
      </c>
      <c r="N86" s="17"/>
      <c r="P86" s="17"/>
      <c r="T86" s="17"/>
    </row>
    <row r="87" spans="1:20" s="19" customFormat="1" ht="15" customHeight="1">
      <c r="A87" s="226"/>
      <c r="B87" s="413" t="s">
        <v>1155</v>
      </c>
      <c r="C87" s="486" t="s">
        <v>168</v>
      </c>
      <c r="D87" s="494" t="s">
        <v>1156</v>
      </c>
      <c r="E87" s="495" t="s">
        <v>227</v>
      </c>
      <c r="F87" s="255">
        <v>2</v>
      </c>
      <c r="G87" s="1197">
        <v>502.65</v>
      </c>
      <c r="H87" s="1181"/>
      <c r="I87" s="16"/>
      <c r="J87" s="471">
        <f t="shared" si="7"/>
        <v>0</v>
      </c>
      <c r="K87" s="16"/>
      <c r="L87" s="17"/>
      <c r="M87" s="59">
        <f t="shared" si="8"/>
        <v>0</v>
      </c>
      <c r="N87" s="17"/>
      <c r="P87" s="17"/>
      <c r="T87" s="17"/>
    </row>
    <row r="88" spans="1:20" s="19" customFormat="1" ht="15" customHeight="1">
      <c r="A88" s="226"/>
      <c r="B88" s="413" t="s">
        <v>1157</v>
      </c>
      <c r="C88" s="486" t="s">
        <v>169</v>
      </c>
      <c r="D88" s="494" t="s">
        <v>1158</v>
      </c>
      <c r="E88" s="495" t="s">
        <v>227</v>
      </c>
      <c r="F88" s="255">
        <v>2</v>
      </c>
      <c r="G88" s="1197">
        <v>83.26</v>
      </c>
      <c r="H88" s="1181"/>
      <c r="I88" s="16"/>
      <c r="J88" s="471">
        <f t="shared" si="7"/>
        <v>0</v>
      </c>
      <c r="K88" s="16"/>
      <c r="L88" s="17"/>
      <c r="M88" s="59">
        <f t="shared" si="8"/>
        <v>0</v>
      </c>
      <c r="N88" s="17"/>
      <c r="P88" s="17"/>
      <c r="T88" s="17"/>
    </row>
    <row r="89" spans="1:20" s="19" customFormat="1" ht="15" customHeight="1">
      <c r="A89" s="226"/>
      <c r="B89" s="413" t="s">
        <v>1159</v>
      </c>
      <c r="C89" s="486" t="s">
        <v>170</v>
      </c>
      <c r="D89" s="494" t="s">
        <v>1160</v>
      </c>
      <c r="E89" s="495" t="s">
        <v>222</v>
      </c>
      <c r="F89" s="444">
        <v>0</v>
      </c>
      <c r="G89" s="1196">
        <v>1210103.44</v>
      </c>
      <c r="H89" s="1181"/>
      <c r="I89" s="16"/>
      <c r="J89" s="471">
        <f t="shared" si="7"/>
        <v>0</v>
      </c>
      <c r="K89" s="16"/>
      <c r="L89" s="17"/>
      <c r="M89" s="59">
        <f t="shared" si="8"/>
        <v>0</v>
      </c>
      <c r="N89" s="17"/>
      <c r="P89" s="17"/>
      <c r="T89" s="17"/>
    </row>
    <row r="90" spans="1:20" s="19" customFormat="1" ht="15" customHeight="1">
      <c r="A90" s="226"/>
      <c r="B90" s="413" t="s">
        <v>1161</v>
      </c>
      <c r="C90" s="486" t="s">
        <v>171</v>
      </c>
      <c r="D90" s="494" t="s">
        <v>1162</v>
      </c>
      <c r="E90" s="495" t="s">
        <v>222</v>
      </c>
      <c r="F90" s="444">
        <v>0</v>
      </c>
      <c r="G90" s="1196">
        <v>269616.00000000006</v>
      </c>
      <c r="H90" s="1181"/>
      <c r="I90" s="16"/>
      <c r="J90" s="471">
        <f t="shared" si="7"/>
        <v>0</v>
      </c>
      <c r="K90" s="16"/>
      <c r="L90" s="17"/>
      <c r="M90" s="59">
        <f t="shared" si="8"/>
        <v>0</v>
      </c>
      <c r="N90" s="17"/>
      <c r="P90" s="17"/>
      <c r="T90" s="17"/>
    </row>
    <row r="91" spans="1:20" s="19" customFormat="1" ht="15" customHeight="1">
      <c r="A91" s="226"/>
      <c r="B91" s="413" t="s">
        <v>1163</v>
      </c>
      <c r="C91" s="486" t="s">
        <v>172</v>
      </c>
      <c r="D91" s="494" t="s">
        <v>1164</v>
      </c>
      <c r="E91" s="495" t="s">
        <v>222</v>
      </c>
      <c r="F91" s="444">
        <v>0</v>
      </c>
      <c r="G91" s="1196">
        <v>1116769.56</v>
      </c>
      <c r="H91" s="1181"/>
      <c r="I91" s="16"/>
      <c r="J91" s="471">
        <f t="shared" si="7"/>
        <v>0</v>
      </c>
      <c r="K91" s="16"/>
      <c r="L91" s="17"/>
      <c r="M91" s="59">
        <f t="shared" si="8"/>
        <v>0</v>
      </c>
      <c r="N91" s="17"/>
      <c r="P91" s="17"/>
      <c r="T91" s="17"/>
    </row>
    <row r="92" spans="1:20" s="19" customFormat="1" ht="15" customHeight="1">
      <c r="A92" s="226"/>
      <c r="B92" s="413" t="s">
        <v>1165</v>
      </c>
      <c r="C92" s="486" t="s">
        <v>1166</v>
      </c>
      <c r="D92" s="494" t="s">
        <v>1167</v>
      </c>
      <c r="E92" s="495" t="s">
        <v>222</v>
      </c>
      <c r="F92" s="444">
        <v>0</v>
      </c>
      <c r="G92" s="1196">
        <v>314</v>
      </c>
      <c r="H92" s="1181"/>
      <c r="I92" s="16"/>
      <c r="J92" s="471">
        <f t="shared" si="7"/>
        <v>0</v>
      </c>
      <c r="K92" s="16"/>
      <c r="L92" s="17"/>
      <c r="M92" s="59">
        <f t="shared" si="8"/>
        <v>0</v>
      </c>
      <c r="N92" s="17"/>
      <c r="P92" s="17"/>
      <c r="T92" s="17"/>
    </row>
    <row r="93" spans="1:20" s="19" customFormat="1" ht="15" customHeight="1">
      <c r="A93" s="226"/>
      <c r="B93" s="413" t="s">
        <v>1168</v>
      </c>
      <c r="C93" s="486" t="s">
        <v>401</v>
      </c>
      <c r="D93" s="494" t="s">
        <v>1169</v>
      </c>
      <c r="E93" s="495" t="s">
        <v>222</v>
      </c>
      <c r="F93" s="444">
        <v>0</v>
      </c>
      <c r="G93" s="1196">
        <v>241</v>
      </c>
      <c r="H93" s="1181"/>
      <c r="I93" s="16"/>
      <c r="J93" s="471">
        <f t="shared" si="7"/>
        <v>0</v>
      </c>
      <c r="K93" s="16"/>
      <c r="L93" s="17"/>
      <c r="M93" s="59">
        <f t="shared" si="8"/>
        <v>0</v>
      </c>
      <c r="N93" s="17"/>
      <c r="P93" s="17"/>
      <c r="T93" s="17"/>
    </row>
    <row r="94" spans="1:20" s="19" customFormat="1" ht="15" customHeight="1">
      <c r="A94" s="226"/>
      <c r="B94" s="413" t="s">
        <v>1170</v>
      </c>
      <c r="C94" s="486" t="s">
        <v>173</v>
      </c>
      <c r="D94" s="494" t="s">
        <v>1171</v>
      </c>
      <c r="E94" s="495" t="s">
        <v>222</v>
      </c>
      <c r="F94" s="444">
        <v>0</v>
      </c>
      <c r="G94" s="1196">
        <v>29</v>
      </c>
      <c r="H94" s="1181"/>
      <c r="I94" s="16"/>
      <c r="J94" s="471">
        <f t="shared" si="7"/>
        <v>0</v>
      </c>
      <c r="K94" s="16"/>
      <c r="L94" s="17"/>
      <c r="M94" s="59">
        <f t="shared" si="8"/>
        <v>0</v>
      </c>
      <c r="N94" s="17"/>
      <c r="P94" s="17"/>
      <c r="T94" s="17"/>
    </row>
    <row r="95" spans="1:20" s="19" customFormat="1" ht="15" customHeight="1">
      <c r="A95" s="226"/>
      <c r="B95" s="413" t="s">
        <v>1172</v>
      </c>
      <c r="C95" s="486" t="s">
        <v>1173</v>
      </c>
      <c r="D95" s="494" t="s">
        <v>1174</v>
      </c>
      <c r="E95" s="495" t="s">
        <v>225</v>
      </c>
      <c r="F95" s="444">
        <v>1</v>
      </c>
      <c r="G95" s="1195">
        <v>4719.8023941250967</v>
      </c>
      <c r="H95" s="1181"/>
      <c r="I95" s="16"/>
      <c r="J95" s="471">
        <f t="shared" si="7"/>
        <v>0</v>
      </c>
      <c r="K95" s="16"/>
      <c r="L95" s="17"/>
      <c r="M95" s="59">
        <f t="shared" si="8"/>
        <v>0</v>
      </c>
      <c r="N95" s="17"/>
      <c r="P95" s="17"/>
      <c r="T95" s="17"/>
    </row>
    <row r="96" spans="1:20" s="19" customFormat="1" ht="15" customHeight="1">
      <c r="A96" s="226"/>
      <c r="B96" s="413" t="s">
        <v>1175</v>
      </c>
      <c r="C96" s="486" t="s">
        <v>1176</v>
      </c>
      <c r="D96" s="494" t="s">
        <v>1177</v>
      </c>
      <c r="E96" s="495" t="s">
        <v>225</v>
      </c>
      <c r="F96" s="444">
        <v>1</v>
      </c>
      <c r="G96" s="1195">
        <v>3154.8657884846089</v>
      </c>
      <c r="H96" s="1181"/>
      <c r="I96" s="16"/>
      <c r="J96" s="471">
        <f t="shared" si="7"/>
        <v>0</v>
      </c>
      <c r="K96" s="16"/>
      <c r="L96" s="17"/>
      <c r="M96" s="59">
        <f t="shared" si="8"/>
        <v>0</v>
      </c>
      <c r="N96" s="17"/>
      <c r="P96" s="17"/>
      <c r="T96" s="17"/>
    </row>
    <row r="97" spans="1:20" s="19" customFormat="1" ht="15" customHeight="1">
      <c r="A97" s="226"/>
      <c r="B97" s="413" t="s">
        <v>1178</v>
      </c>
      <c r="C97" s="486" t="s">
        <v>1179</v>
      </c>
      <c r="D97" s="494" t="s">
        <v>1180</v>
      </c>
      <c r="E97" s="495" t="s">
        <v>225</v>
      </c>
      <c r="F97" s="444">
        <v>1</v>
      </c>
      <c r="G97" s="1195">
        <v>3899.5735584958029</v>
      </c>
      <c r="H97" s="1181"/>
      <c r="I97" s="16"/>
      <c r="J97" s="471">
        <f t="shared" si="7"/>
        <v>0</v>
      </c>
      <c r="K97" s="16"/>
      <c r="L97" s="17"/>
      <c r="M97" s="59">
        <f t="shared" si="8"/>
        <v>0</v>
      </c>
      <c r="N97" s="17"/>
      <c r="P97" s="17"/>
      <c r="T97" s="17"/>
    </row>
    <row r="98" spans="1:20" s="19" customFormat="1" ht="15" customHeight="1">
      <c r="A98" s="226"/>
      <c r="B98" s="413" t="s">
        <v>1181</v>
      </c>
      <c r="C98" s="486" t="s">
        <v>1182</v>
      </c>
      <c r="D98" s="494" t="s">
        <v>1183</v>
      </c>
      <c r="E98" s="495" t="s">
        <v>225</v>
      </c>
      <c r="F98" s="444">
        <v>1</v>
      </c>
      <c r="G98" s="1195">
        <v>5278.6317714967317</v>
      </c>
      <c r="H98" s="1181"/>
      <c r="I98" s="16"/>
      <c r="J98" s="471">
        <f t="shared" si="7"/>
        <v>0</v>
      </c>
      <c r="K98" s="16"/>
      <c r="L98" s="17"/>
      <c r="M98" s="59">
        <f t="shared" si="8"/>
        <v>0</v>
      </c>
      <c r="N98" s="17"/>
      <c r="P98" s="17"/>
      <c r="T98" s="17"/>
    </row>
    <row r="99" spans="1:20" s="19" customFormat="1" ht="15" customHeight="1">
      <c r="A99" s="226"/>
      <c r="B99" s="413" t="s">
        <v>1184</v>
      </c>
      <c r="C99" s="486" t="s">
        <v>1185</v>
      </c>
      <c r="D99" s="494" t="s">
        <v>1186</v>
      </c>
      <c r="E99" s="495" t="s">
        <v>225</v>
      </c>
      <c r="F99" s="444">
        <v>1</v>
      </c>
      <c r="G99" s="1195">
        <v>2839.0848283737087</v>
      </c>
      <c r="H99" s="1181"/>
      <c r="I99" s="16"/>
      <c r="J99" s="471">
        <f t="shared" si="7"/>
        <v>0</v>
      </c>
      <c r="K99" s="16"/>
      <c r="L99" s="17"/>
      <c r="M99" s="59">
        <f t="shared" si="8"/>
        <v>0</v>
      </c>
      <c r="N99" s="17"/>
      <c r="P99" s="17"/>
      <c r="T99" s="17"/>
    </row>
    <row r="100" spans="1:20" s="19" customFormat="1" ht="15" customHeight="1">
      <c r="A100" s="226"/>
      <c r="B100" s="413" t="s">
        <v>1187</v>
      </c>
      <c r="C100" s="486" t="s">
        <v>1188</v>
      </c>
      <c r="D100" s="494" t="s">
        <v>1189</v>
      </c>
      <c r="E100" s="495" t="s">
        <v>225</v>
      </c>
      <c r="F100" s="444">
        <v>1</v>
      </c>
      <c r="G100" s="1195">
        <v>4459.2537387544662</v>
      </c>
      <c r="H100" s="1181"/>
      <c r="I100" s="16"/>
      <c r="J100" s="471">
        <f t="shared" si="7"/>
        <v>0</v>
      </c>
      <c r="K100" s="16"/>
      <c r="L100" s="17"/>
      <c r="M100" s="59">
        <f t="shared" si="8"/>
        <v>0</v>
      </c>
      <c r="N100" s="17"/>
      <c r="P100" s="17"/>
      <c r="T100" s="17"/>
    </row>
    <row r="101" spans="1:20" s="19" customFormat="1" ht="15" customHeight="1">
      <c r="A101" s="226"/>
      <c r="B101" s="413" t="s">
        <v>1190</v>
      </c>
      <c r="C101" s="486" t="s">
        <v>1191</v>
      </c>
      <c r="D101" s="494" t="s">
        <v>1192</v>
      </c>
      <c r="E101" s="495" t="s">
        <v>225</v>
      </c>
      <c r="F101" s="444">
        <v>1</v>
      </c>
      <c r="G101" s="1195">
        <v>2838.5306812674262</v>
      </c>
      <c r="H101" s="1181"/>
      <c r="I101" s="16"/>
      <c r="J101" s="471">
        <f t="shared" si="7"/>
        <v>0</v>
      </c>
      <c r="K101" s="16"/>
      <c r="L101" s="17"/>
      <c r="M101" s="59">
        <f t="shared" si="8"/>
        <v>0</v>
      </c>
      <c r="N101" s="17"/>
      <c r="P101" s="17"/>
      <c r="T101" s="17"/>
    </row>
    <row r="102" spans="1:20" s="19" customFormat="1" ht="15" customHeight="1">
      <c r="A102" s="226"/>
      <c r="B102" s="413" t="s">
        <v>1193</v>
      </c>
      <c r="C102" s="486" t="s">
        <v>1194</v>
      </c>
      <c r="D102" s="494" t="s">
        <v>1195</v>
      </c>
      <c r="E102" s="495" t="s">
        <v>225</v>
      </c>
      <c r="F102" s="255">
        <v>1</v>
      </c>
      <c r="G102" s="1195">
        <v>4360.2539479624329</v>
      </c>
      <c r="H102" s="1181"/>
      <c r="I102" s="16"/>
      <c r="J102" s="471">
        <f t="shared" si="7"/>
        <v>0</v>
      </c>
      <c r="K102" s="16"/>
      <c r="L102" s="17"/>
      <c r="M102" s="59">
        <f t="shared" si="8"/>
        <v>0</v>
      </c>
      <c r="N102" s="17"/>
      <c r="P102" s="17"/>
      <c r="T102" s="17"/>
    </row>
    <row r="103" spans="1:20" s="19" customFormat="1" ht="15" customHeight="1" thickBot="1">
      <c r="A103" s="226"/>
      <c r="B103" s="415" t="s">
        <v>1196</v>
      </c>
      <c r="C103" s="489" t="s">
        <v>1197</v>
      </c>
      <c r="D103" s="496" t="s">
        <v>1198</v>
      </c>
      <c r="E103" s="497" t="s">
        <v>226</v>
      </c>
      <c r="F103" s="268">
        <v>2</v>
      </c>
      <c r="G103" s="1198">
        <v>82.89</v>
      </c>
      <c r="H103" s="1192"/>
      <c r="I103" s="16"/>
      <c r="J103" s="471">
        <f t="shared" si="7"/>
        <v>0</v>
      </c>
      <c r="K103" s="16"/>
      <c r="L103" s="17"/>
      <c r="M103" s="59">
        <f t="shared" si="8"/>
        <v>0</v>
      </c>
      <c r="N103" s="17"/>
      <c r="P103" s="17"/>
      <c r="T103" s="17"/>
    </row>
    <row r="104" spans="1:20" s="19" customFormat="1" ht="14.5" thickBot="1">
      <c r="A104" s="226"/>
      <c r="B104" s="237"/>
      <c r="C104" s="238"/>
      <c r="D104" s="498"/>
      <c r="E104" s="239"/>
      <c r="F104" s="240"/>
      <c r="G104" s="499"/>
      <c r="H104" s="500"/>
      <c r="I104" s="16"/>
      <c r="J104" s="471"/>
      <c r="K104" s="16"/>
      <c r="L104" s="17"/>
      <c r="M104" s="501"/>
      <c r="N104" s="91"/>
      <c r="P104" s="17"/>
      <c r="T104" s="17"/>
    </row>
    <row r="105" spans="1:20" s="19" customFormat="1" ht="14.5" thickBot="1">
      <c r="A105" s="226"/>
      <c r="B105" s="243" t="s">
        <v>455</v>
      </c>
      <c r="C105" s="311" t="s">
        <v>180</v>
      </c>
      <c r="D105" s="498"/>
      <c r="E105" s="239"/>
      <c r="F105" s="240"/>
      <c r="G105" s="499"/>
      <c r="H105" s="500"/>
      <c r="I105" s="16"/>
      <c r="J105" s="471"/>
      <c r="K105" s="16"/>
      <c r="L105" s="17"/>
      <c r="M105" s="501"/>
      <c r="N105" s="91"/>
      <c r="P105" s="17"/>
      <c r="T105" s="17"/>
    </row>
    <row r="106" spans="1:20" s="19" customFormat="1">
      <c r="A106" s="226"/>
      <c r="B106" s="502" t="s">
        <v>1199</v>
      </c>
      <c r="C106" s="503" t="s">
        <v>181</v>
      </c>
      <c r="D106" s="504" t="s">
        <v>1200</v>
      </c>
      <c r="E106" s="505" t="s">
        <v>1201</v>
      </c>
      <c r="F106" s="506">
        <v>0</v>
      </c>
      <c r="G106" s="1199">
        <v>21</v>
      </c>
      <c r="H106" s="1180"/>
      <c r="I106" s="16"/>
      <c r="J106" s="471">
        <f t="shared" ref="J106:J123" si="9" xml:space="preserve"> IF( SUM( L106:N106 ) = 0, 0, $M$4 )</f>
        <v>0</v>
      </c>
      <c r="K106" s="16"/>
      <c r="L106" s="17"/>
      <c r="M106" s="59">
        <f t="shared" ref="M106:M113" si="10" xml:space="preserve"> IF( ISNUMBER( G106 ), 0, 1 )</f>
        <v>0</v>
      </c>
      <c r="N106" s="17"/>
      <c r="P106" s="17"/>
      <c r="T106" s="17"/>
    </row>
    <row r="107" spans="1:20" s="19" customFormat="1">
      <c r="A107" s="226"/>
      <c r="B107" s="507" t="s">
        <v>1202</v>
      </c>
      <c r="C107" s="508" t="s">
        <v>182</v>
      </c>
      <c r="D107" s="509" t="s">
        <v>1203</v>
      </c>
      <c r="E107" s="510" t="s">
        <v>1201</v>
      </c>
      <c r="F107" s="511">
        <v>0</v>
      </c>
      <c r="G107" s="1196">
        <v>11</v>
      </c>
      <c r="H107" s="1181"/>
      <c r="I107" s="16"/>
      <c r="J107" s="471">
        <f t="shared" si="9"/>
        <v>0</v>
      </c>
      <c r="K107" s="16"/>
      <c r="L107" s="17"/>
      <c r="M107" s="59">
        <f t="shared" si="10"/>
        <v>0</v>
      </c>
      <c r="N107" s="17"/>
      <c r="P107" s="17"/>
      <c r="T107" s="17"/>
    </row>
    <row r="108" spans="1:20" s="19" customFormat="1">
      <c r="A108" s="226"/>
      <c r="B108" s="507" t="s">
        <v>1204</v>
      </c>
      <c r="C108" s="512" t="s">
        <v>183</v>
      </c>
      <c r="D108" s="513" t="s">
        <v>1205</v>
      </c>
      <c r="E108" s="514" t="s">
        <v>1201</v>
      </c>
      <c r="F108" s="511">
        <v>0</v>
      </c>
      <c r="G108" s="1196">
        <v>16</v>
      </c>
      <c r="H108" s="1181"/>
      <c r="I108" s="16"/>
      <c r="J108" s="471">
        <f t="shared" si="9"/>
        <v>0</v>
      </c>
      <c r="K108" s="16"/>
      <c r="L108" s="17"/>
      <c r="M108" s="59">
        <f t="shared" si="10"/>
        <v>0</v>
      </c>
      <c r="N108" s="17"/>
      <c r="P108" s="17"/>
      <c r="T108" s="17"/>
    </row>
    <row r="109" spans="1:20" s="19" customFormat="1">
      <c r="A109" s="226"/>
      <c r="B109" s="507" t="s">
        <v>1206</v>
      </c>
      <c r="C109" s="512" t="s">
        <v>184</v>
      </c>
      <c r="D109" s="513" t="s">
        <v>1207</v>
      </c>
      <c r="E109" s="514" t="s">
        <v>1201</v>
      </c>
      <c r="F109" s="511">
        <v>0</v>
      </c>
      <c r="G109" s="1196">
        <v>11</v>
      </c>
      <c r="H109" s="1181"/>
      <c r="I109" s="16"/>
      <c r="J109" s="471">
        <f t="shared" si="9"/>
        <v>0</v>
      </c>
      <c r="K109" s="16"/>
      <c r="L109" s="17"/>
      <c r="M109" s="59">
        <f t="shared" si="10"/>
        <v>0</v>
      </c>
      <c r="N109" s="17"/>
      <c r="P109" s="17"/>
      <c r="T109" s="17"/>
    </row>
    <row r="110" spans="1:20" s="19" customFormat="1">
      <c r="A110" s="226"/>
      <c r="B110" s="507" t="s">
        <v>1208</v>
      </c>
      <c r="C110" s="512" t="s">
        <v>185</v>
      </c>
      <c r="D110" s="513" t="s">
        <v>1209</v>
      </c>
      <c r="E110" s="514" t="s">
        <v>1201</v>
      </c>
      <c r="F110" s="511">
        <v>0</v>
      </c>
      <c r="G110" s="1196">
        <v>11</v>
      </c>
      <c r="H110" s="1181"/>
      <c r="I110" s="16"/>
      <c r="J110" s="471">
        <f t="shared" si="9"/>
        <v>0</v>
      </c>
      <c r="K110" s="16"/>
      <c r="L110" s="17"/>
      <c r="M110" s="59">
        <f t="shared" si="10"/>
        <v>0</v>
      </c>
      <c r="N110" s="17"/>
      <c r="P110" s="17"/>
      <c r="T110" s="17"/>
    </row>
    <row r="111" spans="1:20" s="19" customFormat="1">
      <c r="A111" s="226"/>
      <c r="B111" s="507" t="s">
        <v>1210</v>
      </c>
      <c r="C111" s="512" t="s">
        <v>186</v>
      </c>
      <c r="D111" s="513" t="s">
        <v>1211</v>
      </c>
      <c r="E111" s="514" t="s">
        <v>1201</v>
      </c>
      <c r="F111" s="515">
        <v>0</v>
      </c>
      <c r="G111" s="1196">
        <v>4</v>
      </c>
      <c r="H111" s="1181"/>
      <c r="I111" s="16"/>
      <c r="J111" s="471">
        <f t="shared" si="9"/>
        <v>0</v>
      </c>
      <c r="K111" s="16"/>
      <c r="L111" s="17"/>
      <c r="M111" s="59">
        <f t="shared" si="10"/>
        <v>0</v>
      </c>
      <c r="N111" s="17"/>
      <c r="P111" s="17"/>
      <c r="T111" s="17"/>
    </row>
    <row r="112" spans="1:20" s="19" customFormat="1">
      <c r="A112" s="226"/>
      <c r="B112" s="507" t="s">
        <v>1212</v>
      </c>
      <c r="C112" s="512" t="s">
        <v>187</v>
      </c>
      <c r="D112" s="516" t="s">
        <v>1213</v>
      </c>
      <c r="E112" s="517" t="s">
        <v>1201</v>
      </c>
      <c r="F112" s="511">
        <v>0</v>
      </c>
      <c r="G112" s="1196">
        <v>3</v>
      </c>
      <c r="H112" s="1181"/>
      <c r="I112" s="16"/>
      <c r="J112" s="471">
        <f t="shared" si="9"/>
        <v>0</v>
      </c>
      <c r="K112" s="16"/>
      <c r="L112" s="17"/>
      <c r="M112" s="59">
        <f t="shared" si="10"/>
        <v>0</v>
      </c>
      <c r="N112" s="17"/>
      <c r="P112" s="17"/>
      <c r="T112" s="17"/>
    </row>
    <row r="113" spans="1:20" s="19" customFormat="1" ht="14.5" thickBot="1">
      <c r="A113" s="226"/>
      <c r="B113" s="518" t="s">
        <v>1214</v>
      </c>
      <c r="C113" s="519" t="s">
        <v>188</v>
      </c>
      <c r="D113" s="520" t="s">
        <v>1215</v>
      </c>
      <c r="E113" s="521" t="s">
        <v>1201</v>
      </c>
      <c r="F113" s="522">
        <v>0</v>
      </c>
      <c r="G113" s="1200">
        <v>4</v>
      </c>
      <c r="H113" s="1192"/>
      <c r="I113" s="16"/>
      <c r="J113" s="471">
        <f t="shared" si="9"/>
        <v>0</v>
      </c>
      <c r="K113" s="16"/>
      <c r="L113" s="17"/>
      <c r="M113" s="59">
        <f t="shared" si="10"/>
        <v>0</v>
      </c>
      <c r="N113" s="17"/>
      <c r="P113" s="17"/>
      <c r="T113" s="17"/>
    </row>
    <row r="114" spans="1:20" s="19" customFormat="1" ht="14.5" thickBot="1">
      <c r="A114" s="226"/>
      <c r="B114" s="237"/>
      <c r="C114" s="523"/>
      <c r="D114" s="498"/>
      <c r="E114" s="524"/>
      <c r="F114" s="240"/>
      <c r="G114" s="1201"/>
      <c r="H114" s="1202"/>
      <c r="J114" s="471"/>
      <c r="L114" s="17"/>
      <c r="M114" s="16"/>
      <c r="N114" s="17"/>
      <c r="P114" s="17"/>
      <c r="T114" s="17"/>
    </row>
    <row r="115" spans="1:20" s="19" customFormat="1" ht="14.5" thickBot="1">
      <c r="A115" s="226"/>
      <c r="B115" s="243" t="s">
        <v>477</v>
      </c>
      <c r="C115" s="311" t="s">
        <v>189</v>
      </c>
      <c r="D115" s="498"/>
      <c r="E115" s="524"/>
      <c r="F115" s="240"/>
      <c r="G115" s="1201"/>
      <c r="H115" s="1202"/>
      <c r="J115" s="471"/>
      <c r="K115" s="16"/>
      <c r="L115" s="17"/>
      <c r="M115" s="16"/>
      <c r="N115" s="17"/>
      <c r="P115" s="17"/>
      <c r="T115" s="17"/>
    </row>
    <row r="116" spans="1:20" s="19" customFormat="1">
      <c r="A116" s="226"/>
      <c r="B116" s="502" t="s">
        <v>1216</v>
      </c>
      <c r="C116" s="503" t="s">
        <v>190</v>
      </c>
      <c r="D116" s="525" t="s">
        <v>1217</v>
      </c>
      <c r="E116" s="505" t="s">
        <v>42</v>
      </c>
      <c r="F116" s="506">
        <v>1</v>
      </c>
      <c r="G116" s="1203">
        <v>8.1866170000000002E-3</v>
      </c>
      <c r="H116" s="1180"/>
      <c r="I116" s="16"/>
      <c r="J116" s="471">
        <f t="shared" si="9"/>
        <v>0</v>
      </c>
      <c r="K116" s="16"/>
      <c r="L116" s="17"/>
      <c r="M116" s="59">
        <f t="shared" ref="M116:M123" si="11" xml:space="preserve"> IF( ISNUMBER( G116 ), 0, 1 )</f>
        <v>0</v>
      </c>
      <c r="N116" s="17"/>
      <c r="P116" s="17"/>
      <c r="T116" s="17"/>
    </row>
    <row r="117" spans="1:20" s="19" customFormat="1">
      <c r="A117" s="226"/>
      <c r="B117" s="507" t="s">
        <v>1218</v>
      </c>
      <c r="C117" s="512" t="s">
        <v>191</v>
      </c>
      <c r="D117" s="516" t="s">
        <v>1219</v>
      </c>
      <c r="E117" s="514" t="s">
        <v>42</v>
      </c>
      <c r="F117" s="511">
        <v>1</v>
      </c>
      <c r="G117" s="1204">
        <v>1.1261439999999999E-2</v>
      </c>
      <c r="H117" s="1181"/>
      <c r="I117" s="16"/>
      <c r="J117" s="471">
        <f t="shared" si="9"/>
        <v>0</v>
      </c>
      <c r="K117" s="16"/>
      <c r="L117" s="17"/>
      <c r="M117" s="59">
        <f t="shared" si="11"/>
        <v>0</v>
      </c>
      <c r="N117" s="17"/>
      <c r="P117" s="17"/>
      <c r="T117" s="17"/>
    </row>
    <row r="118" spans="1:20" s="19" customFormat="1">
      <c r="A118" s="226"/>
      <c r="B118" s="507" t="s">
        <v>1220</v>
      </c>
      <c r="C118" s="512" t="s">
        <v>192</v>
      </c>
      <c r="D118" s="516" t="s">
        <v>1221</v>
      </c>
      <c r="E118" s="514" t="s">
        <v>42</v>
      </c>
      <c r="F118" s="511">
        <v>1</v>
      </c>
      <c r="G118" s="1204">
        <v>3.4246150000000003E-2</v>
      </c>
      <c r="H118" s="1181"/>
      <c r="I118" s="16"/>
      <c r="J118" s="471">
        <f t="shared" si="9"/>
        <v>0</v>
      </c>
      <c r="K118" s="16"/>
      <c r="L118" s="17"/>
      <c r="M118" s="59">
        <f t="shared" si="11"/>
        <v>0</v>
      </c>
      <c r="N118" s="17"/>
      <c r="P118" s="17"/>
      <c r="T118" s="17"/>
    </row>
    <row r="119" spans="1:20" s="19" customFormat="1">
      <c r="A119" s="226"/>
      <c r="B119" s="507" t="s">
        <v>1222</v>
      </c>
      <c r="C119" s="512" t="s">
        <v>193</v>
      </c>
      <c r="D119" s="516" t="s">
        <v>1223</v>
      </c>
      <c r="E119" s="514" t="s">
        <v>42</v>
      </c>
      <c r="F119" s="511">
        <v>1</v>
      </c>
      <c r="G119" s="1204">
        <v>4.1954247E-2</v>
      </c>
      <c r="H119" s="1181"/>
      <c r="I119" s="16"/>
      <c r="J119" s="471">
        <f t="shared" si="9"/>
        <v>0</v>
      </c>
      <c r="K119" s="16"/>
      <c r="L119" s="17"/>
      <c r="M119" s="59">
        <f t="shared" si="11"/>
        <v>0</v>
      </c>
      <c r="N119" s="17"/>
      <c r="P119" s="17"/>
      <c r="T119" s="17"/>
    </row>
    <row r="120" spans="1:20" s="19" customFormat="1">
      <c r="A120" s="226"/>
      <c r="B120" s="507" t="s">
        <v>1224</v>
      </c>
      <c r="C120" s="512" t="s">
        <v>194</v>
      </c>
      <c r="D120" s="516" t="s">
        <v>1225</v>
      </c>
      <c r="E120" s="514" t="s">
        <v>42</v>
      </c>
      <c r="F120" s="511">
        <v>1</v>
      </c>
      <c r="G120" s="1204">
        <v>7.8000274999999994E-2</v>
      </c>
      <c r="H120" s="1181"/>
      <c r="I120" s="16"/>
      <c r="J120" s="471">
        <f t="shared" si="9"/>
        <v>0</v>
      </c>
      <c r="K120" s="16"/>
      <c r="L120" s="17"/>
      <c r="M120" s="59">
        <f t="shared" si="11"/>
        <v>0</v>
      </c>
      <c r="N120" s="17"/>
      <c r="P120" s="17"/>
      <c r="T120" s="17"/>
    </row>
    <row r="121" spans="1:20" s="19" customFormat="1">
      <c r="A121" s="226"/>
      <c r="B121" s="507" t="s">
        <v>1226</v>
      </c>
      <c r="C121" s="512" t="s">
        <v>195</v>
      </c>
      <c r="D121" s="516" t="s">
        <v>1227</v>
      </c>
      <c r="E121" s="514" t="s">
        <v>42</v>
      </c>
      <c r="F121" s="515">
        <v>1</v>
      </c>
      <c r="G121" s="1204">
        <v>6.7396701000000003E-2</v>
      </c>
      <c r="H121" s="1181"/>
      <c r="I121" s="16"/>
      <c r="J121" s="471">
        <f t="shared" si="9"/>
        <v>0</v>
      </c>
      <c r="K121" s="16"/>
      <c r="L121" s="17"/>
      <c r="M121" s="59">
        <f t="shared" si="11"/>
        <v>0</v>
      </c>
      <c r="N121" s="17"/>
      <c r="P121" s="17"/>
      <c r="T121" s="17"/>
    </row>
    <row r="122" spans="1:20" s="19" customFormat="1">
      <c r="A122" s="226"/>
      <c r="B122" s="507" t="s">
        <v>1228</v>
      </c>
      <c r="C122" s="512" t="s">
        <v>196</v>
      </c>
      <c r="D122" s="516" t="s">
        <v>1229</v>
      </c>
      <c r="E122" s="514" t="s">
        <v>42</v>
      </c>
      <c r="F122" s="511">
        <v>1</v>
      </c>
      <c r="G122" s="1204">
        <v>8.2586179999999995E-2</v>
      </c>
      <c r="H122" s="1181"/>
      <c r="I122" s="16"/>
      <c r="J122" s="471">
        <f t="shared" si="9"/>
        <v>0</v>
      </c>
      <c r="K122" s="16"/>
      <c r="L122" s="17"/>
      <c r="M122" s="59">
        <f t="shared" si="11"/>
        <v>0</v>
      </c>
      <c r="N122" s="17"/>
      <c r="P122" s="17"/>
      <c r="T122" s="17"/>
    </row>
    <row r="123" spans="1:20" s="19" customFormat="1" ht="14.5" thickBot="1">
      <c r="A123" s="226"/>
      <c r="B123" s="518" t="s">
        <v>1230</v>
      </c>
      <c r="C123" s="526" t="s">
        <v>197</v>
      </c>
      <c r="D123" s="527" t="s">
        <v>1231</v>
      </c>
      <c r="E123" s="528" t="s">
        <v>42</v>
      </c>
      <c r="F123" s="522">
        <v>1</v>
      </c>
      <c r="G123" s="1205">
        <v>0.67636838799999999</v>
      </c>
      <c r="H123" s="1192"/>
      <c r="I123" s="16"/>
      <c r="J123" s="471">
        <f t="shared" si="9"/>
        <v>0</v>
      </c>
      <c r="K123" s="16"/>
      <c r="L123" s="17"/>
      <c r="M123" s="59">
        <f t="shared" si="11"/>
        <v>0</v>
      </c>
      <c r="N123" s="17"/>
      <c r="P123" s="17"/>
      <c r="T123" s="17"/>
    </row>
    <row r="124" spans="1:20"/>
    <row r="125" spans="1:20">
      <c r="B125" s="1422" t="s">
        <v>481</v>
      </c>
      <c r="C125" s="1422"/>
      <c r="D125" s="238"/>
      <c r="E125" s="239"/>
      <c r="F125" s="240"/>
      <c r="G125" s="240"/>
      <c r="H125" s="240"/>
      <c r="I125" s="240"/>
      <c r="J125" s="1015"/>
      <c r="K125" s="1015"/>
      <c r="L125" s="1080"/>
    </row>
    <row r="126" spans="1:20">
      <c r="B126" s="237"/>
      <c r="C126" s="280"/>
      <c r="D126" s="238"/>
      <c r="E126" s="239"/>
      <c r="F126" s="240"/>
      <c r="G126" s="240"/>
      <c r="H126" s="240"/>
      <c r="I126" s="240"/>
      <c r="J126" s="1081"/>
      <c r="K126" s="1081"/>
      <c r="L126" s="1082"/>
    </row>
    <row r="127" spans="1:20">
      <c r="B127" s="154"/>
      <c r="C127" s="155" t="s">
        <v>482</v>
      </c>
      <c r="D127" s="155"/>
      <c r="E127" s="151"/>
      <c r="F127" s="151"/>
      <c r="G127" s="151"/>
      <c r="H127" s="151"/>
      <c r="I127" s="151"/>
      <c r="J127" s="151"/>
      <c r="K127" s="151"/>
      <c r="L127" s="284"/>
    </row>
    <row r="128" spans="1:20">
      <c r="B128" s="152"/>
      <c r="C128" s="153"/>
      <c r="D128" s="153"/>
      <c r="E128" s="151"/>
      <c r="F128" s="151"/>
      <c r="G128" s="151"/>
      <c r="H128" s="151"/>
      <c r="I128" s="151"/>
      <c r="J128" s="151"/>
      <c r="K128" s="151"/>
      <c r="L128" s="284"/>
    </row>
    <row r="129" spans="1:12">
      <c r="B129" s="156"/>
      <c r="C129" s="155" t="s">
        <v>484</v>
      </c>
      <c r="D129" s="155"/>
      <c r="E129" s="151"/>
      <c r="F129" s="151"/>
      <c r="G129" s="151"/>
      <c r="H129" s="151"/>
      <c r="I129" s="151"/>
      <c r="J129" s="151"/>
      <c r="K129" s="151"/>
      <c r="L129" s="284"/>
    </row>
    <row r="130" spans="1:12">
      <c r="B130" s="285"/>
      <c r="C130" s="286"/>
      <c r="D130" s="286"/>
      <c r="E130" s="285"/>
      <c r="F130" s="285"/>
      <c r="G130" s="285"/>
      <c r="H130" s="285"/>
      <c r="I130" s="285"/>
      <c r="J130" s="285"/>
      <c r="K130" s="285"/>
      <c r="L130" s="287"/>
    </row>
    <row r="131" spans="1:12" ht="14.5" thickBot="1">
      <c r="B131" s="285"/>
      <c r="C131" s="286"/>
      <c r="D131" s="286"/>
      <c r="E131" s="285"/>
      <c r="F131" s="285"/>
      <c r="G131" s="285"/>
      <c r="H131" s="285"/>
      <c r="I131" s="285"/>
      <c r="J131" s="285"/>
      <c r="K131" s="285"/>
      <c r="L131" s="287"/>
    </row>
    <row r="132" spans="1:12" ht="15.5" thickBot="1">
      <c r="B132" s="1498" t="s">
        <v>485</v>
      </c>
      <c r="C132" s="1631"/>
      <c r="D132" s="1631"/>
      <c r="E132" s="1631"/>
      <c r="F132" s="1631"/>
      <c r="G132" s="1631"/>
      <c r="H132" s="1631"/>
      <c r="I132" s="1631"/>
      <c r="J132" s="1632"/>
      <c r="K132" s="285"/>
      <c r="L132" s="287"/>
    </row>
    <row r="133" spans="1:12" ht="14.5" thickBot="1">
      <c r="B133" s="285"/>
      <c r="C133" s="286"/>
      <c r="D133" s="286"/>
      <c r="E133" s="285"/>
      <c r="F133" s="285"/>
      <c r="G133" s="285"/>
      <c r="H133" s="285"/>
      <c r="I133" s="285"/>
      <c r="J133" s="285"/>
      <c r="K133" s="285"/>
      <c r="L133" s="287"/>
    </row>
    <row r="134" spans="1:12" ht="15.5" hidden="1" thickBot="1">
      <c r="A134" s="214"/>
      <c r="B134" s="1554" t="str">
        <f ca="1" xml:space="preserve"> RIGHT(CELL("filename", $A$1), LEN(CELL("filename", $A$1)) - SEARCH("]", CELL("filename", $A$1)))&amp;" - Line definitions"</f>
        <v>4P - Line definitions</v>
      </c>
      <c r="C134" s="1582"/>
      <c r="D134" s="1582"/>
      <c r="E134" s="1582"/>
      <c r="F134" s="1582"/>
      <c r="G134" s="1582"/>
      <c r="H134" s="1582"/>
      <c r="I134" s="1582"/>
      <c r="J134" s="1583"/>
      <c r="K134" s="285"/>
      <c r="L134" s="287"/>
    </row>
    <row r="135" spans="1:12" ht="14.5" hidden="1" thickBot="1">
      <c r="A135" s="214"/>
      <c r="B135" s="226"/>
      <c r="C135" s="289"/>
      <c r="D135" s="289"/>
      <c r="E135" s="226"/>
      <c r="F135" s="226"/>
      <c r="G135" s="226"/>
      <c r="H135" s="226"/>
      <c r="I135" s="226"/>
      <c r="J135" s="226"/>
      <c r="K135" s="285"/>
      <c r="L135" s="287"/>
    </row>
    <row r="136" spans="1:12" ht="15" hidden="1" thickBot="1">
      <c r="A136" s="214"/>
      <c r="B136" s="243" t="s">
        <v>423</v>
      </c>
      <c r="C136" s="1633" t="s">
        <v>22</v>
      </c>
      <c r="D136" s="1634"/>
      <c r="E136" s="1634"/>
      <c r="F136" s="1634"/>
      <c r="G136" s="1634"/>
      <c r="H136" s="1634"/>
      <c r="I136" s="1634"/>
      <c r="J136" s="1635"/>
      <c r="K136" s="285"/>
      <c r="L136" s="287"/>
    </row>
    <row r="137" spans="1:12" ht="14.5" hidden="1" thickBot="1">
      <c r="A137" s="214"/>
      <c r="B137" s="529" t="s">
        <v>486</v>
      </c>
      <c r="C137" s="1636" t="s">
        <v>487</v>
      </c>
      <c r="D137" s="1637"/>
      <c r="E137" s="1637"/>
      <c r="F137" s="1637"/>
      <c r="G137" s="1637"/>
      <c r="H137" s="1637"/>
      <c r="I137" s="1637"/>
      <c r="J137" s="1638"/>
      <c r="K137" s="285"/>
      <c r="L137" s="287"/>
    </row>
    <row r="138" spans="1:12" ht="14.25" hidden="1" customHeight="1">
      <c r="A138" s="214"/>
      <c r="B138" s="328">
        <v>1</v>
      </c>
      <c r="C138" s="1639" t="s">
        <v>1232</v>
      </c>
      <c r="D138" s="1640"/>
      <c r="E138" s="1640"/>
      <c r="F138" s="1640"/>
      <c r="G138" s="1640"/>
      <c r="H138" s="1640"/>
      <c r="I138" s="1640"/>
      <c r="J138" s="1641"/>
      <c r="K138" s="285"/>
      <c r="L138" s="287"/>
    </row>
    <row r="139" spans="1:12" ht="70.5" hidden="1" customHeight="1">
      <c r="A139" s="214"/>
      <c r="B139" s="328">
        <f t="shared" ref="B139:B164" si="12">+B138+1</f>
        <v>2</v>
      </c>
      <c r="C139" s="1639" t="s">
        <v>1233</v>
      </c>
      <c r="D139" s="1640"/>
      <c r="E139" s="1640"/>
      <c r="F139" s="1640"/>
      <c r="G139" s="1640"/>
      <c r="H139" s="1640"/>
      <c r="I139" s="1640"/>
      <c r="J139" s="1641"/>
      <c r="K139" s="285"/>
      <c r="L139" s="287"/>
    </row>
    <row r="140" spans="1:12" ht="34.5" hidden="1" customHeight="1">
      <c r="A140" s="214"/>
      <c r="B140" s="328">
        <f t="shared" si="12"/>
        <v>3</v>
      </c>
      <c r="C140" s="1639" t="s">
        <v>1234</v>
      </c>
      <c r="D140" s="1640"/>
      <c r="E140" s="1640"/>
      <c r="F140" s="1640"/>
      <c r="G140" s="1640"/>
      <c r="H140" s="1640"/>
      <c r="I140" s="1640"/>
      <c r="J140" s="1641"/>
      <c r="K140" s="285"/>
      <c r="L140" s="287"/>
    </row>
    <row r="141" spans="1:12" ht="34.5" hidden="1" customHeight="1">
      <c r="A141" s="214"/>
      <c r="B141" s="328">
        <f t="shared" si="12"/>
        <v>4</v>
      </c>
      <c r="C141" s="1639" t="s">
        <v>1235</v>
      </c>
      <c r="D141" s="1640"/>
      <c r="E141" s="1640"/>
      <c r="F141" s="1640"/>
      <c r="G141" s="1640"/>
      <c r="H141" s="1640"/>
      <c r="I141" s="1640"/>
      <c r="J141" s="1641"/>
      <c r="K141" s="285"/>
      <c r="L141" s="287"/>
    </row>
    <row r="142" spans="1:12" ht="41.25" hidden="1" customHeight="1">
      <c r="A142" s="214"/>
      <c r="B142" s="328">
        <f t="shared" si="12"/>
        <v>5</v>
      </c>
      <c r="C142" s="1639" t="s">
        <v>1236</v>
      </c>
      <c r="D142" s="1640"/>
      <c r="E142" s="1640"/>
      <c r="F142" s="1640"/>
      <c r="G142" s="1640"/>
      <c r="H142" s="1640"/>
      <c r="I142" s="1640"/>
      <c r="J142" s="1641"/>
      <c r="K142" s="285"/>
      <c r="L142" s="287"/>
    </row>
    <row r="143" spans="1:12" ht="41.25" hidden="1" customHeight="1">
      <c r="A143" s="214"/>
      <c r="B143" s="328">
        <f t="shared" si="12"/>
        <v>6</v>
      </c>
      <c r="C143" s="1639" t="s">
        <v>1237</v>
      </c>
      <c r="D143" s="1640"/>
      <c r="E143" s="1640"/>
      <c r="F143" s="1640"/>
      <c r="G143" s="1640"/>
      <c r="H143" s="1640"/>
      <c r="I143" s="1640"/>
      <c r="J143" s="1641"/>
      <c r="K143" s="285"/>
      <c r="L143" s="287"/>
    </row>
    <row r="144" spans="1:12" ht="14.25" hidden="1" customHeight="1">
      <c r="A144" s="214"/>
      <c r="B144" s="328">
        <f t="shared" si="12"/>
        <v>7</v>
      </c>
      <c r="C144" s="1639" t="s">
        <v>1238</v>
      </c>
      <c r="D144" s="1640"/>
      <c r="E144" s="1640"/>
      <c r="F144" s="1640"/>
      <c r="G144" s="1640"/>
      <c r="H144" s="1640"/>
      <c r="I144" s="1640"/>
      <c r="J144" s="1641"/>
      <c r="K144" s="285"/>
      <c r="L144" s="287"/>
    </row>
    <row r="145" spans="1:12" ht="14.25" hidden="1" customHeight="1">
      <c r="A145" s="214"/>
      <c r="B145" s="328">
        <f t="shared" si="12"/>
        <v>8</v>
      </c>
      <c r="C145" s="1639" t="s">
        <v>1239</v>
      </c>
      <c r="D145" s="1640"/>
      <c r="E145" s="1640"/>
      <c r="F145" s="1640"/>
      <c r="G145" s="1640"/>
      <c r="H145" s="1640"/>
      <c r="I145" s="1640"/>
      <c r="J145" s="1641"/>
      <c r="K145" s="285"/>
      <c r="L145" s="287"/>
    </row>
    <row r="146" spans="1:12" ht="14.25" hidden="1" customHeight="1">
      <c r="A146" s="214"/>
      <c r="B146" s="328">
        <f t="shared" si="12"/>
        <v>9</v>
      </c>
      <c r="C146" s="1639" t="s">
        <v>1240</v>
      </c>
      <c r="D146" s="1640"/>
      <c r="E146" s="1640"/>
      <c r="F146" s="1640"/>
      <c r="G146" s="1640"/>
      <c r="H146" s="1640"/>
      <c r="I146" s="1640"/>
      <c r="J146" s="1641"/>
      <c r="K146" s="285"/>
      <c r="L146" s="287"/>
    </row>
    <row r="147" spans="1:12" ht="38.75" hidden="1" customHeight="1">
      <c r="A147" s="214"/>
      <c r="B147" s="328">
        <f t="shared" si="12"/>
        <v>10</v>
      </c>
      <c r="C147" s="1639" t="s">
        <v>1241</v>
      </c>
      <c r="D147" s="1640"/>
      <c r="E147" s="1640"/>
      <c r="F147" s="1640"/>
      <c r="G147" s="1640"/>
      <c r="H147" s="1640"/>
      <c r="I147" s="1640"/>
      <c r="J147" s="1641"/>
      <c r="K147" s="285"/>
      <c r="L147" s="287"/>
    </row>
    <row r="148" spans="1:12" ht="14.25" hidden="1" customHeight="1">
      <c r="A148" s="214"/>
      <c r="B148" s="328">
        <f t="shared" si="12"/>
        <v>11</v>
      </c>
      <c r="C148" s="1639" t="s">
        <v>1242</v>
      </c>
      <c r="D148" s="1640"/>
      <c r="E148" s="1640"/>
      <c r="F148" s="1640"/>
      <c r="G148" s="1640"/>
      <c r="H148" s="1640"/>
      <c r="I148" s="1640"/>
      <c r="J148" s="1641"/>
      <c r="K148" s="285"/>
      <c r="L148" s="287"/>
    </row>
    <row r="149" spans="1:12" ht="27" hidden="1" customHeight="1">
      <c r="A149" s="214"/>
      <c r="B149" s="328">
        <f t="shared" si="12"/>
        <v>12</v>
      </c>
      <c r="C149" s="1639" t="s">
        <v>1243</v>
      </c>
      <c r="D149" s="1640"/>
      <c r="E149" s="1640"/>
      <c r="F149" s="1640"/>
      <c r="G149" s="1640"/>
      <c r="H149" s="1640"/>
      <c r="I149" s="1640"/>
      <c r="J149" s="1641"/>
      <c r="K149" s="285"/>
      <c r="L149" s="287"/>
    </row>
    <row r="150" spans="1:12" ht="14.25" hidden="1" customHeight="1">
      <c r="A150" s="214"/>
      <c r="B150" s="328">
        <f t="shared" si="12"/>
        <v>13</v>
      </c>
      <c r="C150" s="1639" t="s">
        <v>1244</v>
      </c>
      <c r="D150" s="1640"/>
      <c r="E150" s="1640"/>
      <c r="F150" s="1640"/>
      <c r="G150" s="1640"/>
      <c r="H150" s="1640"/>
      <c r="I150" s="1640"/>
      <c r="J150" s="1641"/>
      <c r="K150" s="285"/>
      <c r="L150" s="287"/>
    </row>
    <row r="151" spans="1:12" ht="14.25" hidden="1" customHeight="1">
      <c r="A151" s="214"/>
      <c r="B151" s="328">
        <f t="shared" si="12"/>
        <v>14</v>
      </c>
      <c r="C151" s="1639" t="s">
        <v>1245</v>
      </c>
      <c r="D151" s="1640"/>
      <c r="E151" s="1640"/>
      <c r="F151" s="1640"/>
      <c r="G151" s="1640"/>
      <c r="H151" s="1640"/>
      <c r="I151" s="1640"/>
      <c r="J151" s="1641"/>
      <c r="K151" s="285"/>
      <c r="L151" s="287"/>
    </row>
    <row r="152" spans="1:12" ht="13.5" hidden="1" customHeight="1">
      <c r="A152" s="214"/>
      <c r="B152" s="328">
        <f t="shared" si="12"/>
        <v>15</v>
      </c>
      <c r="C152" s="1639" t="s">
        <v>1246</v>
      </c>
      <c r="D152" s="1640"/>
      <c r="E152" s="1640"/>
      <c r="F152" s="1640"/>
      <c r="G152" s="1640"/>
      <c r="H152" s="1640"/>
      <c r="I152" s="1640"/>
      <c r="J152" s="1641"/>
      <c r="K152" s="285"/>
      <c r="L152" s="287"/>
    </row>
    <row r="153" spans="1:12" ht="41.75" hidden="1" customHeight="1">
      <c r="A153" s="214"/>
      <c r="B153" s="328">
        <f t="shared" si="12"/>
        <v>16</v>
      </c>
      <c r="C153" s="1639" t="s">
        <v>1247</v>
      </c>
      <c r="D153" s="1640"/>
      <c r="E153" s="1640"/>
      <c r="F153" s="1640"/>
      <c r="G153" s="1640"/>
      <c r="H153" s="1640"/>
      <c r="I153" s="1640"/>
      <c r="J153" s="1641"/>
      <c r="K153" s="285"/>
      <c r="L153" s="287"/>
    </row>
    <row r="154" spans="1:12" ht="14.5" hidden="1" thickBot="1">
      <c r="A154" s="214"/>
      <c r="B154" s="328">
        <f t="shared" si="12"/>
        <v>17</v>
      </c>
      <c r="C154" s="1639" t="s">
        <v>1248</v>
      </c>
      <c r="D154" s="1640"/>
      <c r="E154" s="1640"/>
      <c r="F154" s="1640"/>
      <c r="G154" s="1640"/>
      <c r="H154" s="1640"/>
      <c r="I154" s="1640"/>
      <c r="J154" s="1641"/>
      <c r="K154" s="285"/>
      <c r="L154" s="287"/>
    </row>
    <row r="155" spans="1:12" ht="14.25" hidden="1" customHeight="1">
      <c r="A155" s="214"/>
      <c r="B155" s="328">
        <f t="shared" si="12"/>
        <v>18</v>
      </c>
      <c r="C155" s="1639" t="s">
        <v>1249</v>
      </c>
      <c r="D155" s="1640"/>
      <c r="E155" s="1640"/>
      <c r="F155" s="1640"/>
      <c r="G155" s="1640"/>
      <c r="H155" s="1640"/>
      <c r="I155" s="1640"/>
      <c r="J155" s="1641"/>
      <c r="K155" s="285"/>
      <c r="L155" s="287"/>
    </row>
    <row r="156" spans="1:12" ht="14.25" hidden="1" customHeight="1">
      <c r="A156" s="214"/>
      <c r="B156" s="328">
        <f t="shared" si="12"/>
        <v>19</v>
      </c>
      <c r="C156" s="1639" t="s">
        <v>1250</v>
      </c>
      <c r="D156" s="1640"/>
      <c r="E156" s="1640"/>
      <c r="F156" s="1640"/>
      <c r="G156" s="1640"/>
      <c r="H156" s="1640"/>
      <c r="I156" s="1640"/>
      <c r="J156" s="1641"/>
      <c r="K156" s="285"/>
      <c r="L156" s="287"/>
    </row>
    <row r="157" spans="1:12" ht="26.25" hidden="1" customHeight="1">
      <c r="A157" s="214"/>
      <c r="B157" s="328">
        <f t="shared" si="12"/>
        <v>20</v>
      </c>
      <c r="C157" s="1639" t="s">
        <v>1251</v>
      </c>
      <c r="D157" s="1640"/>
      <c r="E157" s="1640"/>
      <c r="F157" s="1640"/>
      <c r="G157" s="1640"/>
      <c r="H157" s="1640"/>
      <c r="I157" s="1640"/>
      <c r="J157" s="1641"/>
      <c r="K157" s="285"/>
      <c r="L157" s="287"/>
    </row>
    <row r="158" spans="1:12" ht="14.25" hidden="1" customHeight="1">
      <c r="A158" s="214"/>
      <c r="B158" s="328">
        <f t="shared" si="12"/>
        <v>21</v>
      </c>
      <c r="C158" s="1639" t="s">
        <v>1252</v>
      </c>
      <c r="D158" s="1640"/>
      <c r="E158" s="1640"/>
      <c r="F158" s="1640"/>
      <c r="G158" s="1640"/>
      <c r="H158" s="1640"/>
      <c r="I158" s="1640"/>
      <c r="J158" s="1641"/>
      <c r="K158" s="285"/>
      <c r="L158" s="287"/>
    </row>
    <row r="159" spans="1:12" ht="14.25" hidden="1" customHeight="1">
      <c r="A159" s="214"/>
      <c r="B159" s="328">
        <f t="shared" si="12"/>
        <v>22</v>
      </c>
      <c r="C159" s="1639" t="s">
        <v>1253</v>
      </c>
      <c r="D159" s="1640"/>
      <c r="E159" s="1640"/>
      <c r="F159" s="1640"/>
      <c r="G159" s="1640"/>
      <c r="H159" s="1640"/>
      <c r="I159" s="1640"/>
      <c r="J159" s="1641"/>
      <c r="K159" s="285"/>
      <c r="L159" s="287"/>
    </row>
    <row r="160" spans="1:12" ht="14.25" hidden="1" customHeight="1">
      <c r="A160" s="214"/>
      <c r="B160" s="328">
        <f t="shared" si="12"/>
        <v>23</v>
      </c>
      <c r="C160" s="1639" t="s">
        <v>1254</v>
      </c>
      <c r="D160" s="1640"/>
      <c r="E160" s="1640"/>
      <c r="F160" s="1640"/>
      <c r="G160" s="1640"/>
      <c r="H160" s="1640"/>
      <c r="I160" s="1640"/>
      <c r="J160" s="1641"/>
      <c r="K160" s="285"/>
      <c r="L160" s="287"/>
    </row>
    <row r="161" spans="1:12" ht="26.75" hidden="1" customHeight="1">
      <c r="A161" s="214"/>
      <c r="B161" s="328">
        <f t="shared" si="12"/>
        <v>24</v>
      </c>
      <c r="C161" s="1639" t="s">
        <v>1255</v>
      </c>
      <c r="D161" s="1640"/>
      <c r="E161" s="1640"/>
      <c r="F161" s="1640"/>
      <c r="G161" s="1640"/>
      <c r="H161" s="1640"/>
      <c r="I161" s="1640"/>
      <c r="J161" s="1641"/>
      <c r="K161" s="285"/>
      <c r="L161" s="287"/>
    </row>
    <row r="162" spans="1:12" ht="14.25" hidden="1" customHeight="1">
      <c r="A162" s="214"/>
      <c r="B162" s="328">
        <f t="shared" si="12"/>
        <v>25</v>
      </c>
      <c r="C162" s="1639" t="s">
        <v>1256</v>
      </c>
      <c r="D162" s="1640"/>
      <c r="E162" s="1640"/>
      <c r="F162" s="1640"/>
      <c r="G162" s="1640"/>
      <c r="H162" s="1640"/>
      <c r="I162" s="1640"/>
      <c r="J162" s="1641"/>
      <c r="K162" s="285"/>
      <c r="L162" s="287"/>
    </row>
    <row r="163" spans="1:12" ht="14.25" hidden="1" customHeight="1">
      <c r="A163" s="214"/>
      <c r="B163" s="328">
        <f t="shared" si="12"/>
        <v>26</v>
      </c>
      <c r="C163" s="1639" t="s">
        <v>1257</v>
      </c>
      <c r="D163" s="1640"/>
      <c r="E163" s="1640"/>
      <c r="F163" s="1640"/>
      <c r="G163" s="1640"/>
      <c r="H163" s="1640"/>
      <c r="I163" s="1640"/>
      <c r="J163" s="1641"/>
      <c r="K163" s="285"/>
      <c r="L163" s="287"/>
    </row>
    <row r="164" spans="1:12" ht="45.75" hidden="1" customHeight="1">
      <c r="A164" s="214"/>
      <c r="B164" s="328">
        <f t="shared" si="12"/>
        <v>27</v>
      </c>
      <c r="C164" s="1639" t="s">
        <v>1258</v>
      </c>
      <c r="D164" s="1640"/>
      <c r="E164" s="1640"/>
      <c r="F164" s="1640"/>
      <c r="G164" s="1640"/>
      <c r="H164" s="1640"/>
      <c r="I164" s="1640"/>
      <c r="J164" s="1641"/>
      <c r="K164" s="285"/>
      <c r="L164" s="287"/>
    </row>
    <row r="165" spans="1:12" ht="39.75" hidden="1" customHeight="1" thickBot="1">
      <c r="A165" s="214"/>
      <c r="B165" s="530">
        <f>+B164+1</f>
        <v>28</v>
      </c>
      <c r="C165" s="1642" t="s">
        <v>1259</v>
      </c>
      <c r="D165" s="1643"/>
      <c r="E165" s="1643"/>
      <c r="F165" s="1643"/>
      <c r="G165" s="1643"/>
      <c r="H165" s="1643"/>
      <c r="I165" s="1643"/>
      <c r="J165" s="1644"/>
      <c r="K165" s="285"/>
      <c r="L165" s="287"/>
    </row>
    <row r="166" spans="1:12" ht="14.5" hidden="1" thickBot="1">
      <c r="A166" s="214"/>
      <c r="B166" s="237"/>
      <c r="C166" s="293"/>
      <c r="D166" s="531"/>
      <c r="E166" s="531"/>
      <c r="F166" s="531"/>
      <c r="G166" s="531"/>
      <c r="H166" s="531"/>
      <c r="I166" s="531"/>
      <c r="J166" s="531"/>
      <c r="K166" s="285"/>
      <c r="L166" s="287"/>
    </row>
    <row r="167" spans="1:12" ht="15" hidden="1" thickBot="1">
      <c r="A167" s="214"/>
      <c r="B167" s="243" t="s">
        <v>438</v>
      </c>
      <c r="C167" s="1645" t="s">
        <v>28</v>
      </c>
      <c r="D167" s="1646"/>
      <c r="E167" s="1646"/>
      <c r="F167" s="1646"/>
      <c r="G167" s="1646"/>
      <c r="H167" s="1646"/>
      <c r="I167" s="1646"/>
      <c r="J167" s="1647"/>
      <c r="K167" s="285"/>
      <c r="L167" s="287"/>
    </row>
    <row r="168" spans="1:12" ht="14.5" hidden="1" thickBot="1">
      <c r="A168" s="214"/>
      <c r="B168" s="529" t="s">
        <v>486</v>
      </c>
      <c r="C168" s="889" t="s">
        <v>487</v>
      </c>
      <c r="D168" s="890"/>
      <c r="E168" s="890"/>
      <c r="F168" s="890"/>
      <c r="G168" s="890"/>
      <c r="H168" s="890"/>
      <c r="I168" s="890"/>
      <c r="J168" s="1206"/>
      <c r="K168" s="285"/>
      <c r="L168" s="287"/>
    </row>
    <row r="169" spans="1:12" ht="14.25" hidden="1" customHeight="1">
      <c r="A169" s="214"/>
      <c r="B169" s="328">
        <f>+B165+1</f>
        <v>29</v>
      </c>
      <c r="C169" s="1639" t="s">
        <v>1260</v>
      </c>
      <c r="D169" s="1640"/>
      <c r="E169" s="1640"/>
      <c r="F169" s="1640"/>
      <c r="G169" s="1640"/>
      <c r="H169" s="1640"/>
      <c r="I169" s="1640"/>
      <c r="J169" s="1641"/>
      <c r="K169" s="285"/>
      <c r="L169" s="287"/>
    </row>
    <row r="170" spans="1:12" ht="14.25" hidden="1" customHeight="1">
      <c r="A170" s="214"/>
      <c r="B170" s="328">
        <f>+B169+1</f>
        <v>30</v>
      </c>
      <c r="C170" s="1639" t="s">
        <v>1261</v>
      </c>
      <c r="D170" s="1640"/>
      <c r="E170" s="1640"/>
      <c r="F170" s="1640"/>
      <c r="G170" s="1640"/>
      <c r="H170" s="1640"/>
      <c r="I170" s="1640"/>
      <c r="J170" s="1641"/>
      <c r="K170" s="285"/>
      <c r="L170" s="287"/>
    </row>
    <row r="171" spans="1:12" ht="27.75" hidden="1" customHeight="1">
      <c r="A171" s="214"/>
      <c r="B171" s="328">
        <f t="shared" ref="B171:B200" si="13">+B170+1</f>
        <v>31</v>
      </c>
      <c r="C171" s="1639" t="s">
        <v>1262</v>
      </c>
      <c r="D171" s="1640"/>
      <c r="E171" s="1640"/>
      <c r="F171" s="1640"/>
      <c r="G171" s="1640"/>
      <c r="H171" s="1640"/>
      <c r="I171" s="1640"/>
      <c r="J171" s="1641"/>
      <c r="K171" s="285"/>
      <c r="L171" s="287"/>
    </row>
    <row r="172" spans="1:12" ht="28.5" hidden="1" customHeight="1">
      <c r="A172" s="214"/>
      <c r="B172" s="328">
        <f t="shared" si="13"/>
        <v>32</v>
      </c>
      <c r="C172" s="1639" t="s">
        <v>1263</v>
      </c>
      <c r="D172" s="1640"/>
      <c r="E172" s="1640"/>
      <c r="F172" s="1640"/>
      <c r="G172" s="1640"/>
      <c r="H172" s="1640"/>
      <c r="I172" s="1640"/>
      <c r="J172" s="1641"/>
      <c r="K172" s="285"/>
      <c r="L172" s="287"/>
    </row>
    <row r="173" spans="1:12" ht="14.25" hidden="1" customHeight="1">
      <c r="A173" s="214"/>
      <c r="B173" s="328">
        <f t="shared" si="13"/>
        <v>33</v>
      </c>
      <c r="C173" s="1639" t="s">
        <v>1264</v>
      </c>
      <c r="D173" s="1640"/>
      <c r="E173" s="1640"/>
      <c r="F173" s="1640"/>
      <c r="G173" s="1640"/>
      <c r="H173" s="1640"/>
      <c r="I173" s="1640"/>
      <c r="J173" s="1641"/>
      <c r="K173" s="285"/>
      <c r="L173" s="287"/>
    </row>
    <row r="174" spans="1:12" ht="14.25" hidden="1" customHeight="1">
      <c r="A174" s="214"/>
      <c r="B174" s="328">
        <f t="shared" si="13"/>
        <v>34</v>
      </c>
      <c r="C174" s="1639" t="s">
        <v>1265</v>
      </c>
      <c r="D174" s="1640"/>
      <c r="E174" s="1640"/>
      <c r="F174" s="1640"/>
      <c r="G174" s="1640"/>
      <c r="H174" s="1640"/>
      <c r="I174" s="1640"/>
      <c r="J174" s="1641"/>
      <c r="K174" s="285"/>
      <c r="L174" s="287"/>
    </row>
    <row r="175" spans="1:12" ht="14.25" hidden="1" customHeight="1">
      <c r="A175" s="214"/>
      <c r="B175" s="328">
        <f t="shared" si="13"/>
        <v>35</v>
      </c>
      <c r="C175" s="1639" t="s">
        <v>1266</v>
      </c>
      <c r="D175" s="1640"/>
      <c r="E175" s="1640"/>
      <c r="F175" s="1640"/>
      <c r="G175" s="1640"/>
      <c r="H175" s="1640"/>
      <c r="I175" s="1640"/>
      <c r="J175" s="1641"/>
      <c r="K175" s="285"/>
      <c r="L175" s="287"/>
    </row>
    <row r="176" spans="1:12" ht="14.25" hidden="1" customHeight="1">
      <c r="A176" s="214"/>
      <c r="B176" s="328">
        <f t="shared" si="13"/>
        <v>36</v>
      </c>
      <c r="C176" s="1639" t="s">
        <v>1260</v>
      </c>
      <c r="D176" s="1640"/>
      <c r="E176" s="1640"/>
      <c r="F176" s="1640"/>
      <c r="G176" s="1640"/>
      <c r="H176" s="1640"/>
      <c r="I176" s="1640"/>
      <c r="J176" s="1641"/>
      <c r="K176" s="285"/>
      <c r="L176" s="287"/>
    </row>
    <row r="177" spans="1:12" ht="14.25" hidden="1" customHeight="1">
      <c r="A177" s="214"/>
      <c r="B177" s="328">
        <f t="shared" si="13"/>
        <v>37</v>
      </c>
      <c r="C177" s="1639" t="s">
        <v>1267</v>
      </c>
      <c r="D177" s="1640"/>
      <c r="E177" s="1640"/>
      <c r="F177" s="1640"/>
      <c r="G177" s="1640"/>
      <c r="H177" s="1640"/>
      <c r="I177" s="1640"/>
      <c r="J177" s="1641"/>
      <c r="K177" s="285"/>
      <c r="L177" s="287"/>
    </row>
    <row r="178" spans="1:12" ht="27" hidden="1" customHeight="1">
      <c r="A178" s="214"/>
      <c r="B178" s="328">
        <f t="shared" si="13"/>
        <v>38</v>
      </c>
      <c r="C178" s="1639" t="s">
        <v>1268</v>
      </c>
      <c r="D178" s="1640"/>
      <c r="E178" s="1640"/>
      <c r="F178" s="1640"/>
      <c r="G178" s="1640"/>
      <c r="H178" s="1640"/>
      <c r="I178" s="1640"/>
      <c r="J178" s="1641"/>
      <c r="K178" s="285"/>
      <c r="L178" s="287"/>
    </row>
    <row r="179" spans="1:12" ht="25.5" hidden="1" customHeight="1">
      <c r="A179" s="214"/>
      <c r="B179" s="328">
        <f t="shared" si="13"/>
        <v>39</v>
      </c>
      <c r="C179" s="1639" t="s">
        <v>1269</v>
      </c>
      <c r="D179" s="1640"/>
      <c r="E179" s="1640"/>
      <c r="F179" s="1640"/>
      <c r="G179" s="1640"/>
      <c r="H179" s="1640"/>
      <c r="I179" s="1640"/>
      <c r="J179" s="1641"/>
      <c r="K179" s="285"/>
      <c r="L179" s="287"/>
    </row>
    <row r="180" spans="1:12" ht="14.25" hidden="1" customHeight="1">
      <c r="A180" s="214"/>
      <c r="B180" s="328">
        <f t="shared" si="13"/>
        <v>40</v>
      </c>
      <c r="C180" s="1639" t="s">
        <v>1270</v>
      </c>
      <c r="D180" s="1640"/>
      <c r="E180" s="1640"/>
      <c r="F180" s="1640"/>
      <c r="G180" s="1640"/>
      <c r="H180" s="1640"/>
      <c r="I180" s="1640"/>
      <c r="J180" s="1641"/>
      <c r="K180" s="285"/>
      <c r="L180" s="287"/>
    </row>
    <row r="181" spans="1:12" ht="14.25" hidden="1" customHeight="1">
      <c r="A181" s="214"/>
      <c r="B181" s="328">
        <f t="shared" si="13"/>
        <v>41</v>
      </c>
      <c r="C181" s="1639" t="s">
        <v>1271</v>
      </c>
      <c r="D181" s="1640"/>
      <c r="E181" s="1640"/>
      <c r="F181" s="1640"/>
      <c r="G181" s="1640"/>
      <c r="H181" s="1640"/>
      <c r="I181" s="1640"/>
      <c r="J181" s="1641"/>
      <c r="K181" s="285"/>
      <c r="L181" s="287"/>
    </row>
    <row r="182" spans="1:12" ht="14.25" hidden="1" customHeight="1">
      <c r="A182" s="214"/>
      <c r="B182" s="328">
        <f t="shared" si="13"/>
        <v>42</v>
      </c>
      <c r="C182" s="1639" t="s">
        <v>1272</v>
      </c>
      <c r="D182" s="1640"/>
      <c r="E182" s="1640"/>
      <c r="F182" s="1640"/>
      <c r="G182" s="1640"/>
      <c r="H182" s="1640"/>
      <c r="I182" s="1640"/>
      <c r="J182" s="1641"/>
      <c r="K182" s="285"/>
      <c r="L182" s="287"/>
    </row>
    <row r="183" spans="1:12" ht="14.25" hidden="1" customHeight="1">
      <c r="A183" s="214"/>
      <c r="B183" s="328">
        <f t="shared" si="13"/>
        <v>43</v>
      </c>
      <c r="C183" s="1639" t="s">
        <v>1273</v>
      </c>
      <c r="D183" s="1640"/>
      <c r="E183" s="1640"/>
      <c r="F183" s="1640"/>
      <c r="G183" s="1640"/>
      <c r="H183" s="1640"/>
      <c r="I183" s="1640"/>
      <c r="J183" s="1641"/>
      <c r="K183" s="285"/>
      <c r="L183" s="287"/>
    </row>
    <row r="184" spans="1:12" ht="14.5" hidden="1" thickBot="1">
      <c r="A184" s="214"/>
      <c r="B184" s="328">
        <f>+B183+1</f>
        <v>44</v>
      </c>
      <c r="C184" s="1639" t="s">
        <v>1274</v>
      </c>
      <c r="D184" s="1640"/>
      <c r="E184" s="1640"/>
      <c r="F184" s="1640"/>
      <c r="G184" s="1640"/>
      <c r="H184" s="1640"/>
      <c r="I184" s="1640"/>
      <c r="J184" s="1641"/>
      <c r="K184" s="285"/>
      <c r="L184" s="287"/>
    </row>
    <row r="185" spans="1:12" ht="14.5" hidden="1" thickBot="1">
      <c r="A185" s="214"/>
      <c r="B185" s="328">
        <f t="shared" si="13"/>
        <v>45</v>
      </c>
      <c r="C185" s="1639" t="s">
        <v>1275</v>
      </c>
      <c r="D185" s="1640"/>
      <c r="E185" s="1640"/>
      <c r="F185" s="1640"/>
      <c r="G185" s="1640"/>
      <c r="H185" s="1640"/>
      <c r="I185" s="1640"/>
      <c r="J185" s="1641"/>
      <c r="K185" s="285"/>
      <c r="L185" s="287"/>
    </row>
    <row r="186" spans="1:12" ht="14.25" hidden="1" customHeight="1">
      <c r="A186" s="214"/>
      <c r="B186" s="328">
        <f t="shared" si="13"/>
        <v>46</v>
      </c>
      <c r="C186" s="1639" t="s">
        <v>1276</v>
      </c>
      <c r="D186" s="1640"/>
      <c r="E186" s="1640"/>
      <c r="F186" s="1640"/>
      <c r="G186" s="1640"/>
      <c r="H186" s="1640"/>
      <c r="I186" s="1640"/>
      <c r="J186" s="1641"/>
      <c r="K186" s="285"/>
      <c r="L186" s="287"/>
    </row>
    <row r="187" spans="1:12" ht="14.25" hidden="1" customHeight="1">
      <c r="A187" s="214"/>
      <c r="B187" s="328">
        <f t="shared" si="13"/>
        <v>47</v>
      </c>
      <c r="C187" s="1639" t="s">
        <v>1277</v>
      </c>
      <c r="D187" s="1640"/>
      <c r="E187" s="1640"/>
      <c r="F187" s="1640"/>
      <c r="G187" s="1640"/>
      <c r="H187" s="1640"/>
      <c r="I187" s="1640"/>
      <c r="J187" s="1641"/>
      <c r="K187" s="285"/>
      <c r="L187" s="287"/>
    </row>
    <row r="188" spans="1:12" ht="14.25" hidden="1" customHeight="1">
      <c r="A188" s="214"/>
      <c r="B188" s="328">
        <f t="shared" si="13"/>
        <v>48</v>
      </c>
      <c r="C188" s="1639" t="s">
        <v>1278</v>
      </c>
      <c r="D188" s="1640"/>
      <c r="E188" s="1640"/>
      <c r="F188" s="1640"/>
      <c r="G188" s="1640"/>
      <c r="H188" s="1640"/>
      <c r="I188" s="1640"/>
      <c r="J188" s="1641"/>
      <c r="K188" s="285"/>
      <c r="L188" s="287"/>
    </row>
    <row r="189" spans="1:12" ht="14.25" hidden="1" customHeight="1">
      <c r="A189" s="214"/>
      <c r="B189" s="328">
        <f t="shared" si="13"/>
        <v>49</v>
      </c>
      <c r="C189" s="1639" t="s">
        <v>1279</v>
      </c>
      <c r="D189" s="1640"/>
      <c r="E189" s="1640"/>
      <c r="F189" s="1640"/>
      <c r="G189" s="1640"/>
      <c r="H189" s="1640"/>
      <c r="I189" s="1640"/>
      <c r="J189" s="1641"/>
      <c r="K189" s="285"/>
      <c r="L189" s="287"/>
    </row>
    <row r="190" spans="1:12" ht="14.5" hidden="1" thickBot="1">
      <c r="A190" s="214"/>
      <c r="B190" s="328">
        <f t="shared" si="13"/>
        <v>50</v>
      </c>
      <c r="C190" s="1639" t="s">
        <v>1280</v>
      </c>
      <c r="D190" s="1640"/>
      <c r="E190" s="1640"/>
      <c r="F190" s="1640"/>
      <c r="G190" s="1640"/>
      <c r="H190" s="1640"/>
      <c r="I190" s="1640"/>
      <c r="J190" s="1641"/>
      <c r="K190" s="285"/>
      <c r="L190" s="287"/>
    </row>
    <row r="191" spans="1:12" ht="14.5" hidden="1" thickBot="1">
      <c r="A191" s="214"/>
      <c r="B191" s="328">
        <f t="shared" si="13"/>
        <v>51</v>
      </c>
      <c r="C191" s="1639" t="s">
        <v>1281</v>
      </c>
      <c r="D191" s="1640"/>
      <c r="E191" s="1640"/>
      <c r="F191" s="1640"/>
      <c r="G191" s="1640"/>
      <c r="H191" s="1640"/>
      <c r="I191" s="1640"/>
      <c r="J191" s="1641"/>
      <c r="K191" s="285"/>
      <c r="L191" s="287"/>
    </row>
    <row r="192" spans="1:12" ht="14.5" hidden="1" thickBot="1">
      <c r="A192" s="214"/>
      <c r="B192" s="328">
        <f t="shared" si="13"/>
        <v>52</v>
      </c>
      <c r="C192" s="1639" t="s">
        <v>1282</v>
      </c>
      <c r="D192" s="1640"/>
      <c r="E192" s="1640"/>
      <c r="F192" s="1640"/>
      <c r="G192" s="1640"/>
      <c r="H192" s="1640"/>
      <c r="I192" s="1640"/>
      <c r="J192" s="1641"/>
      <c r="K192" s="285"/>
      <c r="L192" s="287"/>
    </row>
    <row r="193" spans="1:13" ht="14.25" hidden="1" customHeight="1">
      <c r="A193" s="214"/>
      <c r="B193" s="328">
        <f t="shared" si="13"/>
        <v>53</v>
      </c>
      <c r="C193" s="1639" t="s">
        <v>1283</v>
      </c>
      <c r="D193" s="1640"/>
      <c r="E193" s="1640"/>
      <c r="F193" s="1640"/>
      <c r="G193" s="1640"/>
      <c r="H193" s="1640"/>
      <c r="I193" s="1640"/>
      <c r="J193" s="1641"/>
      <c r="K193" s="285"/>
      <c r="L193" s="287"/>
    </row>
    <row r="194" spans="1:13" ht="14.25" hidden="1" customHeight="1">
      <c r="A194" s="214"/>
      <c r="B194" s="328">
        <f t="shared" si="13"/>
        <v>54</v>
      </c>
      <c r="C194" s="1639" t="s">
        <v>1284</v>
      </c>
      <c r="D194" s="1640"/>
      <c r="E194" s="1640"/>
      <c r="F194" s="1640"/>
      <c r="G194" s="1640"/>
      <c r="H194" s="1640"/>
      <c r="I194" s="1640"/>
      <c r="J194" s="1641"/>
      <c r="K194" s="285"/>
      <c r="L194" s="287"/>
    </row>
    <row r="195" spans="1:13" ht="14.25" hidden="1" customHeight="1">
      <c r="A195" s="214"/>
      <c r="B195" s="328">
        <f t="shared" si="13"/>
        <v>55</v>
      </c>
      <c r="C195" s="1639" t="s">
        <v>1285</v>
      </c>
      <c r="D195" s="1640"/>
      <c r="E195" s="1640"/>
      <c r="F195" s="1640"/>
      <c r="G195" s="1640"/>
      <c r="H195" s="1640"/>
      <c r="I195" s="1640"/>
      <c r="J195" s="1641"/>
      <c r="K195" s="285"/>
      <c r="L195" s="287"/>
    </row>
    <row r="196" spans="1:13" ht="14.25" hidden="1" customHeight="1">
      <c r="A196" s="214"/>
      <c r="B196" s="328">
        <f t="shared" si="13"/>
        <v>56</v>
      </c>
      <c r="C196" s="1639" t="s">
        <v>1286</v>
      </c>
      <c r="D196" s="1640"/>
      <c r="E196" s="1640"/>
      <c r="F196" s="1640"/>
      <c r="G196" s="1640"/>
      <c r="H196" s="1640"/>
      <c r="I196" s="1640"/>
      <c r="J196" s="1641"/>
      <c r="K196" s="285"/>
      <c r="L196" s="287"/>
    </row>
    <row r="197" spans="1:13" ht="14.5" hidden="1" thickBot="1">
      <c r="A197" s="214"/>
      <c r="B197" s="328">
        <f t="shared" si="13"/>
        <v>57</v>
      </c>
      <c r="C197" s="1639" t="s">
        <v>1287</v>
      </c>
      <c r="D197" s="1640"/>
      <c r="E197" s="1640"/>
      <c r="F197" s="1640"/>
      <c r="G197" s="1640"/>
      <c r="H197" s="1640"/>
      <c r="I197" s="1640"/>
      <c r="J197" s="1641"/>
      <c r="K197" s="285"/>
      <c r="L197" s="287"/>
    </row>
    <row r="198" spans="1:13" ht="33" hidden="1" customHeight="1">
      <c r="A198" s="214"/>
      <c r="B198" s="328">
        <f t="shared" si="13"/>
        <v>58</v>
      </c>
      <c r="C198" s="1639" t="s">
        <v>1288</v>
      </c>
      <c r="D198" s="1640"/>
      <c r="E198" s="1640"/>
      <c r="F198" s="1640"/>
      <c r="G198" s="1640"/>
      <c r="H198" s="1640"/>
      <c r="I198" s="1640"/>
      <c r="J198" s="1641"/>
      <c r="K198" s="285"/>
      <c r="L198" s="287"/>
    </row>
    <row r="199" spans="1:13" ht="14.5" hidden="1" thickBot="1">
      <c r="A199" s="214"/>
      <c r="B199" s="328">
        <f t="shared" si="13"/>
        <v>59</v>
      </c>
      <c r="C199" s="1639" t="s">
        <v>1289</v>
      </c>
      <c r="D199" s="1640"/>
      <c r="E199" s="1640"/>
      <c r="F199" s="1640"/>
      <c r="G199" s="1640"/>
      <c r="H199" s="1640"/>
      <c r="I199" s="1640"/>
      <c r="J199" s="1641"/>
      <c r="K199" s="285"/>
      <c r="L199" s="287"/>
    </row>
    <row r="200" spans="1:13" ht="14.25" hidden="1" customHeight="1" thickBot="1">
      <c r="A200" s="214"/>
      <c r="B200" s="530">
        <f t="shared" si="13"/>
        <v>60</v>
      </c>
      <c r="C200" s="1642" t="s">
        <v>1290</v>
      </c>
      <c r="D200" s="1643"/>
      <c r="E200" s="1643"/>
      <c r="F200" s="1643"/>
      <c r="G200" s="1643"/>
      <c r="H200" s="1643"/>
      <c r="I200" s="1643"/>
      <c r="J200" s="1644"/>
      <c r="K200" s="285"/>
      <c r="L200" s="287"/>
    </row>
    <row r="201" spans="1:13" ht="14.5" hidden="1" thickBot="1">
      <c r="A201" s="214"/>
      <c r="B201" s="226"/>
      <c r="C201" s="226"/>
      <c r="D201" s="226"/>
      <c r="E201" s="226"/>
      <c r="F201" s="226"/>
      <c r="G201" s="226"/>
      <c r="H201" s="226"/>
      <c r="I201" s="226"/>
      <c r="J201" s="226"/>
      <c r="K201" s="285"/>
      <c r="L201" s="287"/>
      <c r="M201" s="226"/>
    </row>
    <row r="202" spans="1:13" ht="15">
      <c r="A202" s="2"/>
      <c r="B202" s="532" t="s">
        <v>1291</v>
      </c>
      <c r="C202" s="1648"/>
      <c r="D202" s="1648"/>
      <c r="E202" s="1648"/>
      <c r="F202" s="1648"/>
      <c r="G202" s="1648"/>
      <c r="H202" s="1648"/>
      <c r="I202" s="1648"/>
      <c r="J202" s="1649"/>
      <c r="K202" s="285"/>
      <c r="L202" s="287"/>
      <c r="M202" s="226"/>
    </row>
    <row r="203" spans="1:13">
      <c r="A203" s="2"/>
      <c r="B203" s="533"/>
      <c r="C203" s="279"/>
      <c r="D203" s="279"/>
      <c r="E203" s="279"/>
      <c r="F203" s="279"/>
      <c r="G203" s="279"/>
      <c r="H203" s="279"/>
      <c r="I203" s="279"/>
      <c r="J203" s="1207"/>
      <c r="K203" s="285"/>
      <c r="L203" s="287"/>
      <c r="M203" s="226"/>
    </row>
    <row r="204" spans="1:13">
      <c r="A204" s="2"/>
      <c r="B204" s="534" t="s">
        <v>1292</v>
      </c>
      <c r="C204" s="887"/>
      <c r="D204" s="888"/>
      <c r="E204" s="888"/>
      <c r="F204" s="888"/>
      <c r="G204" s="888"/>
      <c r="H204" s="888"/>
      <c r="I204" s="888"/>
      <c r="J204" s="1208"/>
      <c r="K204" s="285"/>
      <c r="L204" s="287"/>
      <c r="M204" s="1209"/>
    </row>
    <row r="205" spans="1:13">
      <c r="A205" s="2"/>
      <c r="B205" s="534"/>
      <c r="C205" s="535"/>
      <c r="D205" s="535"/>
      <c r="E205" s="535"/>
      <c r="F205" s="535"/>
      <c r="G205" s="535"/>
      <c r="H205" s="535"/>
      <c r="I205" s="535"/>
      <c r="J205" s="1210"/>
      <c r="K205" s="285"/>
      <c r="L205" s="287"/>
      <c r="M205" s="1209"/>
    </row>
    <row r="206" spans="1:13" ht="123.75" customHeight="1">
      <c r="A206" s="2"/>
      <c r="B206" s="1650" t="s">
        <v>1293</v>
      </c>
      <c r="C206" s="1651"/>
      <c r="D206" s="1651"/>
      <c r="E206" s="1651"/>
      <c r="F206" s="1651"/>
      <c r="G206" s="1651"/>
      <c r="H206" s="1651"/>
      <c r="I206" s="1651"/>
      <c r="J206" s="1652"/>
      <c r="K206" s="285"/>
      <c r="L206" s="287"/>
      <c r="M206" s="1209"/>
    </row>
    <row r="207" spans="1:13">
      <c r="A207" s="2"/>
      <c r="B207" s="533"/>
      <c r="C207" s="279"/>
      <c r="D207" s="279"/>
      <c r="E207" s="279"/>
      <c r="F207" s="279"/>
      <c r="G207" s="279"/>
      <c r="H207" s="279"/>
      <c r="I207" s="279"/>
      <c r="J207" s="1207"/>
      <c r="K207" s="285"/>
      <c r="L207" s="287"/>
      <c r="M207" s="226"/>
    </row>
    <row r="208" spans="1:13">
      <c r="A208" s="2"/>
      <c r="B208" s="533" t="s">
        <v>1294</v>
      </c>
      <c r="C208" s="279"/>
      <c r="D208" s="279"/>
      <c r="E208" s="279"/>
      <c r="F208" s="279"/>
      <c r="G208" s="279"/>
      <c r="H208" s="279"/>
      <c r="I208" s="279"/>
      <c r="J208" s="1207"/>
      <c r="K208" s="285"/>
      <c r="L208" s="287"/>
      <c r="M208" s="226"/>
    </row>
    <row r="209" spans="1:22" ht="63" customHeight="1">
      <c r="A209" s="2"/>
      <c r="B209" s="1650" t="s">
        <v>1295</v>
      </c>
      <c r="C209" s="1651"/>
      <c r="D209" s="1651"/>
      <c r="E209" s="1651"/>
      <c r="F209" s="1651"/>
      <c r="G209" s="1651"/>
      <c r="H209" s="1651"/>
      <c r="I209" s="1651"/>
      <c r="J209" s="1652"/>
      <c r="K209" s="285"/>
      <c r="L209" s="287"/>
      <c r="M209" s="536"/>
    </row>
    <row r="210" spans="1:22">
      <c r="A210" s="2"/>
      <c r="B210" s="533"/>
      <c r="C210" s="279"/>
      <c r="D210" s="279"/>
      <c r="E210" s="279"/>
      <c r="F210" s="279"/>
      <c r="G210" s="279"/>
      <c r="H210" s="279"/>
      <c r="I210" s="279"/>
      <c r="J210" s="1207"/>
      <c r="K210" s="285"/>
      <c r="L210" s="287"/>
      <c r="M210" s="226"/>
    </row>
    <row r="211" spans="1:22">
      <c r="A211" s="2"/>
      <c r="B211" s="534" t="s">
        <v>1296</v>
      </c>
      <c r="C211" s="279"/>
      <c r="D211" s="279"/>
      <c r="E211" s="279"/>
      <c r="F211" s="279"/>
      <c r="G211" s="279"/>
      <c r="H211" s="279"/>
      <c r="I211" s="279"/>
      <c r="J211" s="1207"/>
      <c r="K211" s="285"/>
      <c r="L211" s="287"/>
      <c r="M211" s="226"/>
    </row>
    <row r="212" spans="1:22">
      <c r="A212" s="2"/>
      <c r="B212" s="533"/>
      <c r="C212" s="279"/>
      <c r="D212" s="279"/>
      <c r="E212" s="279"/>
      <c r="F212" s="279"/>
      <c r="G212" s="279"/>
      <c r="H212" s="279"/>
      <c r="I212" s="279"/>
      <c r="J212" s="1207"/>
      <c r="K212" s="285"/>
      <c r="L212" s="287"/>
      <c r="M212" s="226"/>
    </row>
    <row r="213" spans="1:22" ht="14.5" thickBot="1">
      <c r="A213" s="2"/>
      <c r="B213" s="537" t="s">
        <v>1297</v>
      </c>
      <c r="C213" s="538"/>
      <c r="D213" s="538"/>
      <c r="E213" s="538"/>
      <c r="F213" s="538"/>
      <c r="G213" s="538"/>
      <c r="H213" s="538"/>
      <c r="I213" s="538"/>
      <c r="J213" s="1211"/>
      <c r="K213" s="285"/>
      <c r="L213" s="287"/>
      <c r="M213" s="226"/>
    </row>
    <row r="214" spans="1:22" hidden="1">
      <c r="A214" s="214"/>
      <c r="B214" s="226"/>
      <c r="C214" s="226"/>
      <c r="D214" s="226"/>
      <c r="E214" s="226"/>
      <c r="F214" s="226"/>
      <c r="G214" s="226"/>
      <c r="H214" s="226"/>
      <c r="I214" s="226"/>
      <c r="J214" s="226"/>
      <c r="K214" s="285"/>
      <c r="L214" s="287"/>
      <c r="M214" s="226"/>
    </row>
    <row r="215" spans="1:22" ht="15" hidden="1" thickBot="1">
      <c r="A215" s="214"/>
      <c r="B215" s="243" t="s">
        <v>451</v>
      </c>
      <c r="C215" s="1633" t="s">
        <v>159</v>
      </c>
      <c r="D215" s="1634"/>
      <c r="E215" s="1634"/>
      <c r="F215" s="1634"/>
      <c r="G215" s="1634"/>
      <c r="H215" s="1634"/>
      <c r="I215" s="1634"/>
      <c r="J215" s="1635"/>
      <c r="K215" s="285"/>
      <c r="L215" s="287"/>
      <c r="M215" s="226"/>
    </row>
    <row r="216" spans="1:22" s="157" customFormat="1" hidden="1">
      <c r="A216" s="290"/>
      <c r="B216" s="529" t="s">
        <v>486</v>
      </c>
      <c r="C216" s="889" t="s">
        <v>487</v>
      </c>
      <c r="D216" s="890"/>
      <c r="E216" s="890"/>
      <c r="F216" s="890"/>
      <c r="G216" s="890"/>
      <c r="H216" s="890"/>
      <c r="I216" s="890"/>
      <c r="J216" s="1206"/>
      <c r="K216" s="285"/>
      <c r="L216" s="287"/>
      <c r="M216" s="226"/>
      <c r="N216" s="1087"/>
      <c r="O216" s="1086"/>
      <c r="P216" s="1087"/>
      <c r="Q216" s="1086"/>
      <c r="R216" s="539"/>
      <c r="S216" s="1088"/>
      <c r="T216" s="91"/>
      <c r="U216" s="91"/>
      <c r="V216" s="44" t="s">
        <v>1298</v>
      </c>
    </row>
    <row r="217" spans="1:22" s="285" customFormat="1" ht="14.25" hidden="1" customHeight="1">
      <c r="A217" s="288"/>
      <c r="B217" s="328">
        <f>+B200+1</f>
        <v>61</v>
      </c>
      <c r="C217" s="1639" t="s">
        <v>1299</v>
      </c>
      <c r="D217" s="1640"/>
      <c r="E217" s="1640"/>
      <c r="F217" s="1640"/>
      <c r="G217" s="1640"/>
      <c r="H217" s="1640"/>
      <c r="I217" s="1640"/>
      <c r="J217" s="1641"/>
      <c r="L217" s="287"/>
      <c r="M217" s="226"/>
      <c r="N217" s="1212"/>
      <c r="O217" s="540"/>
      <c r="P217" s="1212"/>
      <c r="Q217" s="531"/>
      <c r="R217" s="539"/>
      <c r="S217" s="1088"/>
      <c r="T217" s="91"/>
      <c r="U217" s="91"/>
      <c r="V217" s="501">
        <v>1</v>
      </c>
    </row>
    <row r="218" spans="1:22" s="285" customFormat="1" hidden="1">
      <c r="A218" s="288"/>
      <c r="B218" s="328">
        <f>+B217+1</f>
        <v>62</v>
      </c>
      <c r="C218" s="1639" t="s">
        <v>1300</v>
      </c>
      <c r="D218" s="1640"/>
      <c r="E218" s="1640"/>
      <c r="F218" s="1640"/>
      <c r="G218" s="1640"/>
      <c r="H218" s="1640"/>
      <c r="I218" s="1640"/>
      <c r="J218" s="1641"/>
      <c r="L218" s="287"/>
      <c r="M218" s="226"/>
      <c r="N218" s="1212"/>
      <c r="O218" s="540"/>
      <c r="P218" s="1212"/>
      <c r="Q218" s="531"/>
      <c r="R218" s="539"/>
      <c r="S218" s="539"/>
      <c r="T218" s="91"/>
      <c r="U218" s="91"/>
      <c r="V218" s="501">
        <v>1</v>
      </c>
    </row>
    <row r="219" spans="1:22" s="285" customFormat="1" ht="31.5" hidden="1" customHeight="1">
      <c r="A219" s="288"/>
      <c r="B219" s="328">
        <f t="shared" ref="B219:B250" si="14">+B218+1</f>
        <v>63</v>
      </c>
      <c r="C219" s="1639" t="s">
        <v>1301</v>
      </c>
      <c r="D219" s="1640"/>
      <c r="E219" s="1640"/>
      <c r="F219" s="1640"/>
      <c r="G219" s="1640"/>
      <c r="H219" s="1640"/>
      <c r="I219" s="1640"/>
      <c r="J219" s="1641"/>
      <c r="L219" s="287"/>
      <c r="M219" s="226"/>
      <c r="N219" s="1212"/>
      <c r="O219" s="540"/>
      <c r="P219" s="1212"/>
      <c r="Q219" s="531"/>
      <c r="R219" s="539"/>
      <c r="S219" s="1088"/>
      <c r="T219" s="91"/>
      <c r="U219" s="91"/>
      <c r="V219" s="501" t="s">
        <v>3944</v>
      </c>
    </row>
    <row r="220" spans="1:22" s="285" customFormat="1" ht="18" hidden="1" customHeight="1">
      <c r="A220" s="288"/>
      <c r="B220" s="328">
        <f t="shared" si="14"/>
        <v>64</v>
      </c>
      <c r="C220" s="1639" t="s">
        <v>1302</v>
      </c>
      <c r="D220" s="1640"/>
      <c r="E220" s="1640"/>
      <c r="F220" s="1640"/>
      <c r="G220" s="1640"/>
      <c r="H220" s="1640"/>
      <c r="I220" s="1640"/>
      <c r="J220" s="1641"/>
      <c r="L220" s="287"/>
      <c r="M220" s="226"/>
      <c r="N220" s="1212"/>
      <c r="O220" s="540"/>
      <c r="P220" s="1212"/>
      <c r="Q220" s="531"/>
      <c r="R220" s="539"/>
      <c r="S220" s="1088"/>
      <c r="T220" s="91"/>
      <c r="U220" s="91"/>
      <c r="V220" s="501" t="s">
        <v>1303</v>
      </c>
    </row>
    <row r="221" spans="1:22" s="285" customFormat="1" ht="28.5" hidden="1" customHeight="1">
      <c r="A221" s="288"/>
      <c r="B221" s="328">
        <f t="shared" si="14"/>
        <v>65</v>
      </c>
      <c r="C221" s="1639" t="s">
        <v>1304</v>
      </c>
      <c r="D221" s="1640"/>
      <c r="E221" s="1640"/>
      <c r="F221" s="1640"/>
      <c r="G221" s="1640"/>
      <c r="H221" s="1640"/>
      <c r="I221" s="1640"/>
      <c r="J221" s="1641"/>
      <c r="L221" s="287"/>
      <c r="M221" s="226"/>
      <c r="N221" s="1212"/>
      <c r="O221" s="540"/>
      <c r="P221" s="1212"/>
      <c r="Q221" s="531"/>
      <c r="R221" s="539"/>
      <c r="S221" s="1088"/>
      <c r="T221" s="91"/>
      <c r="U221" s="91"/>
      <c r="V221" s="501" t="s">
        <v>1305</v>
      </c>
    </row>
    <row r="222" spans="1:22" s="285" customFormat="1" ht="30" hidden="1" customHeight="1">
      <c r="A222" s="288"/>
      <c r="B222" s="328">
        <f t="shared" si="14"/>
        <v>66</v>
      </c>
      <c r="C222" s="1639" t="s">
        <v>1306</v>
      </c>
      <c r="D222" s="1640"/>
      <c r="E222" s="1640"/>
      <c r="F222" s="1640"/>
      <c r="G222" s="1640"/>
      <c r="H222" s="1640"/>
      <c r="I222" s="1640"/>
      <c r="J222" s="1641"/>
      <c r="L222" s="287"/>
      <c r="M222" s="226"/>
      <c r="N222" s="1212"/>
      <c r="O222" s="540"/>
      <c r="P222" s="1212"/>
      <c r="Q222" s="531"/>
      <c r="R222" s="539"/>
      <c r="S222" s="1088"/>
      <c r="T222" s="91"/>
      <c r="U222" s="91"/>
      <c r="V222" s="501" t="s">
        <v>1305</v>
      </c>
    </row>
    <row r="223" spans="1:22" s="285" customFormat="1" ht="32.25" hidden="1" customHeight="1">
      <c r="A223" s="288"/>
      <c r="B223" s="328">
        <f t="shared" si="14"/>
        <v>67</v>
      </c>
      <c r="C223" s="1639" t="s">
        <v>1307</v>
      </c>
      <c r="D223" s="1640"/>
      <c r="E223" s="1640"/>
      <c r="F223" s="1640"/>
      <c r="G223" s="1640"/>
      <c r="H223" s="1640"/>
      <c r="I223" s="1640"/>
      <c r="J223" s="1641"/>
      <c r="L223" s="287"/>
      <c r="M223" s="226"/>
      <c r="N223" s="1212"/>
      <c r="O223" s="540"/>
      <c r="P223" s="1212"/>
      <c r="Q223" s="531"/>
      <c r="R223" s="539"/>
      <c r="S223" s="1088"/>
      <c r="T223" s="91"/>
      <c r="U223" s="91"/>
      <c r="V223" s="501" t="s">
        <v>1305</v>
      </c>
    </row>
    <row r="224" spans="1:22" s="285" customFormat="1" ht="31.5" hidden="1" customHeight="1">
      <c r="A224" s="288"/>
      <c r="B224" s="328">
        <f t="shared" si="14"/>
        <v>68</v>
      </c>
      <c r="C224" s="1639" t="s">
        <v>1308</v>
      </c>
      <c r="D224" s="1640"/>
      <c r="E224" s="1640"/>
      <c r="F224" s="1640"/>
      <c r="G224" s="1640"/>
      <c r="H224" s="1640"/>
      <c r="I224" s="1640"/>
      <c r="J224" s="1641"/>
      <c r="L224" s="287"/>
      <c r="M224" s="226"/>
      <c r="N224" s="1212"/>
      <c r="O224" s="540"/>
      <c r="P224" s="1212"/>
      <c r="Q224" s="531"/>
      <c r="R224" s="539"/>
      <c r="S224" s="1088"/>
      <c r="T224" s="91"/>
      <c r="U224" s="91"/>
      <c r="V224" s="501" t="s">
        <v>1305</v>
      </c>
    </row>
    <row r="225" spans="1:22" s="285" customFormat="1" ht="35.25" hidden="1" customHeight="1">
      <c r="A225" s="288"/>
      <c r="B225" s="328">
        <f t="shared" si="14"/>
        <v>69</v>
      </c>
      <c r="C225" s="1639" t="s">
        <v>1309</v>
      </c>
      <c r="D225" s="1640"/>
      <c r="E225" s="1640"/>
      <c r="F225" s="1640"/>
      <c r="G225" s="1640"/>
      <c r="H225" s="1640"/>
      <c r="I225" s="1640"/>
      <c r="J225" s="1641"/>
      <c r="L225" s="287"/>
      <c r="M225" s="226"/>
      <c r="N225" s="1212"/>
      <c r="O225" s="540"/>
      <c r="P225" s="1212"/>
      <c r="Q225" s="531"/>
      <c r="R225" s="539"/>
      <c r="S225" s="1088"/>
      <c r="T225" s="91"/>
      <c r="U225" s="91"/>
      <c r="V225" s="501" t="s">
        <v>1303</v>
      </c>
    </row>
    <row r="226" spans="1:22" s="226" customFormat="1" ht="24.75" hidden="1" customHeight="1">
      <c r="A226" s="295"/>
      <c r="B226" s="328">
        <f t="shared" si="14"/>
        <v>70</v>
      </c>
      <c r="C226" s="1639" t="s">
        <v>1310</v>
      </c>
      <c r="D226" s="1640"/>
      <c r="E226" s="1640"/>
      <c r="F226" s="1640"/>
      <c r="G226" s="1640"/>
      <c r="H226" s="1640"/>
      <c r="I226" s="1640"/>
      <c r="J226" s="1641"/>
      <c r="K226" s="285"/>
      <c r="L226" s="287"/>
      <c r="N226" s="1212"/>
      <c r="O226" s="540"/>
      <c r="P226" s="1212"/>
      <c r="Q226" s="531"/>
      <c r="R226" s="539"/>
      <c r="S226" s="1088"/>
      <c r="T226" s="91"/>
      <c r="U226" s="91"/>
      <c r="V226" s="501" t="s">
        <v>1305</v>
      </c>
    </row>
    <row r="227" spans="1:22" s="285" customFormat="1" ht="24" hidden="1" customHeight="1">
      <c r="A227" s="288"/>
      <c r="B227" s="328">
        <f t="shared" si="14"/>
        <v>71</v>
      </c>
      <c r="C227" s="1639" t="s">
        <v>1311</v>
      </c>
      <c r="D227" s="1640"/>
      <c r="E227" s="1640"/>
      <c r="F227" s="1640"/>
      <c r="G227" s="1640"/>
      <c r="H227" s="1640"/>
      <c r="I227" s="1640"/>
      <c r="J227" s="1641"/>
      <c r="L227" s="287"/>
      <c r="M227" s="226"/>
      <c r="N227" s="1212"/>
      <c r="O227" s="540"/>
      <c r="P227" s="1212"/>
      <c r="Q227" s="531"/>
      <c r="R227" s="539"/>
      <c r="S227" s="1088"/>
      <c r="T227" s="91"/>
      <c r="U227" s="91"/>
      <c r="V227" s="501" t="s">
        <v>1305</v>
      </c>
    </row>
    <row r="228" spans="1:22" s="226" customFormat="1" ht="14.25" hidden="1" customHeight="1">
      <c r="A228" s="295"/>
      <c r="B228" s="328">
        <f t="shared" si="14"/>
        <v>72</v>
      </c>
      <c r="C228" s="1639" t="s">
        <v>1312</v>
      </c>
      <c r="D228" s="1640"/>
      <c r="E228" s="1640"/>
      <c r="F228" s="1640"/>
      <c r="G228" s="1640"/>
      <c r="H228" s="1640"/>
      <c r="I228" s="1640"/>
      <c r="J228" s="1641"/>
      <c r="K228" s="285"/>
      <c r="L228" s="287"/>
      <c r="N228" s="1212"/>
      <c r="O228" s="540"/>
      <c r="P228" s="1212"/>
      <c r="Q228" s="531"/>
      <c r="R228" s="539"/>
      <c r="S228" s="1088"/>
      <c r="T228" s="91"/>
      <c r="U228" s="91"/>
      <c r="V228" s="501">
        <v>1</v>
      </c>
    </row>
    <row r="229" spans="1:22" s="226" customFormat="1" ht="21" hidden="1" customHeight="1">
      <c r="A229" s="295"/>
      <c r="B229" s="328">
        <f t="shared" si="14"/>
        <v>73</v>
      </c>
      <c r="C229" s="1639" t="s">
        <v>1313</v>
      </c>
      <c r="D229" s="1640"/>
      <c r="E229" s="1640"/>
      <c r="F229" s="1640"/>
      <c r="G229" s="1640"/>
      <c r="H229" s="1640"/>
      <c r="I229" s="1640"/>
      <c r="J229" s="1641"/>
      <c r="K229" s="285"/>
      <c r="L229" s="287"/>
      <c r="N229" s="1213"/>
      <c r="O229" s="1214"/>
      <c r="P229" s="1213"/>
      <c r="Q229" s="531"/>
      <c r="R229" s="539"/>
      <c r="S229" s="1088"/>
      <c r="T229" s="91"/>
      <c r="U229" s="91"/>
      <c r="V229" s="501" t="s">
        <v>3945</v>
      </c>
    </row>
    <row r="230" spans="1:22" s="226" customFormat="1" ht="109.5" hidden="1" customHeight="1">
      <c r="A230" s="295"/>
      <c r="B230" s="328">
        <f t="shared" si="14"/>
        <v>74</v>
      </c>
      <c r="C230" s="1639" t="s">
        <v>1314</v>
      </c>
      <c r="D230" s="1640"/>
      <c r="E230" s="1640"/>
      <c r="F230" s="1640"/>
      <c r="G230" s="1640"/>
      <c r="H230" s="1640"/>
      <c r="I230" s="1640"/>
      <c r="J230" s="1641"/>
      <c r="K230" s="285"/>
      <c r="L230" s="287"/>
      <c r="M230" s="1215" t="s">
        <v>3946</v>
      </c>
      <c r="N230" s="1216"/>
      <c r="O230" s="1217"/>
      <c r="P230" s="1216"/>
      <c r="Q230" s="531"/>
      <c r="R230" s="539"/>
      <c r="S230" s="1088"/>
      <c r="T230" s="91"/>
      <c r="U230" s="91"/>
      <c r="V230" s="501" t="s">
        <v>1303</v>
      </c>
    </row>
    <row r="231" spans="1:22" s="226" customFormat="1" ht="48" hidden="1" customHeight="1">
      <c r="A231" s="295"/>
      <c r="B231" s="328">
        <f t="shared" si="14"/>
        <v>75</v>
      </c>
      <c r="C231" s="1639" t="s">
        <v>1315</v>
      </c>
      <c r="D231" s="1640"/>
      <c r="E231" s="1640"/>
      <c r="F231" s="1640"/>
      <c r="G231" s="1640"/>
      <c r="H231" s="1640"/>
      <c r="I231" s="1640"/>
      <c r="J231" s="1641"/>
      <c r="K231" s="285"/>
      <c r="L231" s="287"/>
      <c r="N231" s="1216"/>
      <c r="O231" s="1217"/>
      <c r="P231" s="1216"/>
      <c r="Q231" s="531"/>
      <c r="R231" s="539"/>
      <c r="S231" s="1088"/>
      <c r="T231" s="91"/>
      <c r="U231" s="91"/>
      <c r="V231" s="501" t="s">
        <v>1303</v>
      </c>
    </row>
    <row r="232" spans="1:22" s="226" customFormat="1" ht="38.25" hidden="1" customHeight="1">
      <c r="A232" s="295"/>
      <c r="B232" s="328">
        <f t="shared" si="14"/>
        <v>76</v>
      </c>
      <c r="C232" s="1639" t="s">
        <v>1316</v>
      </c>
      <c r="D232" s="1640"/>
      <c r="E232" s="1640"/>
      <c r="F232" s="1640"/>
      <c r="G232" s="1640"/>
      <c r="H232" s="1640"/>
      <c r="I232" s="1640"/>
      <c r="J232" s="1641"/>
      <c r="K232" s="285"/>
      <c r="L232" s="287"/>
      <c r="N232" s="1216"/>
      <c r="O232" s="1217"/>
      <c r="P232" s="1216"/>
      <c r="Q232" s="531"/>
      <c r="R232" s="539"/>
      <c r="S232" s="16"/>
      <c r="T232" s="17"/>
      <c r="U232" s="17"/>
      <c r="V232" s="501" t="s">
        <v>1305</v>
      </c>
    </row>
    <row r="233" spans="1:22" s="226" customFormat="1" ht="24" hidden="1" customHeight="1">
      <c r="A233" s="295"/>
      <c r="B233" s="328">
        <f t="shared" si="14"/>
        <v>77</v>
      </c>
      <c r="C233" s="1639" t="s">
        <v>1317</v>
      </c>
      <c r="D233" s="1640"/>
      <c r="E233" s="1640"/>
      <c r="F233" s="1640"/>
      <c r="G233" s="1640"/>
      <c r="H233" s="1640"/>
      <c r="I233" s="1640"/>
      <c r="J233" s="1641"/>
      <c r="K233" s="285"/>
      <c r="L233" s="287"/>
      <c r="N233" s="1216"/>
      <c r="O233" s="1217"/>
      <c r="P233" s="1216"/>
      <c r="Q233" s="531"/>
      <c r="R233" s="539"/>
      <c r="S233" s="1088"/>
      <c r="T233" s="91"/>
      <c r="U233" s="91"/>
      <c r="V233" s="501" t="s">
        <v>1305</v>
      </c>
    </row>
    <row r="234" spans="1:22" s="226" customFormat="1" ht="30" hidden="1" customHeight="1">
      <c r="A234" s="295"/>
      <c r="B234" s="328">
        <f t="shared" si="14"/>
        <v>78</v>
      </c>
      <c r="C234" s="1639" t="s">
        <v>1318</v>
      </c>
      <c r="D234" s="1640"/>
      <c r="E234" s="1640"/>
      <c r="F234" s="1640"/>
      <c r="G234" s="1640"/>
      <c r="H234" s="1640"/>
      <c r="I234" s="1640"/>
      <c r="J234" s="1641"/>
      <c r="K234" s="285"/>
      <c r="L234" s="287"/>
      <c r="N234" s="1216"/>
      <c r="O234" s="1217"/>
      <c r="P234" s="1216"/>
      <c r="Q234" s="531"/>
      <c r="R234" s="539"/>
      <c r="S234" s="1088"/>
      <c r="T234" s="91"/>
      <c r="U234" s="91"/>
      <c r="V234" s="501" t="s">
        <v>1305</v>
      </c>
    </row>
    <row r="235" spans="1:22" s="226" customFormat="1" ht="14.25" hidden="1" customHeight="1">
      <c r="A235" s="295"/>
      <c r="B235" s="328">
        <f t="shared" si="14"/>
        <v>79</v>
      </c>
      <c r="C235" s="1639" t="s">
        <v>1319</v>
      </c>
      <c r="D235" s="1640"/>
      <c r="E235" s="1640"/>
      <c r="F235" s="1640"/>
      <c r="G235" s="1640"/>
      <c r="H235" s="1640"/>
      <c r="I235" s="1640"/>
      <c r="J235" s="1641"/>
      <c r="K235" s="285"/>
      <c r="L235" s="287"/>
      <c r="N235" s="1216"/>
      <c r="O235" s="1217"/>
      <c r="P235" s="1216"/>
      <c r="Q235" s="531"/>
      <c r="R235" s="539"/>
      <c r="S235" s="16"/>
      <c r="T235" s="17"/>
      <c r="U235" s="17"/>
      <c r="V235" s="501">
        <v>1</v>
      </c>
    </row>
    <row r="236" spans="1:22" s="226" customFormat="1" hidden="1">
      <c r="A236" s="295"/>
      <c r="B236" s="328">
        <f t="shared" si="14"/>
        <v>80</v>
      </c>
      <c r="C236" s="1639" t="s">
        <v>1320</v>
      </c>
      <c r="D236" s="1640"/>
      <c r="E236" s="1640"/>
      <c r="F236" s="1640"/>
      <c r="G236" s="1640"/>
      <c r="H236" s="1640"/>
      <c r="I236" s="1640"/>
      <c r="J236" s="1641"/>
      <c r="K236" s="285"/>
      <c r="L236" s="287"/>
      <c r="N236" s="1216"/>
      <c r="O236" s="1217"/>
      <c r="P236" s="1216"/>
      <c r="Q236" s="531"/>
      <c r="R236" s="539"/>
      <c r="S236" s="16"/>
      <c r="T236" s="17"/>
      <c r="U236" s="17"/>
      <c r="V236" s="501">
        <v>1</v>
      </c>
    </row>
    <row r="237" spans="1:22" s="226" customFormat="1" hidden="1">
      <c r="A237" s="295"/>
      <c r="B237" s="328">
        <f t="shared" si="14"/>
        <v>81</v>
      </c>
      <c r="C237" s="1639" t="s">
        <v>1321</v>
      </c>
      <c r="D237" s="1640"/>
      <c r="E237" s="1640"/>
      <c r="F237" s="1640"/>
      <c r="G237" s="1640"/>
      <c r="H237" s="1640"/>
      <c r="I237" s="1640"/>
      <c r="J237" s="1641"/>
      <c r="K237" s="285"/>
      <c r="L237" s="287"/>
      <c r="N237" s="1216"/>
      <c r="O237" s="1217"/>
      <c r="P237" s="1216"/>
      <c r="Q237" s="531"/>
      <c r="R237" s="539"/>
      <c r="S237" s="16"/>
      <c r="T237" s="17"/>
      <c r="U237" s="17"/>
      <c r="V237" s="501">
        <v>1</v>
      </c>
    </row>
    <row r="238" spans="1:22" s="226" customFormat="1" ht="20.75" hidden="1" customHeight="1">
      <c r="A238" s="295"/>
      <c r="B238" s="328">
        <f t="shared" si="14"/>
        <v>82</v>
      </c>
      <c r="C238" s="1639" t="s">
        <v>1322</v>
      </c>
      <c r="D238" s="1640"/>
      <c r="E238" s="1640"/>
      <c r="F238" s="1640"/>
      <c r="G238" s="1640"/>
      <c r="H238" s="1640"/>
      <c r="I238" s="1640"/>
      <c r="J238" s="1641"/>
      <c r="K238" s="285"/>
      <c r="L238" s="287"/>
      <c r="N238" s="1216"/>
      <c r="O238" s="1217"/>
      <c r="P238" s="1216"/>
      <c r="Q238" s="531"/>
      <c r="R238" s="539"/>
      <c r="S238" s="16"/>
      <c r="T238" s="17"/>
      <c r="U238" s="17"/>
      <c r="V238" s="501" t="s">
        <v>1305</v>
      </c>
    </row>
    <row r="239" spans="1:22" s="226" customFormat="1" ht="20.25" hidden="1" customHeight="1">
      <c r="A239" s="295"/>
      <c r="B239" s="328">
        <f t="shared" si="14"/>
        <v>83</v>
      </c>
      <c r="C239" s="1639" t="s">
        <v>1323</v>
      </c>
      <c r="D239" s="1640"/>
      <c r="E239" s="1640"/>
      <c r="F239" s="1640"/>
      <c r="G239" s="1640"/>
      <c r="H239" s="1640"/>
      <c r="I239" s="1640"/>
      <c r="J239" s="1641"/>
      <c r="K239" s="285"/>
      <c r="L239" s="287"/>
      <c r="M239" s="1215" t="s">
        <v>3947</v>
      </c>
      <c r="N239" s="1216"/>
      <c r="O239" s="1217"/>
      <c r="P239" s="1216"/>
      <c r="Q239" s="531"/>
      <c r="R239" s="539"/>
      <c r="S239" s="16"/>
      <c r="T239" s="17"/>
      <c r="U239" s="17"/>
      <c r="V239" s="501" t="s">
        <v>1305</v>
      </c>
    </row>
    <row r="240" spans="1:22" s="226" customFormat="1" ht="25.25" hidden="1" customHeight="1">
      <c r="A240" s="295"/>
      <c r="B240" s="328">
        <f t="shared" si="14"/>
        <v>84</v>
      </c>
      <c r="C240" s="1639" t="s">
        <v>1324</v>
      </c>
      <c r="D240" s="1640"/>
      <c r="E240" s="1640"/>
      <c r="F240" s="1640"/>
      <c r="G240" s="1640"/>
      <c r="H240" s="1640"/>
      <c r="I240" s="1640"/>
      <c r="J240" s="1641"/>
      <c r="K240" s="285"/>
      <c r="L240" s="287"/>
      <c r="M240" s="1215" t="s">
        <v>3947</v>
      </c>
      <c r="N240" s="1216"/>
      <c r="O240" s="1217"/>
      <c r="P240" s="1216"/>
      <c r="Q240" s="531"/>
      <c r="R240" s="539"/>
      <c r="S240" s="16"/>
      <c r="T240" s="17"/>
      <c r="U240" s="17"/>
      <c r="V240" s="501">
        <v>1</v>
      </c>
    </row>
    <row r="241" spans="1:22" s="226" customFormat="1" ht="14.25" hidden="1" customHeight="1">
      <c r="A241" s="295"/>
      <c r="B241" s="328">
        <f t="shared" si="14"/>
        <v>85</v>
      </c>
      <c r="C241" s="1639" t="s">
        <v>1325</v>
      </c>
      <c r="D241" s="1640"/>
      <c r="E241" s="1640"/>
      <c r="F241" s="1640"/>
      <c r="G241" s="1640"/>
      <c r="H241" s="1640"/>
      <c r="I241" s="1640"/>
      <c r="J241" s="1641"/>
      <c r="K241" s="285"/>
      <c r="L241" s="287"/>
      <c r="N241" s="1216"/>
      <c r="O241" s="1217"/>
      <c r="P241" s="1216"/>
      <c r="Q241" s="531"/>
      <c r="R241" s="539"/>
      <c r="S241" s="16"/>
      <c r="T241" s="17"/>
      <c r="U241" s="17"/>
      <c r="V241" s="501">
        <v>1</v>
      </c>
    </row>
    <row r="242" spans="1:22" s="226" customFormat="1" hidden="1">
      <c r="A242" s="295"/>
      <c r="B242" s="328">
        <f t="shared" si="14"/>
        <v>86</v>
      </c>
      <c r="C242" s="1639" t="s">
        <v>1326</v>
      </c>
      <c r="D242" s="1640"/>
      <c r="E242" s="1640"/>
      <c r="F242" s="1640"/>
      <c r="G242" s="1640"/>
      <c r="H242" s="1640"/>
      <c r="I242" s="1640"/>
      <c r="J242" s="1641"/>
      <c r="K242" s="285"/>
      <c r="L242" s="287"/>
      <c r="N242" s="1216"/>
      <c r="O242" s="1217"/>
      <c r="P242" s="1216"/>
      <c r="Q242" s="531"/>
      <c r="R242" s="539"/>
      <c r="S242" s="16"/>
      <c r="T242" s="17"/>
      <c r="U242" s="17"/>
      <c r="V242" s="501">
        <v>1</v>
      </c>
    </row>
    <row r="243" spans="1:22" s="226" customFormat="1" hidden="1">
      <c r="A243" s="295"/>
      <c r="B243" s="328">
        <f t="shared" si="14"/>
        <v>87</v>
      </c>
      <c r="C243" s="1639" t="s">
        <v>1327</v>
      </c>
      <c r="D243" s="1640"/>
      <c r="E243" s="1640"/>
      <c r="F243" s="1640"/>
      <c r="G243" s="1640"/>
      <c r="H243" s="1640"/>
      <c r="I243" s="1640"/>
      <c r="J243" s="1641"/>
      <c r="K243" s="285"/>
      <c r="L243" s="287"/>
      <c r="N243" s="1216"/>
      <c r="O243" s="1217"/>
      <c r="P243" s="1216"/>
      <c r="Q243" s="531"/>
      <c r="R243" s="539"/>
      <c r="S243" s="16"/>
      <c r="T243" s="17"/>
      <c r="U243" s="17"/>
      <c r="V243" s="501">
        <v>1</v>
      </c>
    </row>
    <row r="244" spans="1:22" s="226" customFormat="1" hidden="1">
      <c r="A244" s="295"/>
      <c r="B244" s="328">
        <f t="shared" si="14"/>
        <v>88</v>
      </c>
      <c r="C244" s="1639" t="s">
        <v>174</v>
      </c>
      <c r="D244" s="1640"/>
      <c r="E244" s="1640"/>
      <c r="F244" s="1640"/>
      <c r="G244" s="1640"/>
      <c r="H244" s="1640"/>
      <c r="I244" s="1640"/>
      <c r="J244" s="1641"/>
      <c r="K244" s="285"/>
      <c r="L244" s="287"/>
      <c r="N244" s="1216"/>
      <c r="O244" s="1217"/>
      <c r="P244" s="1216"/>
      <c r="Q244" s="531"/>
      <c r="R244" s="539"/>
      <c r="S244" s="16"/>
      <c r="T244" s="17"/>
      <c r="U244" s="17"/>
      <c r="V244" s="501">
        <v>1</v>
      </c>
    </row>
    <row r="245" spans="1:22" s="226" customFormat="1" hidden="1">
      <c r="A245" s="295"/>
      <c r="B245" s="328">
        <f t="shared" si="14"/>
        <v>89</v>
      </c>
      <c r="C245" s="1639" t="s">
        <v>175</v>
      </c>
      <c r="D245" s="1640"/>
      <c r="E245" s="1640"/>
      <c r="F245" s="1640"/>
      <c r="G245" s="1640"/>
      <c r="H245" s="1640"/>
      <c r="I245" s="1640"/>
      <c r="J245" s="1641"/>
      <c r="K245" s="285"/>
      <c r="L245" s="287"/>
      <c r="N245" s="1216"/>
      <c r="O245" s="1217"/>
      <c r="P245" s="1216"/>
      <c r="Q245" s="531"/>
      <c r="R245" s="539"/>
      <c r="S245" s="16"/>
      <c r="T245" s="17"/>
      <c r="U245" s="17"/>
      <c r="V245" s="501">
        <v>1</v>
      </c>
    </row>
    <row r="246" spans="1:22" s="226" customFormat="1" hidden="1">
      <c r="A246" s="295"/>
      <c r="B246" s="328">
        <f t="shared" si="14"/>
        <v>90</v>
      </c>
      <c r="C246" s="1639" t="s">
        <v>176</v>
      </c>
      <c r="D246" s="1640"/>
      <c r="E246" s="1640"/>
      <c r="F246" s="1640"/>
      <c r="G246" s="1640"/>
      <c r="H246" s="1640"/>
      <c r="I246" s="1640"/>
      <c r="J246" s="1641"/>
      <c r="K246" s="285"/>
      <c r="L246" s="287"/>
      <c r="N246" s="1216"/>
      <c r="O246" s="1217"/>
      <c r="P246" s="1216"/>
      <c r="Q246" s="531"/>
      <c r="R246" s="539"/>
      <c r="S246" s="16"/>
      <c r="T246" s="17"/>
      <c r="U246" s="17"/>
      <c r="V246" s="501">
        <v>1</v>
      </c>
    </row>
    <row r="247" spans="1:22" s="226" customFormat="1" hidden="1">
      <c r="A247" s="295"/>
      <c r="B247" s="328">
        <f t="shared" si="14"/>
        <v>91</v>
      </c>
      <c r="C247" s="1639" t="s">
        <v>177</v>
      </c>
      <c r="D247" s="1640"/>
      <c r="E247" s="1640"/>
      <c r="F247" s="1640"/>
      <c r="G247" s="1640"/>
      <c r="H247" s="1640"/>
      <c r="I247" s="1640"/>
      <c r="J247" s="1641"/>
      <c r="K247" s="285"/>
      <c r="L247" s="287"/>
      <c r="N247" s="1216"/>
      <c r="O247" s="1217"/>
      <c r="P247" s="1216"/>
      <c r="Q247" s="531"/>
      <c r="R247" s="539"/>
      <c r="S247" s="16"/>
      <c r="T247" s="17"/>
      <c r="U247" s="17"/>
      <c r="V247" s="501">
        <v>1</v>
      </c>
    </row>
    <row r="248" spans="1:22" s="226" customFormat="1" hidden="1">
      <c r="A248" s="295"/>
      <c r="B248" s="328">
        <f t="shared" si="14"/>
        <v>92</v>
      </c>
      <c r="C248" s="1639" t="s">
        <v>178</v>
      </c>
      <c r="D248" s="1640"/>
      <c r="E248" s="1640"/>
      <c r="F248" s="1640"/>
      <c r="G248" s="1640"/>
      <c r="H248" s="1640"/>
      <c r="I248" s="1640"/>
      <c r="J248" s="1641"/>
      <c r="K248" s="285"/>
      <c r="L248" s="287"/>
      <c r="N248" s="1216"/>
      <c r="O248" s="1217"/>
      <c r="P248" s="1216"/>
      <c r="Q248" s="531"/>
      <c r="R248" s="539"/>
      <c r="S248" s="16"/>
      <c r="T248" s="17"/>
      <c r="U248" s="17"/>
      <c r="V248" s="501">
        <v>1</v>
      </c>
    </row>
    <row r="249" spans="1:22" s="226" customFormat="1" hidden="1">
      <c r="A249" s="295"/>
      <c r="B249" s="328">
        <f t="shared" si="14"/>
        <v>93</v>
      </c>
      <c r="C249" s="1639" t="s">
        <v>179</v>
      </c>
      <c r="D249" s="1640"/>
      <c r="E249" s="1640"/>
      <c r="F249" s="1640"/>
      <c r="G249" s="1640"/>
      <c r="H249" s="1640"/>
      <c r="I249" s="1640"/>
      <c r="J249" s="1641"/>
      <c r="K249" s="285"/>
      <c r="L249" s="287"/>
      <c r="N249" s="1216"/>
      <c r="O249" s="1217"/>
      <c r="P249" s="1216"/>
      <c r="Q249" s="531"/>
      <c r="R249" s="539"/>
      <c r="S249" s="16"/>
      <c r="T249" s="17"/>
      <c r="U249" s="17"/>
      <c r="V249" s="501"/>
    </row>
    <row r="250" spans="1:22" s="226" customFormat="1" ht="15.75" hidden="1" customHeight="1">
      <c r="A250" s="295"/>
      <c r="B250" s="328">
        <f t="shared" si="14"/>
        <v>94</v>
      </c>
      <c r="C250" s="1639" t="s">
        <v>1328</v>
      </c>
      <c r="D250" s="1640"/>
      <c r="E250" s="1640"/>
      <c r="F250" s="1640"/>
      <c r="G250" s="1640"/>
      <c r="H250" s="1640"/>
      <c r="I250" s="1640"/>
      <c r="J250" s="1641"/>
      <c r="K250" s="285"/>
      <c r="L250" s="287"/>
      <c r="N250" s="1216"/>
      <c r="O250" s="1217"/>
      <c r="P250" s="1216"/>
      <c r="Q250" s="531"/>
      <c r="R250" s="539"/>
      <c r="S250" s="16"/>
      <c r="T250" s="17"/>
      <c r="U250" s="17"/>
      <c r="V250" s="501" t="s">
        <v>1305</v>
      </c>
    </row>
    <row r="251" spans="1:22" s="226" customFormat="1" ht="15.75" hidden="1" customHeight="1">
      <c r="A251" s="295"/>
      <c r="B251" s="541" t="s">
        <v>1329</v>
      </c>
      <c r="C251" s="1639" t="s">
        <v>1330</v>
      </c>
      <c r="D251" s="1640"/>
      <c r="E251" s="1640"/>
      <c r="F251" s="1640"/>
      <c r="G251" s="1640"/>
      <c r="H251" s="1640"/>
      <c r="I251" s="1640"/>
      <c r="J251" s="1641"/>
      <c r="K251" s="285"/>
      <c r="L251" s="287"/>
      <c r="N251" s="1216"/>
      <c r="O251" s="1217"/>
      <c r="P251" s="1216"/>
      <c r="Q251" s="531"/>
      <c r="R251" s="539"/>
      <c r="S251" s="16"/>
      <c r="T251" s="17"/>
      <c r="U251" s="17"/>
      <c r="V251" s="501"/>
    </row>
    <row r="252" spans="1:22" s="226" customFormat="1" ht="15.75" hidden="1" customHeight="1" thickBot="1">
      <c r="A252" s="295"/>
      <c r="B252" s="542" t="s">
        <v>1331</v>
      </c>
      <c r="C252" s="1642" t="s">
        <v>1332</v>
      </c>
      <c r="D252" s="1643"/>
      <c r="E252" s="1643"/>
      <c r="F252" s="1643"/>
      <c r="G252" s="1643"/>
      <c r="H252" s="1643"/>
      <c r="I252" s="1643"/>
      <c r="J252" s="1644"/>
      <c r="K252" s="285"/>
      <c r="L252" s="287"/>
      <c r="N252" s="1216"/>
      <c r="O252" s="1217"/>
      <c r="P252" s="1216"/>
      <c r="Q252" s="531"/>
      <c r="R252" s="539"/>
      <c r="S252" s="16"/>
      <c r="T252" s="17"/>
      <c r="U252" s="17"/>
      <c r="V252" s="501"/>
    </row>
    <row r="253" spans="1:22" s="226" customFormat="1" ht="14.5" thickBot="1">
      <c r="B253" s="237"/>
      <c r="C253" s="540"/>
      <c r="D253" s="531"/>
      <c r="E253" s="531"/>
      <c r="F253" s="531"/>
      <c r="G253" s="531"/>
      <c r="H253" s="531"/>
      <c r="I253" s="531"/>
      <c r="J253" s="531"/>
      <c r="K253" s="285"/>
      <c r="L253" s="287"/>
      <c r="M253" s="531"/>
      <c r="N253" s="1218"/>
      <c r="O253" s="531"/>
      <c r="P253" s="1218"/>
      <c r="Q253" s="531"/>
      <c r="R253" s="539"/>
      <c r="S253" s="16"/>
      <c r="T253" s="17"/>
      <c r="U253" s="17"/>
      <c r="V253" s="501"/>
    </row>
    <row r="254" spans="1:22" ht="14.5" thickBot="1">
      <c r="B254" s="1657" t="s">
        <v>1333</v>
      </c>
      <c r="C254" s="1658"/>
      <c r="D254" s="1657" t="s">
        <v>1334</v>
      </c>
      <c r="E254" s="1659"/>
      <c r="F254" s="1659"/>
      <c r="G254" s="1659"/>
      <c r="H254" s="1659"/>
      <c r="I254" s="1659"/>
      <c r="J254" s="1658"/>
      <c r="K254" s="285"/>
      <c r="L254" s="287"/>
      <c r="M254" s="226"/>
    </row>
    <row r="255" spans="1:22" ht="27" customHeight="1" thickBot="1">
      <c r="B255" s="1653" t="s">
        <v>1335</v>
      </c>
      <c r="C255" s="1627"/>
      <c r="D255" s="1654" t="s">
        <v>1336</v>
      </c>
      <c r="E255" s="1655"/>
      <c r="F255" s="1655"/>
      <c r="G255" s="1655"/>
      <c r="H255" s="1655"/>
      <c r="I255" s="1655"/>
      <c r="J255" s="1656"/>
      <c r="K255" s="285"/>
      <c r="L255" s="287"/>
      <c r="M255" s="226"/>
    </row>
    <row r="256" spans="1:22" ht="42.75" customHeight="1" thickBot="1">
      <c r="B256" s="1653" t="s">
        <v>1337</v>
      </c>
      <c r="C256" s="1627"/>
      <c r="D256" s="1654" t="s">
        <v>1338</v>
      </c>
      <c r="E256" s="1655"/>
      <c r="F256" s="1655"/>
      <c r="G256" s="1655"/>
      <c r="H256" s="1655"/>
      <c r="I256" s="1655"/>
      <c r="J256" s="1656"/>
      <c r="K256" s="285"/>
      <c r="L256" s="287"/>
      <c r="M256" s="226"/>
    </row>
    <row r="257" spans="2:13" ht="84" customHeight="1" thickBot="1">
      <c r="B257" s="1653" t="s">
        <v>1339</v>
      </c>
      <c r="C257" s="1627"/>
      <c r="D257" s="1654" t="s">
        <v>1340</v>
      </c>
      <c r="E257" s="1655"/>
      <c r="F257" s="1655"/>
      <c r="G257" s="1655"/>
      <c r="H257" s="1655"/>
      <c r="I257" s="1655"/>
      <c r="J257" s="1656"/>
      <c r="K257" s="285"/>
      <c r="L257" s="287"/>
      <c r="M257" s="226"/>
    </row>
    <row r="258" spans="2:13" ht="72.75" customHeight="1" thickBot="1">
      <c r="B258" s="1653" t="s">
        <v>1341</v>
      </c>
      <c r="C258" s="1627"/>
      <c r="D258" s="1654" t="s">
        <v>1342</v>
      </c>
      <c r="E258" s="1655"/>
      <c r="F258" s="1655"/>
      <c r="G258" s="1655"/>
      <c r="H258" s="1655"/>
      <c r="I258" s="1655"/>
      <c r="J258" s="1656"/>
      <c r="K258" s="285"/>
      <c r="L258" s="287"/>
      <c r="M258" s="226"/>
    </row>
    <row r="259" spans="2:13" ht="28.5" customHeight="1" thickBot="1">
      <c r="B259" s="1653" t="s">
        <v>1343</v>
      </c>
      <c r="C259" s="1627"/>
      <c r="D259" s="1654" t="s">
        <v>1344</v>
      </c>
      <c r="E259" s="1655"/>
      <c r="F259" s="1655"/>
      <c r="G259" s="1655"/>
      <c r="H259" s="1655"/>
      <c r="I259" s="1655"/>
      <c r="J259" s="1656"/>
      <c r="K259" s="285"/>
      <c r="L259" s="287"/>
      <c r="M259" s="226"/>
    </row>
    <row r="260" spans="2:13" ht="14.5" thickBot="1">
      <c r="B260" s="226"/>
      <c r="C260" s="226"/>
      <c r="D260" s="226"/>
      <c r="E260" s="226"/>
      <c r="F260" s="226"/>
      <c r="G260" s="226"/>
      <c r="H260" s="226"/>
      <c r="I260" s="226"/>
      <c r="J260" s="226"/>
      <c r="K260" s="285"/>
      <c r="L260" s="287"/>
      <c r="M260" s="226"/>
    </row>
    <row r="261" spans="2:13" ht="15.5" thickBot="1">
      <c r="B261" s="1554" t="s">
        <v>1345</v>
      </c>
      <c r="C261" s="1582"/>
      <c r="D261" s="1582"/>
      <c r="E261" s="1582"/>
      <c r="F261" s="1582"/>
      <c r="G261" s="1582"/>
      <c r="H261" s="1582"/>
      <c r="I261" s="1582"/>
      <c r="J261" s="1583"/>
      <c r="K261" s="285"/>
      <c r="L261" s="287"/>
      <c r="M261" s="1219"/>
    </row>
    <row r="262" spans="2:13" ht="14.5" thickBot="1">
      <c r="B262" s="226"/>
      <c r="C262" s="226"/>
      <c r="D262" s="226"/>
      <c r="E262" s="226"/>
      <c r="F262" s="226"/>
      <c r="G262" s="226"/>
      <c r="H262" s="226"/>
      <c r="I262" s="226"/>
      <c r="J262" s="226"/>
      <c r="K262" s="285"/>
      <c r="L262" s="287"/>
      <c r="M262" s="226"/>
    </row>
    <row r="263" spans="2:13" ht="15" customHeight="1" thickBot="1">
      <c r="B263" s="1668" t="s">
        <v>1346</v>
      </c>
      <c r="C263" s="1669"/>
      <c r="D263" s="543"/>
      <c r="E263" s="1668" t="s">
        <v>1347</v>
      </c>
      <c r="F263" s="1670"/>
      <c r="G263" s="1670"/>
      <c r="H263" s="1670"/>
      <c r="I263" s="1670"/>
      <c r="J263" s="1669"/>
      <c r="K263" s="285"/>
      <c r="L263" s="287"/>
      <c r="M263" s="226"/>
    </row>
    <row r="264" spans="2:13" ht="14.5">
      <c r="B264" s="1660" t="s">
        <v>1348</v>
      </c>
      <c r="C264" s="1661"/>
      <c r="D264" s="544"/>
      <c r="E264" s="1662" t="s">
        <v>1349</v>
      </c>
      <c r="F264" s="1663"/>
      <c r="G264" s="1663"/>
      <c r="H264" s="1663"/>
      <c r="I264" s="1663"/>
      <c r="J264" s="1664"/>
      <c r="K264" s="285"/>
      <c r="L264" s="287"/>
      <c r="M264" s="226"/>
    </row>
    <row r="265" spans="2:13" ht="14.5">
      <c r="B265" s="1660" t="s">
        <v>1350</v>
      </c>
      <c r="C265" s="1661"/>
      <c r="D265" s="544"/>
      <c r="E265" s="1665" t="s">
        <v>1351</v>
      </c>
      <c r="F265" s="1666"/>
      <c r="G265" s="1666"/>
      <c r="H265" s="1666"/>
      <c r="I265" s="1666"/>
      <c r="J265" s="1667"/>
      <c r="K265" s="285"/>
      <c r="L265" s="287"/>
      <c r="M265" s="226"/>
    </row>
    <row r="266" spans="2:13" ht="14.5">
      <c r="B266" s="1660" t="s">
        <v>1352</v>
      </c>
      <c r="C266" s="1661"/>
      <c r="D266" s="544"/>
      <c r="E266" s="1665" t="s">
        <v>1353</v>
      </c>
      <c r="F266" s="1666"/>
      <c r="G266" s="1666"/>
      <c r="H266" s="1666"/>
      <c r="I266" s="1666"/>
      <c r="J266" s="1667"/>
      <c r="K266" s="285"/>
      <c r="L266" s="287"/>
      <c r="M266" s="226"/>
    </row>
    <row r="267" spans="2:13" ht="14.5">
      <c r="B267" s="1660" t="s">
        <v>1354</v>
      </c>
      <c r="C267" s="1661"/>
      <c r="D267" s="544"/>
      <c r="E267" s="1665" t="s">
        <v>1355</v>
      </c>
      <c r="F267" s="1666"/>
      <c r="G267" s="1666"/>
      <c r="H267" s="1666"/>
      <c r="I267" s="1666"/>
      <c r="J267" s="1667"/>
      <c r="K267" s="285"/>
      <c r="L267" s="287"/>
      <c r="M267" s="226"/>
    </row>
    <row r="268" spans="2:13" ht="15" customHeight="1">
      <c r="B268" s="1660" t="s">
        <v>1356</v>
      </c>
      <c r="C268" s="1661"/>
      <c r="D268" s="544"/>
      <c r="E268" s="1665" t="s">
        <v>1357</v>
      </c>
      <c r="F268" s="1666"/>
      <c r="G268" s="1666"/>
      <c r="H268" s="1666"/>
      <c r="I268" s="1666"/>
      <c r="J268" s="1667"/>
      <c r="K268" s="285"/>
      <c r="L268" s="287"/>
      <c r="M268" s="226"/>
    </row>
    <row r="269" spans="2:13" ht="15" customHeight="1">
      <c r="B269" s="1660" t="s">
        <v>1358</v>
      </c>
      <c r="C269" s="1661"/>
      <c r="D269" s="544"/>
      <c r="E269" s="1665" t="s">
        <v>1359</v>
      </c>
      <c r="F269" s="1666"/>
      <c r="G269" s="1666"/>
      <c r="H269" s="1666"/>
      <c r="I269" s="1666"/>
      <c r="J269" s="1667"/>
      <c r="K269" s="285"/>
      <c r="L269" s="287"/>
      <c r="M269" s="226"/>
    </row>
    <row r="270" spans="2:13" ht="15" customHeight="1">
      <c r="B270" s="1660" t="s">
        <v>1360</v>
      </c>
      <c r="C270" s="1661"/>
      <c r="D270" s="544"/>
      <c r="E270" s="1665" t="s">
        <v>1361</v>
      </c>
      <c r="F270" s="1666"/>
      <c r="G270" s="1666"/>
      <c r="H270" s="1666"/>
      <c r="I270" s="1666"/>
      <c r="J270" s="1667"/>
      <c r="K270" s="285"/>
      <c r="L270" s="287"/>
      <c r="M270" s="226"/>
    </row>
    <row r="271" spans="2:13" ht="15" thickBot="1">
      <c r="B271" s="1671" t="s">
        <v>1362</v>
      </c>
      <c r="C271" s="1672"/>
      <c r="D271" s="545"/>
      <c r="E271" s="1673" t="s">
        <v>1363</v>
      </c>
      <c r="F271" s="1674"/>
      <c r="G271" s="1674"/>
      <c r="H271" s="1674"/>
      <c r="I271" s="1674"/>
      <c r="J271" s="1675"/>
      <c r="K271" s="285"/>
      <c r="L271" s="287"/>
      <c r="M271" s="226"/>
    </row>
    <row r="272" spans="2:13">
      <c r="K272" s="285"/>
      <c r="L272" s="287"/>
    </row>
    <row r="273" spans="11:12" hidden="1">
      <c r="K273" s="285"/>
      <c r="L273" s="287"/>
    </row>
    <row r="274" spans="11:12" hidden="1">
      <c r="K274" s="285"/>
      <c r="L274" s="287"/>
    </row>
    <row r="275" spans="11:12" hidden="1">
      <c r="K275" s="285"/>
      <c r="L275" s="287"/>
    </row>
    <row r="276" spans="11:12" hidden="1">
      <c r="K276" s="285"/>
      <c r="L276" s="287"/>
    </row>
    <row r="277" spans="11:12" hidden="1">
      <c r="K277" s="285"/>
      <c r="L277" s="287"/>
    </row>
    <row r="278" spans="11:12" hidden="1">
      <c r="K278" s="285"/>
      <c r="L278" s="287"/>
    </row>
    <row r="279" spans="11:12" hidden="1">
      <c r="K279" s="285"/>
      <c r="L279" s="287"/>
    </row>
    <row r="280" spans="11:12" hidden="1">
      <c r="K280" s="285"/>
      <c r="L280" s="287"/>
    </row>
    <row r="281" spans="11:12" hidden="1">
      <c r="K281" s="285"/>
      <c r="L281" s="287"/>
    </row>
  </sheetData>
  <sheetProtection algorithmName="SHA-512" hashValue="OchVm46Oo0Cm7WXkmeogULkmvec7TEk3OiOFnMqnqWsVt7xhTIW4nG/tC4/vvk18kwIUwp4tq7A8LxC5keFmSg==" saltValue="bi79wqI34MDY+bekvNA5LA==" spinCount="100000" sheet="1" objects="1" scenarios="1"/>
  <mergeCells count="137">
    <mergeCell ref="B270:C270"/>
    <mergeCell ref="E270:J270"/>
    <mergeCell ref="B271:C271"/>
    <mergeCell ref="E271:J271"/>
    <mergeCell ref="B267:C267"/>
    <mergeCell ref="E267:J267"/>
    <mergeCell ref="B268:C268"/>
    <mergeCell ref="E268:J268"/>
    <mergeCell ref="B269:C269"/>
    <mergeCell ref="E269:J269"/>
    <mergeCell ref="B264:C264"/>
    <mergeCell ref="E264:J264"/>
    <mergeCell ref="B265:C265"/>
    <mergeCell ref="E265:J265"/>
    <mergeCell ref="B266:C266"/>
    <mergeCell ref="E266:J266"/>
    <mergeCell ref="B258:C258"/>
    <mergeCell ref="D258:J258"/>
    <mergeCell ref="B259:C259"/>
    <mergeCell ref="D259:J259"/>
    <mergeCell ref="B261:J261"/>
    <mergeCell ref="B263:C263"/>
    <mergeCell ref="E263:J263"/>
    <mergeCell ref="B255:C255"/>
    <mergeCell ref="D255:J255"/>
    <mergeCell ref="B256:C256"/>
    <mergeCell ref="D256:J256"/>
    <mergeCell ref="B257:C257"/>
    <mergeCell ref="D257:J257"/>
    <mergeCell ref="C249:J249"/>
    <mergeCell ref="C250:J250"/>
    <mergeCell ref="C251:J251"/>
    <mergeCell ref="C252:J252"/>
    <mergeCell ref="B254:C254"/>
    <mergeCell ref="D254:J254"/>
    <mergeCell ref="C243:J243"/>
    <mergeCell ref="C244:J244"/>
    <mergeCell ref="C245:J245"/>
    <mergeCell ref="C246:J246"/>
    <mergeCell ref="C247:J247"/>
    <mergeCell ref="C248:J248"/>
    <mergeCell ref="C237:J237"/>
    <mergeCell ref="C238:J238"/>
    <mergeCell ref="C239:J239"/>
    <mergeCell ref="C240:J240"/>
    <mergeCell ref="C241:J241"/>
    <mergeCell ref="C242:J242"/>
    <mergeCell ref="C231:J231"/>
    <mergeCell ref="C232:J232"/>
    <mergeCell ref="C233:J233"/>
    <mergeCell ref="C234:J234"/>
    <mergeCell ref="C235:J235"/>
    <mergeCell ref="C236:J236"/>
    <mergeCell ref="C225:J225"/>
    <mergeCell ref="C226:J226"/>
    <mergeCell ref="C227:J227"/>
    <mergeCell ref="C228:J228"/>
    <mergeCell ref="C229:J229"/>
    <mergeCell ref="C230:J230"/>
    <mergeCell ref="C219:J219"/>
    <mergeCell ref="C220:J220"/>
    <mergeCell ref="C221:J221"/>
    <mergeCell ref="C222:J222"/>
    <mergeCell ref="C223:J223"/>
    <mergeCell ref="C224:J224"/>
    <mergeCell ref="C202:J202"/>
    <mergeCell ref="B206:J206"/>
    <mergeCell ref="B209:J209"/>
    <mergeCell ref="C215:J215"/>
    <mergeCell ref="C217:J217"/>
    <mergeCell ref="C218:J218"/>
    <mergeCell ref="C195:J195"/>
    <mergeCell ref="C196:J196"/>
    <mergeCell ref="C197:J197"/>
    <mergeCell ref="C198:J198"/>
    <mergeCell ref="C199:J199"/>
    <mergeCell ref="C200:J200"/>
    <mergeCell ref="C189:J189"/>
    <mergeCell ref="C190:J190"/>
    <mergeCell ref="C191:J191"/>
    <mergeCell ref="C192:J192"/>
    <mergeCell ref="C193:J193"/>
    <mergeCell ref="C194:J194"/>
    <mergeCell ref="C183:J183"/>
    <mergeCell ref="C184:J184"/>
    <mergeCell ref="C185:J185"/>
    <mergeCell ref="C186:J186"/>
    <mergeCell ref="C187:J187"/>
    <mergeCell ref="C188:J188"/>
    <mergeCell ref="C177:J177"/>
    <mergeCell ref="C178:J178"/>
    <mergeCell ref="C179:J179"/>
    <mergeCell ref="C180:J180"/>
    <mergeCell ref="C181:J181"/>
    <mergeCell ref="C182:J182"/>
    <mergeCell ref="C171:J171"/>
    <mergeCell ref="C172:J172"/>
    <mergeCell ref="C173:J173"/>
    <mergeCell ref="C174:J174"/>
    <mergeCell ref="C175:J175"/>
    <mergeCell ref="C176:J176"/>
    <mergeCell ref="C163:J163"/>
    <mergeCell ref="C164:J164"/>
    <mergeCell ref="C165:J165"/>
    <mergeCell ref="C167:J167"/>
    <mergeCell ref="C169:J169"/>
    <mergeCell ref="C170:J170"/>
    <mergeCell ref="C157:J157"/>
    <mergeCell ref="C158:J158"/>
    <mergeCell ref="C159:J159"/>
    <mergeCell ref="C160:J160"/>
    <mergeCell ref="C161:J161"/>
    <mergeCell ref="C162:J162"/>
    <mergeCell ref="C151:J151"/>
    <mergeCell ref="C152:J152"/>
    <mergeCell ref="C153:J153"/>
    <mergeCell ref="C154:J154"/>
    <mergeCell ref="C155:J155"/>
    <mergeCell ref="C156:J156"/>
    <mergeCell ref="C148:J148"/>
    <mergeCell ref="C149:J149"/>
    <mergeCell ref="C150:J150"/>
    <mergeCell ref="C139:J139"/>
    <mergeCell ref="C140:J140"/>
    <mergeCell ref="C141:J141"/>
    <mergeCell ref="C142:J142"/>
    <mergeCell ref="C143:J143"/>
    <mergeCell ref="C144:J144"/>
    <mergeCell ref="B125:C125"/>
    <mergeCell ref="B132:J132"/>
    <mergeCell ref="B134:J134"/>
    <mergeCell ref="C136:J136"/>
    <mergeCell ref="C137:J137"/>
    <mergeCell ref="C138:J138"/>
    <mergeCell ref="C145:J145"/>
    <mergeCell ref="C146:J146"/>
    <mergeCell ref="C147:J147"/>
  </mergeCells>
  <conditionalFormatting sqref="J27 J29:J30 J70:J103 J6:J10 J33 J13:J25">
    <cfRule type="cellIs" dxfId="94" priority="12" operator="equal">
      <formula>0</formula>
    </cfRule>
  </conditionalFormatting>
  <conditionalFormatting sqref="J36:J67 J104">
    <cfRule type="cellIs" dxfId="93" priority="11" operator="equal">
      <formula>0</formula>
    </cfRule>
  </conditionalFormatting>
  <conditionalFormatting sqref="J50:J67">
    <cfRule type="cellIs" dxfId="92" priority="10" operator="equal">
      <formula>0</formula>
    </cfRule>
  </conditionalFormatting>
  <conditionalFormatting sqref="J106">
    <cfRule type="cellIs" dxfId="91" priority="7" operator="equal">
      <formula>0</formula>
    </cfRule>
  </conditionalFormatting>
  <conditionalFormatting sqref="J115:J122">
    <cfRule type="cellIs" dxfId="90" priority="6" operator="equal">
      <formula>0</formula>
    </cfRule>
  </conditionalFormatting>
  <conditionalFormatting sqref="J123">
    <cfRule type="cellIs" dxfId="89" priority="9" operator="equal">
      <formula>0</formula>
    </cfRule>
  </conditionalFormatting>
  <conditionalFormatting sqref="J105:J123">
    <cfRule type="cellIs" dxfId="88" priority="8" operator="equal">
      <formula>0</formula>
    </cfRule>
  </conditionalFormatting>
  <conditionalFormatting sqref="J107:J113">
    <cfRule type="cellIs" dxfId="87" priority="5" operator="equal">
      <formula>0</formula>
    </cfRule>
  </conditionalFormatting>
  <conditionalFormatting sqref="J26">
    <cfRule type="cellIs" dxfId="86" priority="4" operator="equal">
      <formula>0</formula>
    </cfRule>
  </conditionalFormatting>
  <conditionalFormatting sqref="J28">
    <cfRule type="cellIs" dxfId="85" priority="3" operator="equal">
      <formula>0</formula>
    </cfRule>
  </conditionalFormatting>
  <conditionalFormatting sqref="J11:J12">
    <cfRule type="cellIs" dxfId="84" priority="2" operator="equal">
      <formula>0</formula>
    </cfRule>
  </conditionalFormatting>
  <conditionalFormatting sqref="J31:J32">
    <cfRule type="cellIs" dxfId="8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8"/>
  <sheetViews>
    <sheetView zoomScale="80" zoomScaleNormal="80" workbookViewId="0">
      <selection activeCell="G38" sqref="G38"/>
    </sheetView>
  </sheetViews>
  <sheetFormatPr defaultColWidth="0" defaultRowHeight="14" zeroHeight="1"/>
  <cols>
    <col min="1" max="1" width="0.58203125" style="226" customWidth="1"/>
    <col min="2" max="2" width="4.58203125" style="226" customWidth="1"/>
    <col min="3" max="3" width="53.08203125" style="226" customWidth="1"/>
    <col min="4" max="4" width="16.1640625" style="226" customWidth="1"/>
    <col min="5" max="6" width="5.58203125" style="226" customWidth="1"/>
    <col min="7" max="7" width="15.58203125" style="226" customWidth="1"/>
    <col min="8" max="8" width="26.08203125" style="226" bestFit="1" customWidth="1"/>
    <col min="9" max="9" width="2.58203125" style="16" customWidth="1"/>
    <col min="10" max="10" width="20.58203125" style="16" customWidth="1"/>
    <col min="11" max="11" width="1.58203125" style="16" customWidth="1"/>
    <col min="12" max="12" width="1.58203125" style="17" hidden="1" customWidth="1"/>
    <col min="13" max="13" width="19.58203125" style="16" hidden="1" customWidth="1"/>
    <col min="14" max="14" width="1.58203125" style="177" hidden="1" customWidth="1"/>
    <col min="15" max="15" width="8.58203125" style="226" hidden="1" customWidth="1"/>
    <col min="16" max="16384" width="8" style="226" hidden="1"/>
  </cols>
  <sheetData>
    <row r="1" spans="1:14" ht="20">
      <c r="B1" s="13" t="s">
        <v>1364</v>
      </c>
      <c r="C1" s="13"/>
      <c r="D1" s="13"/>
      <c r="E1" s="13"/>
      <c r="F1" s="13"/>
      <c r="G1" s="13"/>
      <c r="H1" s="14" t="str">
        <f>[2]Validation!B3</f>
        <v>Thames Water</v>
      </c>
      <c r="I1" s="13"/>
      <c r="J1" s="15" t="s">
        <v>412</v>
      </c>
    </row>
    <row r="2" spans="1:14" ht="14.5" thickBot="1">
      <c r="B2" s="21" t="s">
        <v>413</v>
      </c>
      <c r="C2" s="469"/>
      <c r="D2" s="469"/>
    </row>
    <row r="3" spans="1:14" s="19" customFormat="1" ht="27.5" thickBot="1">
      <c r="A3" s="226"/>
      <c r="B3" s="231" t="s">
        <v>414</v>
      </c>
      <c r="C3" s="884"/>
      <c r="D3" s="233" t="s">
        <v>415</v>
      </c>
      <c r="E3" s="233" t="s">
        <v>41</v>
      </c>
      <c r="F3" s="233" t="s">
        <v>416</v>
      </c>
      <c r="G3" s="356" t="s">
        <v>974</v>
      </c>
      <c r="H3" s="358" t="s">
        <v>417</v>
      </c>
      <c r="I3" s="16"/>
      <c r="J3" s="358" t="s">
        <v>418</v>
      </c>
      <c r="K3" s="16"/>
      <c r="L3" s="17"/>
      <c r="M3" s="26" t="s">
        <v>419</v>
      </c>
      <c r="N3" s="17"/>
    </row>
    <row r="4" spans="1:14" s="19" customFormat="1" ht="14.5" thickBot="1">
      <c r="A4" s="226"/>
      <c r="B4" s="226"/>
      <c r="C4" s="226"/>
      <c r="D4" s="226"/>
      <c r="E4" s="226"/>
      <c r="F4" s="226"/>
      <c r="G4" s="226"/>
      <c r="H4" s="226"/>
      <c r="I4" s="16"/>
      <c r="J4" s="386"/>
      <c r="K4" s="16"/>
      <c r="L4" s="17"/>
      <c r="M4" s="44" t="s">
        <v>422</v>
      </c>
      <c r="N4" s="17"/>
    </row>
    <row r="5" spans="1:14" s="19" customFormat="1" ht="14.5" thickBot="1">
      <c r="A5" s="226"/>
      <c r="B5" s="243" t="s">
        <v>423</v>
      </c>
      <c r="C5" s="311" t="s">
        <v>201</v>
      </c>
      <c r="D5" s="226"/>
      <c r="E5" s="226"/>
      <c r="F5" s="226"/>
      <c r="G5" s="226"/>
      <c r="H5" s="226"/>
      <c r="I5" s="16"/>
      <c r="J5" s="386"/>
      <c r="K5" s="16"/>
      <c r="L5" s="17"/>
      <c r="M5" s="44"/>
      <c r="N5" s="17"/>
    </row>
    <row r="6" spans="1:14" s="19" customFormat="1" ht="20.25" customHeight="1">
      <c r="A6" s="226"/>
      <c r="B6" s="245" t="s">
        <v>1365</v>
      </c>
      <c r="C6" s="483" t="s">
        <v>202</v>
      </c>
      <c r="D6" s="492" t="s">
        <v>1366</v>
      </c>
      <c r="E6" s="493" t="s">
        <v>337</v>
      </c>
      <c r="F6" s="249">
        <v>3</v>
      </c>
      <c r="G6" s="1220">
        <v>1158.893372</v>
      </c>
      <c r="H6" s="1022"/>
      <c r="I6" s="16"/>
      <c r="J6" s="471">
        <f t="shared" ref="J6:J12" si="0" xml:space="preserve"> IF( SUM( L6:N6 ) = 0, 0, $M$4 )</f>
        <v>0</v>
      </c>
      <c r="K6" s="16"/>
      <c r="L6" s="17"/>
      <c r="M6" s="59">
        <f t="shared" ref="M6:M23" si="1" xml:space="preserve"> IF( ISNUMBER( G6 ), 0, 1 )</f>
        <v>0</v>
      </c>
      <c r="N6" s="17"/>
    </row>
    <row r="7" spans="1:14" s="19" customFormat="1" ht="20.25" customHeight="1">
      <c r="A7" s="226"/>
      <c r="B7" s="413" t="s">
        <v>1367</v>
      </c>
      <c r="C7" s="486" t="s">
        <v>203</v>
      </c>
      <c r="D7" s="494" t="s">
        <v>1368</v>
      </c>
      <c r="E7" s="495" t="s">
        <v>337</v>
      </c>
      <c r="F7" s="255">
        <v>3</v>
      </c>
      <c r="G7" s="1221">
        <v>302.51062799999994</v>
      </c>
      <c r="H7" s="1047"/>
      <c r="I7" s="16"/>
      <c r="J7" s="471">
        <f t="shared" si="0"/>
        <v>0</v>
      </c>
      <c r="K7" s="16"/>
      <c r="L7" s="17"/>
      <c r="M7" s="59">
        <f t="shared" si="1"/>
        <v>0</v>
      </c>
      <c r="N7" s="17"/>
    </row>
    <row r="8" spans="1:14" s="19" customFormat="1" ht="20.25" customHeight="1">
      <c r="A8" s="226"/>
      <c r="B8" s="413" t="s">
        <v>1369</v>
      </c>
      <c r="C8" s="486" t="s">
        <v>1370</v>
      </c>
      <c r="D8" s="494" t="s">
        <v>1371</v>
      </c>
      <c r="E8" s="495" t="s">
        <v>337</v>
      </c>
      <c r="F8" s="255">
        <v>3</v>
      </c>
      <c r="G8" s="1221">
        <v>147.63</v>
      </c>
      <c r="H8" s="1047"/>
      <c r="I8" s="16"/>
      <c r="J8" s="471">
        <f t="shared" si="0"/>
        <v>0</v>
      </c>
      <c r="K8" s="16"/>
      <c r="L8" s="17"/>
      <c r="M8" s="59">
        <f t="shared" si="1"/>
        <v>0</v>
      </c>
      <c r="N8" s="17"/>
    </row>
    <row r="9" spans="1:14" s="19" customFormat="1" ht="20.25" customHeight="1">
      <c r="A9" s="226"/>
      <c r="B9" s="413" t="s">
        <v>1372</v>
      </c>
      <c r="C9" s="486" t="s">
        <v>204</v>
      </c>
      <c r="D9" s="494" t="s">
        <v>1373</v>
      </c>
      <c r="E9" s="495" t="s">
        <v>337</v>
      </c>
      <c r="F9" s="255">
        <v>3</v>
      </c>
      <c r="G9" s="1221">
        <v>2050.0464999999999</v>
      </c>
      <c r="H9" s="1047"/>
      <c r="I9" s="16"/>
      <c r="J9" s="471">
        <f t="shared" si="0"/>
        <v>0</v>
      </c>
      <c r="K9" s="16"/>
      <c r="L9" s="17"/>
      <c r="M9" s="59">
        <f t="shared" si="1"/>
        <v>0</v>
      </c>
      <c r="N9" s="17"/>
    </row>
    <row r="10" spans="1:14" s="19" customFormat="1" ht="20.25" customHeight="1">
      <c r="A10" s="226"/>
      <c r="B10" s="413" t="s">
        <v>1374</v>
      </c>
      <c r="C10" s="486" t="s">
        <v>1375</v>
      </c>
      <c r="D10" s="494" t="s">
        <v>1376</v>
      </c>
      <c r="E10" s="495" t="s">
        <v>337</v>
      </c>
      <c r="F10" s="255">
        <v>3</v>
      </c>
      <c r="G10" s="1221">
        <v>32.58</v>
      </c>
      <c r="H10" s="1047"/>
      <c r="I10" s="16"/>
      <c r="J10" s="471">
        <f t="shared" si="0"/>
        <v>0</v>
      </c>
      <c r="K10" s="16"/>
      <c r="L10" s="17"/>
      <c r="M10" s="59">
        <f t="shared" si="1"/>
        <v>0</v>
      </c>
      <c r="N10" s="17"/>
    </row>
    <row r="11" spans="1:14" s="19" customFormat="1" ht="20.25" customHeight="1">
      <c r="A11" s="226"/>
      <c r="B11" s="413" t="s">
        <v>1377</v>
      </c>
      <c r="C11" s="486" t="s">
        <v>205</v>
      </c>
      <c r="D11" s="494" t="s">
        <v>1378</v>
      </c>
      <c r="E11" s="495" t="s">
        <v>1379</v>
      </c>
      <c r="F11" s="255">
        <v>3</v>
      </c>
      <c r="G11" s="1221">
        <v>219.32</v>
      </c>
      <c r="H11" s="1047"/>
      <c r="I11" s="16"/>
      <c r="J11" s="471">
        <f t="shared" si="0"/>
        <v>0</v>
      </c>
      <c r="K11" s="16"/>
      <c r="L11" s="17"/>
      <c r="M11" s="59">
        <f t="shared" si="1"/>
        <v>0</v>
      </c>
      <c r="N11" s="17"/>
    </row>
    <row r="12" spans="1:14" s="19" customFormat="1" ht="20.25" customHeight="1">
      <c r="A12" s="226"/>
      <c r="B12" s="413" t="s">
        <v>1380</v>
      </c>
      <c r="C12" s="486" t="s">
        <v>1381</v>
      </c>
      <c r="D12" s="494" t="s">
        <v>1382</v>
      </c>
      <c r="E12" s="495" t="s">
        <v>1379</v>
      </c>
      <c r="F12" s="255">
        <v>3</v>
      </c>
      <c r="G12" s="1221">
        <v>3660.674</v>
      </c>
      <c r="H12" s="1047"/>
      <c r="I12" s="16"/>
      <c r="J12" s="471">
        <f t="shared" si="0"/>
        <v>0</v>
      </c>
      <c r="K12" s="16"/>
      <c r="L12" s="17"/>
      <c r="M12" s="59">
        <f t="shared" si="1"/>
        <v>0</v>
      </c>
      <c r="N12" s="17"/>
    </row>
    <row r="13" spans="1:14" s="19" customFormat="1" ht="20.25" customHeight="1">
      <c r="A13" s="226"/>
      <c r="B13" s="413" t="s">
        <v>1383</v>
      </c>
      <c r="C13" s="486" t="s">
        <v>206</v>
      </c>
      <c r="D13" s="494" t="s">
        <v>1384</v>
      </c>
      <c r="E13" s="495" t="s">
        <v>337</v>
      </c>
      <c r="F13" s="255">
        <v>3</v>
      </c>
      <c r="G13" s="1221">
        <v>3879.9940000000001</v>
      </c>
      <c r="H13" s="1047"/>
      <c r="I13" s="16"/>
      <c r="J13" s="471">
        <f t="shared" ref="J13:J23" si="2" xml:space="preserve"> IF( SUM( L13:N13 ) = 0, 0, $M$4 )</f>
        <v>0</v>
      </c>
      <c r="K13" s="16"/>
      <c r="L13" s="17"/>
      <c r="M13" s="59">
        <f t="shared" si="1"/>
        <v>0</v>
      </c>
      <c r="N13" s="17"/>
    </row>
    <row r="14" spans="1:14" s="19" customFormat="1" ht="20.25" customHeight="1">
      <c r="A14" s="226"/>
      <c r="B14" s="413" t="s">
        <v>1385</v>
      </c>
      <c r="C14" s="486" t="s">
        <v>207</v>
      </c>
      <c r="D14" s="494" t="s">
        <v>1386</v>
      </c>
      <c r="E14" s="495" t="s">
        <v>337</v>
      </c>
      <c r="F14" s="255">
        <v>3</v>
      </c>
      <c r="G14" s="1221">
        <v>25.824999999999999</v>
      </c>
      <c r="H14" s="1047"/>
      <c r="I14" s="16"/>
      <c r="J14" s="471">
        <f t="shared" si="2"/>
        <v>0</v>
      </c>
      <c r="K14" s="16"/>
      <c r="L14" s="17"/>
      <c r="M14" s="59">
        <f t="shared" si="1"/>
        <v>0</v>
      </c>
      <c r="N14" s="17"/>
    </row>
    <row r="15" spans="1:14" s="19" customFormat="1" ht="20.25" customHeight="1">
      <c r="A15" s="226"/>
      <c r="B15" s="413" t="s">
        <v>1387</v>
      </c>
      <c r="C15" s="486" t="s">
        <v>208</v>
      </c>
      <c r="D15" s="494" t="s">
        <v>1388</v>
      </c>
      <c r="E15" s="495" t="s">
        <v>1379</v>
      </c>
      <c r="F15" s="255">
        <v>3</v>
      </c>
      <c r="G15" s="1221">
        <v>2.1539999999999999</v>
      </c>
      <c r="H15" s="1047"/>
      <c r="I15" s="16"/>
      <c r="J15" s="471">
        <f t="shared" si="2"/>
        <v>0</v>
      </c>
      <c r="K15" s="16"/>
      <c r="L15" s="17"/>
      <c r="M15" s="59">
        <f t="shared" si="1"/>
        <v>0</v>
      </c>
      <c r="N15" s="17"/>
    </row>
    <row r="16" spans="1:14" s="19" customFormat="1" ht="20.25" customHeight="1">
      <c r="A16" s="226"/>
      <c r="B16" s="413" t="s">
        <v>1389</v>
      </c>
      <c r="C16" s="486" t="s">
        <v>1390</v>
      </c>
      <c r="D16" s="494" t="s">
        <v>1391</v>
      </c>
      <c r="E16" s="495" t="s">
        <v>337</v>
      </c>
      <c r="F16" s="255">
        <v>3</v>
      </c>
      <c r="G16" s="1221">
        <v>19.283000000000001</v>
      </c>
      <c r="H16" s="1047"/>
      <c r="I16" s="16"/>
      <c r="J16" s="471">
        <f t="shared" si="2"/>
        <v>0</v>
      </c>
      <c r="K16" s="16"/>
      <c r="L16" s="17"/>
      <c r="M16" s="59">
        <f t="shared" si="1"/>
        <v>0</v>
      </c>
      <c r="N16" s="17"/>
    </row>
    <row r="17" spans="1:14" s="19" customFormat="1" ht="20.25" customHeight="1">
      <c r="A17" s="226"/>
      <c r="B17" s="413" t="s">
        <v>1392</v>
      </c>
      <c r="C17" s="486" t="s">
        <v>209</v>
      </c>
      <c r="D17" s="494" t="s">
        <v>1393</v>
      </c>
      <c r="E17" s="495" t="s">
        <v>337</v>
      </c>
      <c r="F17" s="255">
        <v>3</v>
      </c>
      <c r="G17" s="1221">
        <v>56.453000000000003</v>
      </c>
      <c r="H17" s="1047"/>
      <c r="I17" s="16"/>
      <c r="J17" s="471">
        <f t="shared" si="2"/>
        <v>0</v>
      </c>
      <c r="K17" s="16"/>
      <c r="L17" s="17"/>
      <c r="M17" s="59">
        <f t="shared" si="1"/>
        <v>0</v>
      </c>
      <c r="N17" s="17"/>
    </row>
    <row r="18" spans="1:14" s="19" customFormat="1" ht="20.25" customHeight="1">
      <c r="A18" s="226"/>
      <c r="B18" s="413" t="s">
        <v>1394</v>
      </c>
      <c r="C18" s="486" t="s">
        <v>210</v>
      </c>
      <c r="D18" s="494" t="s">
        <v>1395</v>
      </c>
      <c r="E18" s="495" t="s">
        <v>337</v>
      </c>
      <c r="F18" s="255">
        <v>3</v>
      </c>
      <c r="G18" s="1221">
        <v>1.9</v>
      </c>
      <c r="H18" s="1047"/>
      <c r="I18" s="16"/>
      <c r="J18" s="471">
        <f t="shared" si="2"/>
        <v>0</v>
      </c>
      <c r="K18" s="16"/>
      <c r="L18" s="17"/>
      <c r="M18" s="59">
        <f t="shared" si="1"/>
        <v>0</v>
      </c>
      <c r="N18" s="17"/>
    </row>
    <row r="19" spans="1:14" s="19" customFormat="1" ht="20.25" customHeight="1">
      <c r="A19" s="226"/>
      <c r="B19" s="413" t="s">
        <v>1396</v>
      </c>
      <c r="C19" s="486" t="s">
        <v>1397</v>
      </c>
      <c r="D19" s="494" t="s">
        <v>1398</v>
      </c>
      <c r="E19" s="495" t="s">
        <v>337</v>
      </c>
      <c r="F19" s="255">
        <v>3</v>
      </c>
      <c r="G19" s="1221">
        <v>34.834000000000003</v>
      </c>
      <c r="H19" s="1047"/>
      <c r="I19" s="16"/>
      <c r="J19" s="471">
        <f t="shared" si="2"/>
        <v>0</v>
      </c>
      <c r="K19" s="16"/>
      <c r="L19" s="17"/>
      <c r="M19" s="59">
        <f t="shared" si="1"/>
        <v>0</v>
      </c>
      <c r="N19" s="17"/>
    </row>
    <row r="20" spans="1:14" s="19" customFormat="1" ht="20.25" customHeight="1">
      <c r="A20" s="226"/>
      <c r="B20" s="413" t="s">
        <v>1399</v>
      </c>
      <c r="C20" s="486" t="s">
        <v>211</v>
      </c>
      <c r="D20" s="494" t="s">
        <v>1400</v>
      </c>
      <c r="E20" s="495" t="s">
        <v>337</v>
      </c>
      <c r="F20" s="255">
        <v>3</v>
      </c>
      <c r="G20" s="1221">
        <v>10012.61</v>
      </c>
      <c r="H20" s="1047"/>
      <c r="I20" s="16"/>
      <c r="J20" s="471">
        <f t="shared" si="2"/>
        <v>0</v>
      </c>
      <c r="K20" s="16"/>
      <c r="L20" s="17"/>
      <c r="M20" s="59">
        <f t="shared" si="1"/>
        <v>0</v>
      </c>
      <c r="N20" s="17"/>
    </row>
    <row r="21" spans="1:14" s="19" customFormat="1" ht="20.25" customHeight="1">
      <c r="A21" s="226"/>
      <c r="B21" s="413" t="s">
        <v>1401</v>
      </c>
      <c r="C21" s="486" t="s">
        <v>212</v>
      </c>
      <c r="D21" s="494" t="s">
        <v>1402</v>
      </c>
      <c r="E21" s="495" t="s">
        <v>337</v>
      </c>
      <c r="F21" s="255">
        <v>3</v>
      </c>
      <c r="G21" s="1221">
        <v>203.73</v>
      </c>
      <c r="H21" s="1047"/>
      <c r="I21" s="16"/>
      <c r="J21" s="471">
        <f t="shared" si="2"/>
        <v>0</v>
      </c>
      <c r="K21" s="16"/>
      <c r="L21" s="17"/>
      <c r="M21" s="59">
        <f t="shared" si="1"/>
        <v>0</v>
      </c>
      <c r="N21" s="17"/>
    </row>
    <row r="22" spans="1:14" s="19" customFormat="1" ht="20.25" customHeight="1">
      <c r="A22" s="226"/>
      <c r="B22" s="413" t="s">
        <v>1403</v>
      </c>
      <c r="C22" s="486" t="s">
        <v>213</v>
      </c>
      <c r="D22" s="494" t="s">
        <v>1404</v>
      </c>
      <c r="E22" s="495" t="s">
        <v>337</v>
      </c>
      <c r="F22" s="255">
        <v>3</v>
      </c>
      <c r="G22" s="1221">
        <v>1612.915</v>
      </c>
      <c r="H22" s="1047"/>
      <c r="I22" s="16"/>
      <c r="J22" s="471">
        <f t="shared" si="2"/>
        <v>0</v>
      </c>
      <c r="K22" s="16"/>
      <c r="L22" s="17"/>
      <c r="M22" s="59">
        <f t="shared" si="1"/>
        <v>0</v>
      </c>
      <c r="N22" s="17"/>
    </row>
    <row r="23" spans="1:14" s="19" customFormat="1" ht="20.25" customHeight="1" thickBot="1">
      <c r="A23" s="226"/>
      <c r="B23" s="415" t="s">
        <v>1405</v>
      </c>
      <c r="C23" s="489" t="s">
        <v>1406</v>
      </c>
      <c r="D23" s="496" t="s">
        <v>1407</v>
      </c>
      <c r="E23" s="497" t="s">
        <v>1408</v>
      </c>
      <c r="F23" s="268">
        <v>0</v>
      </c>
      <c r="G23" s="1200">
        <v>8007.9926620000006</v>
      </c>
      <c r="H23" s="1070"/>
      <c r="I23" s="16"/>
      <c r="J23" s="471">
        <f t="shared" si="2"/>
        <v>0</v>
      </c>
      <c r="K23" s="16"/>
      <c r="L23" s="17"/>
      <c r="M23" s="59">
        <f t="shared" si="1"/>
        <v>0</v>
      </c>
      <c r="N23" s="17"/>
    </row>
    <row r="24" spans="1:14" s="19" customFormat="1" ht="14.5" thickBot="1">
      <c r="A24" s="226"/>
      <c r="B24" s="237"/>
      <c r="C24" s="238"/>
      <c r="D24" s="546"/>
      <c r="E24" s="239"/>
      <c r="F24" s="240"/>
      <c r="G24" s="547"/>
      <c r="H24" s="500"/>
      <c r="I24" s="16"/>
      <c r="J24" s="242"/>
      <c r="K24" s="16"/>
      <c r="L24" s="17"/>
      <c r="M24" s="16"/>
      <c r="N24" s="17"/>
    </row>
    <row r="25" spans="1:14" s="19" customFormat="1" ht="14.5" thickBot="1">
      <c r="A25" s="226"/>
      <c r="B25" s="243" t="s">
        <v>438</v>
      </c>
      <c r="C25" s="311" t="s">
        <v>4</v>
      </c>
      <c r="D25" s="546"/>
      <c r="E25" s="239"/>
      <c r="F25" s="240"/>
      <c r="G25" s="547"/>
      <c r="H25" s="500"/>
      <c r="I25" s="16"/>
      <c r="J25" s="242"/>
      <c r="K25" s="16"/>
      <c r="L25" s="17"/>
      <c r="M25" s="16"/>
      <c r="N25" s="17"/>
    </row>
    <row r="26" spans="1:14" s="19" customFormat="1" ht="20.25" customHeight="1">
      <c r="A26" s="226"/>
      <c r="B26" s="245" t="s">
        <v>1409</v>
      </c>
      <c r="C26" s="483" t="s">
        <v>214</v>
      </c>
      <c r="D26" s="492" t="s">
        <v>1410</v>
      </c>
      <c r="E26" s="493" t="s">
        <v>222</v>
      </c>
      <c r="F26" s="249">
        <v>0</v>
      </c>
      <c r="G26" s="1199">
        <v>13876</v>
      </c>
      <c r="H26" s="1022"/>
      <c r="I26" s="16"/>
      <c r="J26" s="471">
        <f t="shared" ref="J26:J37" si="3" xml:space="preserve"> IF( SUM( L26:N26 ) = 0, 0, $M$4 )</f>
        <v>0</v>
      </c>
      <c r="K26" s="16"/>
      <c r="L26" s="17"/>
      <c r="M26" s="59">
        <f t="shared" ref="M26:M37" si="4" xml:space="preserve"> IF( ISNUMBER( G26 ), 0, 1 )</f>
        <v>0</v>
      </c>
      <c r="N26" s="17"/>
    </row>
    <row r="27" spans="1:14" s="19" customFormat="1" ht="26.25" customHeight="1">
      <c r="A27" s="226"/>
      <c r="B27" s="413" t="s">
        <v>1411</v>
      </c>
      <c r="C27" s="486" t="s">
        <v>215</v>
      </c>
      <c r="D27" s="494" t="s">
        <v>1412</v>
      </c>
      <c r="E27" s="495" t="s">
        <v>227</v>
      </c>
      <c r="F27" s="255">
        <v>2</v>
      </c>
      <c r="G27" s="1197">
        <v>0</v>
      </c>
      <c r="H27" s="1047"/>
      <c r="I27" s="16"/>
      <c r="J27" s="471">
        <f t="shared" si="3"/>
        <v>0</v>
      </c>
      <c r="K27" s="16"/>
      <c r="L27" s="17"/>
      <c r="M27" s="59">
        <f t="shared" si="4"/>
        <v>0</v>
      </c>
      <c r="N27" s="17"/>
    </row>
    <row r="28" spans="1:14" s="19" customFormat="1" ht="26.25" customHeight="1">
      <c r="A28" s="226"/>
      <c r="B28" s="413" t="s">
        <v>1413</v>
      </c>
      <c r="C28" s="486" t="s">
        <v>216</v>
      </c>
      <c r="D28" s="494" t="s">
        <v>1414</v>
      </c>
      <c r="E28" s="495" t="s">
        <v>227</v>
      </c>
      <c r="F28" s="255">
        <v>2</v>
      </c>
      <c r="G28" s="1197">
        <v>3</v>
      </c>
      <c r="H28" s="1047"/>
      <c r="I28" s="16"/>
      <c r="J28" s="471">
        <f t="shared" si="3"/>
        <v>0</v>
      </c>
      <c r="K28" s="16"/>
      <c r="L28" s="17"/>
      <c r="M28" s="59">
        <f t="shared" si="4"/>
        <v>0</v>
      </c>
      <c r="N28" s="17"/>
    </row>
    <row r="29" spans="1:14" s="19" customFormat="1" ht="26.25" customHeight="1">
      <c r="A29" s="226"/>
      <c r="B29" s="413" t="s">
        <v>1415</v>
      </c>
      <c r="C29" s="486" t="s">
        <v>217</v>
      </c>
      <c r="D29" s="494" t="s">
        <v>1416</v>
      </c>
      <c r="E29" s="495" t="s">
        <v>227</v>
      </c>
      <c r="F29" s="255">
        <v>2</v>
      </c>
      <c r="G29" s="1197">
        <v>1.59</v>
      </c>
      <c r="H29" s="1047"/>
      <c r="I29" s="16"/>
      <c r="J29" s="471">
        <f t="shared" si="3"/>
        <v>0</v>
      </c>
      <c r="K29" s="16"/>
      <c r="L29" s="17"/>
      <c r="M29" s="59">
        <f t="shared" si="4"/>
        <v>0</v>
      </c>
      <c r="N29" s="17"/>
    </row>
    <row r="30" spans="1:14" s="19" customFormat="1" ht="26.25" customHeight="1">
      <c r="A30" s="226"/>
      <c r="B30" s="413" t="s">
        <v>1417</v>
      </c>
      <c r="C30" s="486" t="s">
        <v>218</v>
      </c>
      <c r="D30" s="494" t="s">
        <v>1418</v>
      </c>
      <c r="E30" s="495" t="s">
        <v>227</v>
      </c>
      <c r="F30" s="255">
        <v>2</v>
      </c>
      <c r="G30" s="1197">
        <v>17.37</v>
      </c>
      <c r="H30" s="1047"/>
      <c r="I30" s="16"/>
      <c r="J30" s="471">
        <f t="shared" si="3"/>
        <v>0</v>
      </c>
      <c r="K30" s="16"/>
      <c r="L30" s="17"/>
      <c r="M30" s="59">
        <f t="shared" si="4"/>
        <v>0</v>
      </c>
      <c r="N30" s="17"/>
    </row>
    <row r="31" spans="1:14" s="19" customFormat="1" ht="20.25" customHeight="1">
      <c r="A31" s="226"/>
      <c r="B31" s="413" t="s">
        <v>1419</v>
      </c>
      <c r="C31" s="486" t="s">
        <v>330</v>
      </c>
      <c r="D31" s="494" t="s">
        <v>1420</v>
      </c>
      <c r="E31" s="495" t="s">
        <v>336</v>
      </c>
      <c r="F31" s="255">
        <v>0</v>
      </c>
      <c r="G31" s="1196">
        <v>443319</v>
      </c>
      <c r="H31" s="1047"/>
      <c r="I31" s="16"/>
      <c r="J31" s="471">
        <f t="shared" si="3"/>
        <v>0</v>
      </c>
      <c r="K31" s="16"/>
      <c r="L31" s="17"/>
      <c r="M31" s="59">
        <f t="shared" si="4"/>
        <v>0</v>
      </c>
      <c r="N31" s="17"/>
    </row>
    <row r="32" spans="1:14" s="19" customFormat="1" ht="20.25" customHeight="1">
      <c r="A32" s="226"/>
      <c r="B32" s="413" t="s">
        <v>1421</v>
      </c>
      <c r="C32" s="486" t="s">
        <v>219</v>
      </c>
      <c r="D32" s="494" t="s">
        <v>1422</v>
      </c>
      <c r="E32" s="495" t="s">
        <v>336</v>
      </c>
      <c r="F32" s="255">
        <v>0</v>
      </c>
      <c r="G32" s="1196">
        <v>138337</v>
      </c>
      <c r="H32" s="1047"/>
      <c r="I32" s="16"/>
      <c r="J32" s="471">
        <f t="shared" si="3"/>
        <v>0</v>
      </c>
      <c r="K32" s="16"/>
      <c r="L32" s="17"/>
      <c r="M32" s="59">
        <f t="shared" si="4"/>
        <v>0</v>
      </c>
      <c r="N32" s="17"/>
    </row>
    <row r="33" spans="1:15" s="19" customFormat="1" ht="20.25" customHeight="1">
      <c r="A33" s="226"/>
      <c r="B33" s="413" t="s">
        <v>1423</v>
      </c>
      <c r="C33" s="486" t="s">
        <v>220</v>
      </c>
      <c r="D33" s="494" t="s">
        <v>1424</v>
      </c>
      <c r="E33" s="495" t="s">
        <v>336</v>
      </c>
      <c r="F33" s="255">
        <v>0</v>
      </c>
      <c r="G33" s="1222">
        <f>+G31+G32</f>
        <v>581656</v>
      </c>
      <c r="H33" s="1047"/>
      <c r="I33" s="16"/>
      <c r="J33" s="471">
        <f t="shared" si="3"/>
        <v>0</v>
      </c>
      <c r="K33" s="16"/>
      <c r="L33" s="17"/>
      <c r="M33" s="548"/>
      <c r="N33" s="17"/>
    </row>
    <row r="34" spans="1:15" s="19" customFormat="1" ht="20.25" customHeight="1">
      <c r="A34" s="226"/>
      <c r="B34" s="413" t="s">
        <v>1425</v>
      </c>
      <c r="C34" s="486" t="s">
        <v>1426</v>
      </c>
      <c r="D34" s="494" t="s">
        <v>1427</v>
      </c>
      <c r="E34" s="495" t="s">
        <v>42</v>
      </c>
      <c r="F34" s="255">
        <v>2</v>
      </c>
      <c r="G34" s="1223">
        <v>0.99960000000000004</v>
      </c>
      <c r="H34" s="1047"/>
      <c r="I34" s="16"/>
      <c r="J34" s="471">
        <f t="shared" si="3"/>
        <v>0</v>
      </c>
      <c r="K34" s="16"/>
      <c r="L34" s="17"/>
      <c r="M34" s="59">
        <f t="shared" si="4"/>
        <v>0</v>
      </c>
      <c r="N34" s="17"/>
    </row>
    <row r="35" spans="1:15" s="19" customFormat="1" ht="20.25" customHeight="1">
      <c r="A35" s="226"/>
      <c r="B35" s="413" t="s">
        <v>1428</v>
      </c>
      <c r="C35" s="476" t="s">
        <v>1429</v>
      </c>
      <c r="D35" s="549" t="s">
        <v>1430</v>
      </c>
      <c r="E35" s="550" t="s">
        <v>222</v>
      </c>
      <c r="F35" s="444">
        <v>1</v>
      </c>
      <c r="G35" s="1224">
        <v>1.9</v>
      </c>
      <c r="H35" s="1225"/>
      <c r="I35" s="16"/>
      <c r="J35" s="471">
        <f t="shared" si="3"/>
        <v>0</v>
      </c>
      <c r="K35" s="16"/>
      <c r="L35" s="17"/>
      <c r="M35" s="59">
        <f t="shared" si="4"/>
        <v>0</v>
      </c>
      <c r="N35" s="17"/>
    </row>
    <row r="36" spans="1:15" s="19" customFormat="1" ht="20.25" customHeight="1">
      <c r="A36" s="226"/>
      <c r="B36" s="413" t="s">
        <v>1428</v>
      </c>
      <c r="C36" s="476" t="s">
        <v>1431</v>
      </c>
      <c r="D36" s="549" t="s">
        <v>1432</v>
      </c>
      <c r="E36" s="550" t="s">
        <v>222</v>
      </c>
      <c r="F36" s="444">
        <v>1</v>
      </c>
      <c r="G36" s="1224">
        <v>2727.2</v>
      </c>
      <c r="H36" s="1225"/>
      <c r="I36" s="16"/>
      <c r="J36" s="471">
        <f t="shared" si="3"/>
        <v>0</v>
      </c>
      <c r="K36" s="16"/>
      <c r="L36" s="17"/>
      <c r="M36" s="59">
        <f t="shared" si="4"/>
        <v>0</v>
      </c>
      <c r="N36" s="17"/>
    </row>
    <row r="37" spans="1:15" s="19" customFormat="1" ht="20.25" customHeight="1" thickBot="1">
      <c r="A37" s="226"/>
      <c r="B37" s="415" t="s">
        <v>1433</v>
      </c>
      <c r="C37" s="489" t="s">
        <v>1434</v>
      </c>
      <c r="D37" s="496" t="s">
        <v>1435</v>
      </c>
      <c r="E37" s="497" t="s">
        <v>227</v>
      </c>
      <c r="F37" s="268">
        <v>3</v>
      </c>
      <c r="G37" s="1226">
        <v>78.391999999999996</v>
      </c>
      <c r="H37" s="1070"/>
      <c r="I37" s="16"/>
      <c r="J37" s="471">
        <f t="shared" si="3"/>
        <v>0</v>
      </c>
      <c r="K37" s="16"/>
      <c r="L37" s="17"/>
      <c r="M37" s="59">
        <f t="shared" si="4"/>
        <v>0</v>
      </c>
      <c r="N37" s="17"/>
    </row>
    <row r="38" spans="1:15" s="285" customFormat="1">
      <c r="A38" s="279"/>
      <c r="B38"/>
      <c r="C38"/>
      <c r="D38" s="238"/>
      <c r="E38" s="239"/>
      <c r="F38" s="240"/>
      <c r="G38" s="240"/>
      <c r="H38" s="500"/>
      <c r="I38" s="283"/>
      <c r="J38" s="242"/>
      <c r="K38" s="283"/>
      <c r="L38" s="282"/>
      <c r="M38" s="16"/>
      <c r="N38" s="282"/>
      <c r="O38" s="283"/>
    </row>
    <row r="39" spans="1:15" s="285" customFormat="1">
      <c r="A39" s="279"/>
      <c r="B39" s="1422" t="s">
        <v>481</v>
      </c>
      <c r="C39" s="1422"/>
      <c r="D39" s="238"/>
      <c r="E39" s="239"/>
      <c r="F39" s="240"/>
      <c r="G39" s="240"/>
      <c r="H39" s="500"/>
      <c r="I39" s="283"/>
      <c r="J39" s="242"/>
      <c r="K39" s="283"/>
      <c r="L39" s="282"/>
      <c r="M39" s="16"/>
      <c r="N39" s="282"/>
      <c r="O39" s="283"/>
    </row>
    <row r="40" spans="1:15" s="285" customFormat="1">
      <c r="A40" s="279"/>
      <c r="B40" s="878"/>
      <c r="C40" s="878"/>
      <c r="D40" s="238"/>
      <c r="E40" s="239"/>
      <c r="F40" s="240"/>
      <c r="G40" s="240"/>
      <c r="H40" s="500"/>
      <c r="I40" s="283"/>
      <c r="J40" s="242"/>
      <c r="K40" s="283"/>
      <c r="L40" s="282"/>
      <c r="M40" s="16"/>
      <c r="N40" s="282"/>
      <c r="O40" s="283"/>
    </row>
    <row r="41" spans="1:15" s="285" customFormat="1">
      <c r="A41" s="151"/>
      <c r="B41" s="154"/>
      <c r="C41" s="155" t="s">
        <v>482</v>
      </c>
      <c r="D41" s="155"/>
      <c r="E41" s="151"/>
      <c r="F41" s="151"/>
      <c r="G41" s="151"/>
      <c r="H41" s="151"/>
      <c r="I41" s="242"/>
      <c r="J41" s="242"/>
      <c r="K41" s="242"/>
      <c r="L41" s="89"/>
      <c r="M41" s="548"/>
      <c r="N41" s="284"/>
      <c r="O41" s="151"/>
    </row>
    <row r="42" spans="1:15" s="285" customFormat="1">
      <c r="A42" s="151"/>
      <c r="B42" s="152"/>
      <c r="C42" s="153"/>
      <c r="D42" s="153"/>
      <c r="E42" s="151"/>
      <c r="F42" s="151"/>
      <c r="G42" s="151"/>
      <c r="H42" s="151"/>
      <c r="I42" s="242"/>
      <c r="J42" s="242"/>
      <c r="K42" s="242"/>
      <c r="L42" s="89"/>
      <c r="M42" s="548"/>
      <c r="N42" s="284"/>
      <c r="O42" s="151"/>
    </row>
    <row r="43" spans="1:15" s="285" customFormat="1">
      <c r="A43" s="151"/>
      <c r="B43" s="156"/>
      <c r="C43" s="155" t="s">
        <v>484</v>
      </c>
      <c r="D43" s="155"/>
      <c r="E43" s="151"/>
      <c r="F43" s="151"/>
      <c r="G43" s="151"/>
      <c r="H43" s="151"/>
      <c r="I43" s="242"/>
      <c r="J43" s="242"/>
      <c r="K43" s="242"/>
      <c r="L43" s="89"/>
      <c r="M43" s="548"/>
      <c r="N43" s="284"/>
      <c r="O43" s="151"/>
    </row>
    <row r="44" spans="1:15" s="285" customFormat="1" ht="14.25" customHeight="1">
      <c r="C44" s="286"/>
      <c r="D44" s="286"/>
      <c r="I44" s="242"/>
      <c r="J44" s="242"/>
      <c r="K44" s="242"/>
      <c r="L44" s="89"/>
      <c r="M44" s="548"/>
      <c r="N44" s="287"/>
    </row>
    <row r="45" spans="1:15" s="285" customFormat="1" ht="14.25" customHeight="1" thickBot="1">
      <c r="C45" s="286"/>
      <c r="D45" s="286"/>
      <c r="I45" s="242"/>
      <c r="J45" s="242"/>
      <c r="K45" s="242"/>
      <c r="L45" s="89"/>
      <c r="M45" s="548"/>
      <c r="N45" s="287"/>
    </row>
    <row r="46" spans="1:15" s="285" customFormat="1" ht="14.25" customHeight="1" thickBot="1">
      <c r="B46" s="894" t="s">
        <v>485</v>
      </c>
      <c r="C46" s="163"/>
      <c r="D46" s="163"/>
      <c r="E46" s="159"/>
      <c r="F46" s="159"/>
      <c r="G46" s="159"/>
      <c r="H46" s="159"/>
      <c r="I46" s="159"/>
      <c r="J46" s="160"/>
      <c r="K46" s="242"/>
      <c r="L46" s="89"/>
      <c r="M46" s="548"/>
      <c r="N46" s="287"/>
    </row>
    <row r="47" spans="1:15" s="285" customFormat="1" ht="14.25" customHeight="1" thickBot="1">
      <c r="C47" s="286"/>
      <c r="D47" s="286"/>
      <c r="I47" s="242"/>
      <c r="J47" s="242"/>
      <c r="K47" s="242"/>
      <c r="L47" s="89"/>
      <c r="M47" s="548"/>
      <c r="N47" s="287"/>
    </row>
    <row r="48" spans="1:15" s="285" customFormat="1" ht="14.25" hidden="1" customHeight="1" thickBot="1">
      <c r="A48" s="288"/>
      <c r="B48" s="162" t="str">
        <f ca="1" xml:space="preserve"> RIGHT(CELL("filename", $A$1), LEN(CELL("filename", $A$1)) - SEARCH("]", CELL("filename", $A$1)))&amp;" - Line definitions"</f>
        <v>4Q - Line definitions</v>
      </c>
      <c r="C48" s="163"/>
      <c r="D48" s="163"/>
      <c r="E48" s="159"/>
      <c r="F48" s="159"/>
      <c r="G48" s="159"/>
      <c r="H48" s="159"/>
      <c r="I48" s="159"/>
      <c r="J48" s="160"/>
      <c r="K48" s="242"/>
      <c r="L48" s="89"/>
      <c r="M48" s="551"/>
      <c r="N48" s="287"/>
    </row>
    <row r="49" spans="1:15" s="285" customFormat="1" ht="14.5" hidden="1" thickBot="1">
      <c r="A49" s="288"/>
      <c r="B49" s="226"/>
      <c r="C49" s="289"/>
      <c r="D49" s="289"/>
      <c r="E49" s="226"/>
      <c r="F49" s="226"/>
      <c r="G49" s="226"/>
      <c r="I49" s="226"/>
      <c r="K49" s="242"/>
      <c r="L49" s="89"/>
      <c r="M49" s="551"/>
      <c r="N49" s="287"/>
    </row>
    <row r="50" spans="1:15" s="285" customFormat="1" ht="14.5" hidden="1" thickBot="1">
      <c r="A50" s="288"/>
      <c r="B50" s="243" t="s">
        <v>423</v>
      </c>
      <c r="C50" s="1679" t="s">
        <v>201</v>
      </c>
      <c r="D50" s="1634"/>
      <c r="E50" s="1634"/>
      <c r="F50" s="1634"/>
      <c r="G50" s="1634"/>
      <c r="H50" s="1634"/>
      <c r="I50" s="1634"/>
      <c r="J50" s="1635"/>
      <c r="K50" s="242"/>
      <c r="L50" s="89"/>
      <c r="M50" s="551"/>
      <c r="N50" s="287"/>
    </row>
    <row r="51" spans="1:15" s="285" customFormat="1" ht="25.5" hidden="1" customHeight="1" thickBot="1">
      <c r="A51" s="290"/>
      <c r="B51" s="552" t="s">
        <v>486</v>
      </c>
      <c r="C51" s="1680" t="s">
        <v>487</v>
      </c>
      <c r="D51" s="1681"/>
      <c r="E51" s="1681"/>
      <c r="F51" s="1681"/>
      <c r="G51" s="1681"/>
      <c r="H51" s="1681"/>
      <c r="I51" s="1681"/>
      <c r="J51" s="1682"/>
      <c r="K51" s="553"/>
      <c r="L51" s="91"/>
      <c r="M51" s="44" t="s">
        <v>1298</v>
      </c>
      <c r="N51" s="554"/>
      <c r="O51" s="157"/>
    </row>
    <row r="52" spans="1:15" s="285" customFormat="1" ht="25.5" hidden="1" customHeight="1">
      <c r="A52" s="288"/>
      <c r="B52" s="251">
        <v>1</v>
      </c>
      <c r="C52" s="1683" t="s">
        <v>1436</v>
      </c>
      <c r="D52" s="1684"/>
      <c r="E52" s="1684"/>
      <c r="F52" s="1684"/>
      <c r="G52" s="1684"/>
      <c r="H52" s="1684"/>
      <c r="I52" s="1684"/>
      <c r="J52" s="1685"/>
      <c r="K52" s="553"/>
      <c r="L52" s="91"/>
      <c r="M52" s="501" t="s">
        <v>1305</v>
      </c>
      <c r="N52" s="287"/>
    </row>
    <row r="53" spans="1:15" s="285" customFormat="1" ht="25.5" hidden="1" customHeight="1">
      <c r="A53" s="288"/>
      <c r="B53" s="413">
        <f>+B52+1</f>
        <v>2</v>
      </c>
      <c r="C53" s="1676" t="s">
        <v>1437</v>
      </c>
      <c r="D53" s="1677"/>
      <c r="E53" s="1677"/>
      <c r="F53" s="1677"/>
      <c r="G53" s="1677"/>
      <c r="H53" s="1677"/>
      <c r="I53" s="1677"/>
      <c r="J53" s="1678"/>
      <c r="K53" s="553"/>
      <c r="L53" s="91"/>
      <c r="M53" s="501" t="s">
        <v>1305</v>
      </c>
      <c r="N53" s="287"/>
    </row>
    <row r="54" spans="1:15" s="285" customFormat="1" ht="38.25" hidden="1" customHeight="1">
      <c r="A54" s="288"/>
      <c r="B54" s="413">
        <f t="shared" ref="B54:B69" si="5">+B53+1</f>
        <v>3</v>
      </c>
      <c r="C54" s="1676" t="s">
        <v>1438</v>
      </c>
      <c r="D54" s="1677"/>
      <c r="E54" s="1677"/>
      <c r="F54" s="1677"/>
      <c r="G54" s="1677"/>
      <c r="H54" s="1677"/>
      <c r="I54" s="1677"/>
      <c r="J54" s="1678"/>
      <c r="K54" s="553"/>
      <c r="L54" s="91"/>
      <c r="M54" s="501">
        <v>1</v>
      </c>
      <c r="N54" s="287"/>
    </row>
    <row r="55" spans="1:15" ht="14.25" hidden="1" customHeight="1">
      <c r="A55" s="288"/>
      <c r="B55" s="413">
        <f t="shared" si="5"/>
        <v>4</v>
      </c>
      <c r="C55" s="1676" t="s">
        <v>1439</v>
      </c>
      <c r="D55" s="1677"/>
      <c r="E55" s="1677"/>
      <c r="F55" s="1677"/>
      <c r="G55" s="1677"/>
      <c r="H55" s="1677"/>
      <c r="I55" s="1677"/>
      <c r="J55" s="1678"/>
      <c r="K55" s="553"/>
      <c r="L55" s="91"/>
      <c r="M55" s="501" t="s">
        <v>1305</v>
      </c>
      <c r="N55" s="287"/>
      <c r="O55" s="285"/>
    </row>
    <row r="56" spans="1:15" ht="22.5" hidden="1" customHeight="1">
      <c r="A56" s="288"/>
      <c r="B56" s="413">
        <f t="shared" si="5"/>
        <v>5</v>
      </c>
      <c r="C56" s="1676" t="s">
        <v>1440</v>
      </c>
      <c r="D56" s="1677"/>
      <c r="E56" s="1677"/>
      <c r="F56" s="1677"/>
      <c r="G56" s="1677"/>
      <c r="H56" s="1677"/>
      <c r="I56" s="1677"/>
      <c r="J56" s="1678"/>
      <c r="K56" s="553"/>
      <c r="L56" s="91"/>
      <c r="M56" s="501" t="s">
        <v>1305</v>
      </c>
      <c r="N56" s="287"/>
      <c r="O56" s="285"/>
    </row>
    <row r="57" spans="1:15" ht="45" hidden="1" customHeight="1">
      <c r="A57" s="288"/>
      <c r="B57" s="413">
        <f t="shared" si="5"/>
        <v>6</v>
      </c>
      <c r="C57" s="1676" t="s">
        <v>1441</v>
      </c>
      <c r="D57" s="1677"/>
      <c r="E57" s="1677"/>
      <c r="F57" s="1677"/>
      <c r="G57" s="1677"/>
      <c r="H57" s="1677"/>
      <c r="I57" s="1677"/>
      <c r="J57" s="1678"/>
      <c r="K57" s="553"/>
      <c r="L57" s="91"/>
      <c r="M57" s="501" t="s">
        <v>1303</v>
      </c>
      <c r="N57" s="287"/>
      <c r="O57" s="285"/>
    </row>
    <row r="58" spans="1:15" ht="48" hidden="1" customHeight="1">
      <c r="A58" s="288"/>
      <c r="B58" s="413">
        <f t="shared" si="5"/>
        <v>7</v>
      </c>
      <c r="C58" s="1676" t="s">
        <v>1442</v>
      </c>
      <c r="D58" s="1677"/>
      <c r="E58" s="1677"/>
      <c r="F58" s="1677"/>
      <c r="G58" s="1677"/>
      <c r="H58" s="1677"/>
      <c r="I58" s="1677"/>
      <c r="J58" s="1678"/>
      <c r="K58" s="553"/>
      <c r="L58" s="91"/>
      <c r="M58" s="501" t="s">
        <v>1303</v>
      </c>
      <c r="N58" s="287"/>
      <c r="O58" s="285"/>
    </row>
    <row r="59" spans="1:15" ht="36" hidden="1" customHeight="1">
      <c r="A59" s="288"/>
      <c r="B59" s="413">
        <f t="shared" si="5"/>
        <v>8</v>
      </c>
      <c r="C59" s="1686" t="s">
        <v>1443</v>
      </c>
      <c r="D59" s="1687"/>
      <c r="E59" s="1687"/>
      <c r="F59" s="1687"/>
      <c r="G59" s="1687"/>
      <c r="H59" s="1687"/>
      <c r="I59" s="1687"/>
      <c r="J59" s="1688"/>
      <c r="K59" s="553"/>
      <c r="L59" s="91"/>
      <c r="M59" s="501" t="s">
        <v>1303</v>
      </c>
      <c r="N59" s="287"/>
      <c r="O59" s="285"/>
    </row>
    <row r="60" spans="1:15" ht="14.5" hidden="1" thickBot="1">
      <c r="A60" s="288"/>
      <c r="B60" s="413">
        <f t="shared" si="5"/>
        <v>9</v>
      </c>
      <c r="C60" s="1676" t="s">
        <v>1444</v>
      </c>
      <c r="D60" s="1677"/>
      <c r="E60" s="1677"/>
      <c r="F60" s="1677"/>
      <c r="G60" s="1677"/>
      <c r="H60" s="1677"/>
      <c r="I60" s="1677"/>
      <c r="J60" s="1678"/>
      <c r="K60" s="553"/>
      <c r="L60" s="91"/>
      <c r="M60" s="501">
        <v>1</v>
      </c>
      <c r="N60" s="287"/>
      <c r="O60" s="285"/>
    </row>
    <row r="61" spans="1:15" ht="14.5" hidden="1" thickBot="1">
      <c r="A61" s="288"/>
      <c r="B61" s="413">
        <f t="shared" si="5"/>
        <v>10</v>
      </c>
      <c r="C61" s="1676" t="s">
        <v>1445</v>
      </c>
      <c r="D61" s="1677"/>
      <c r="E61" s="1677"/>
      <c r="F61" s="1677"/>
      <c r="G61" s="1677"/>
      <c r="H61" s="1677"/>
      <c r="I61" s="1677"/>
      <c r="J61" s="1678"/>
      <c r="K61" s="553"/>
      <c r="L61" s="91"/>
      <c r="M61" s="501">
        <v>1</v>
      </c>
      <c r="N61" s="287"/>
      <c r="O61" s="285"/>
    </row>
    <row r="62" spans="1:15" ht="51" hidden="1" customHeight="1">
      <c r="A62" s="288"/>
      <c r="B62" s="413">
        <f t="shared" si="5"/>
        <v>11</v>
      </c>
      <c r="C62" s="1676" t="s">
        <v>1446</v>
      </c>
      <c r="D62" s="1677"/>
      <c r="E62" s="1677"/>
      <c r="F62" s="1677"/>
      <c r="G62" s="1677"/>
      <c r="H62" s="1677"/>
      <c r="I62" s="1677"/>
      <c r="J62" s="1678"/>
      <c r="K62" s="553"/>
      <c r="L62" s="91"/>
      <c r="M62" s="501" t="s">
        <v>1303</v>
      </c>
      <c r="N62" s="287"/>
      <c r="O62" s="285"/>
    </row>
    <row r="63" spans="1:15" ht="24.5" hidden="1" thickBot="1">
      <c r="A63" s="288"/>
      <c r="B63" s="413">
        <f t="shared" si="5"/>
        <v>12</v>
      </c>
      <c r="C63" s="1676" t="s">
        <v>1447</v>
      </c>
      <c r="D63" s="1677"/>
      <c r="E63" s="1677"/>
      <c r="F63" s="1677"/>
      <c r="G63" s="1677"/>
      <c r="H63" s="1677"/>
      <c r="I63" s="1677"/>
      <c r="J63" s="1678"/>
      <c r="K63" s="553"/>
      <c r="L63" s="91"/>
      <c r="M63" s="501" t="s">
        <v>1305</v>
      </c>
      <c r="N63" s="287"/>
      <c r="O63" s="285"/>
    </row>
    <row r="64" spans="1:15" ht="24.5" hidden="1" thickBot="1">
      <c r="A64" s="288"/>
      <c r="B64" s="413">
        <f t="shared" si="5"/>
        <v>13</v>
      </c>
      <c r="C64" s="1676" t="s">
        <v>1448</v>
      </c>
      <c r="D64" s="1677"/>
      <c r="E64" s="1677"/>
      <c r="F64" s="1677"/>
      <c r="G64" s="1677"/>
      <c r="H64" s="1677"/>
      <c r="I64" s="1677"/>
      <c r="J64" s="1678"/>
      <c r="K64" s="553"/>
      <c r="L64" s="91"/>
      <c r="M64" s="501" t="s">
        <v>1305</v>
      </c>
      <c r="N64" s="287"/>
      <c r="O64" s="285"/>
    </row>
    <row r="65" spans="1:15" ht="24.5" hidden="1" thickBot="1">
      <c r="A65" s="288"/>
      <c r="B65" s="413">
        <f t="shared" si="5"/>
        <v>14</v>
      </c>
      <c r="C65" s="1676" t="s">
        <v>1449</v>
      </c>
      <c r="D65" s="1677"/>
      <c r="E65" s="1677"/>
      <c r="F65" s="1677"/>
      <c r="G65" s="1677"/>
      <c r="H65" s="1677"/>
      <c r="I65" s="1677"/>
      <c r="J65" s="1678"/>
      <c r="K65" s="553"/>
      <c r="L65" s="91"/>
      <c r="M65" s="501" t="s">
        <v>1305</v>
      </c>
      <c r="N65" s="287"/>
      <c r="O65" s="285"/>
    </row>
    <row r="66" spans="1:15" ht="36.5" hidden="1" thickBot="1">
      <c r="A66" s="288"/>
      <c r="B66" s="413">
        <f t="shared" si="5"/>
        <v>15</v>
      </c>
      <c r="C66" s="1676" t="s">
        <v>1450</v>
      </c>
      <c r="D66" s="1677"/>
      <c r="E66" s="1677"/>
      <c r="F66" s="1677"/>
      <c r="G66" s="1677"/>
      <c r="H66" s="1677"/>
      <c r="I66" s="1677"/>
      <c r="J66" s="1678"/>
      <c r="K66" s="553"/>
      <c r="L66" s="91"/>
      <c r="M66" s="501" t="s">
        <v>1303</v>
      </c>
      <c r="N66" s="287"/>
      <c r="O66" s="285"/>
    </row>
    <row r="67" spans="1:15" ht="13" hidden="1" thickBot="1">
      <c r="A67" s="295"/>
      <c r="B67" s="413">
        <f t="shared" si="5"/>
        <v>16</v>
      </c>
      <c r="C67" s="1676" t="s">
        <v>1451</v>
      </c>
      <c r="D67" s="1677"/>
      <c r="E67" s="1677"/>
      <c r="F67" s="1677"/>
      <c r="G67" s="1677"/>
      <c r="H67" s="1677"/>
      <c r="I67" s="1677"/>
      <c r="J67" s="1678"/>
      <c r="K67" s="553"/>
      <c r="L67" s="91"/>
      <c r="M67" s="501">
        <v>1</v>
      </c>
    </row>
    <row r="68" spans="1:15" ht="13" hidden="1" thickBot="1">
      <c r="A68" s="295"/>
      <c r="B68" s="413">
        <f t="shared" si="5"/>
        <v>17</v>
      </c>
      <c r="C68" s="1676" t="s">
        <v>1452</v>
      </c>
      <c r="D68" s="1677"/>
      <c r="E68" s="1677"/>
      <c r="F68" s="1677"/>
      <c r="G68" s="1677"/>
      <c r="H68" s="1677"/>
      <c r="I68" s="1677"/>
      <c r="J68" s="1678"/>
      <c r="K68" s="553"/>
      <c r="L68" s="91"/>
      <c r="M68" s="501">
        <v>1</v>
      </c>
    </row>
    <row r="69" spans="1:15" ht="13" hidden="1" thickBot="1">
      <c r="A69" s="295"/>
      <c r="B69" s="415">
        <f t="shared" si="5"/>
        <v>18</v>
      </c>
      <c r="C69" s="1692" t="s">
        <v>1453</v>
      </c>
      <c r="D69" s="1693"/>
      <c r="E69" s="1693"/>
      <c r="F69" s="1693"/>
      <c r="G69" s="1693"/>
      <c r="H69" s="1693"/>
      <c r="I69" s="1693"/>
      <c r="J69" s="1694"/>
      <c r="K69" s="553"/>
      <c r="L69" s="91"/>
      <c r="M69" s="501">
        <v>1</v>
      </c>
    </row>
    <row r="70" spans="1:15" ht="14.5" hidden="1" thickBot="1">
      <c r="A70" s="295"/>
      <c r="I70" s="539"/>
    </row>
    <row r="71" spans="1:15" s="19" customFormat="1" ht="14.5" hidden="1" thickBot="1">
      <c r="A71" s="295"/>
      <c r="B71" s="355" t="s">
        <v>438</v>
      </c>
      <c r="C71" s="440" t="s">
        <v>4</v>
      </c>
      <c r="D71" s="238"/>
      <c r="E71" s="239"/>
      <c r="F71" s="240"/>
      <c r="G71" s="240"/>
      <c r="H71" s="281"/>
      <c r="I71" s="16"/>
      <c r="J71" s="242"/>
      <c r="K71" s="16"/>
      <c r="L71" s="17"/>
      <c r="M71" s="16"/>
      <c r="N71" s="17"/>
    </row>
    <row r="72" spans="1:15" ht="40.5" hidden="1" customHeight="1">
      <c r="A72" s="295"/>
      <c r="B72" s="555">
        <f>+B69+1</f>
        <v>19</v>
      </c>
      <c r="C72" s="1695" t="s">
        <v>1454</v>
      </c>
      <c r="D72" s="1696"/>
      <c r="E72" s="1696"/>
      <c r="F72" s="1696"/>
      <c r="G72" s="1696"/>
      <c r="H72" s="1696"/>
      <c r="I72" s="1696"/>
      <c r="J72" s="1696"/>
      <c r="K72" s="1696"/>
      <c r="L72" s="1696"/>
      <c r="M72" s="1697"/>
    </row>
    <row r="73" spans="1:15" ht="68.25" hidden="1" customHeight="1">
      <c r="A73" s="295"/>
      <c r="B73" s="556">
        <f t="shared" ref="B73:B83" si="6">+B72+1</f>
        <v>20</v>
      </c>
      <c r="C73" s="1689" t="s">
        <v>1455</v>
      </c>
      <c r="D73" s="1698"/>
      <c r="E73" s="1698"/>
      <c r="F73" s="1698"/>
      <c r="G73" s="1698"/>
      <c r="H73" s="1698"/>
      <c r="I73" s="1698"/>
      <c r="J73" s="1698"/>
      <c r="K73" s="1698"/>
      <c r="L73" s="1698"/>
      <c r="M73" s="1699"/>
    </row>
    <row r="74" spans="1:15" ht="55.5" hidden="1" customHeight="1">
      <c r="A74" s="295"/>
      <c r="B74" s="556">
        <f t="shared" si="6"/>
        <v>21</v>
      </c>
      <c r="C74" s="1689" t="s">
        <v>1456</v>
      </c>
      <c r="D74" s="1698"/>
      <c r="E74" s="1698"/>
      <c r="F74" s="1698"/>
      <c r="G74" s="1698"/>
      <c r="H74" s="1698"/>
      <c r="I74" s="1698"/>
      <c r="J74" s="1698"/>
      <c r="K74" s="1698"/>
      <c r="L74" s="1698"/>
      <c r="M74" s="1699"/>
    </row>
    <row r="75" spans="1:15" ht="129" hidden="1" customHeight="1">
      <c r="A75" s="295"/>
      <c r="B75" s="556">
        <f t="shared" si="6"/>
        <v>22</v>
      </c>
      <c r="C75" s="1689" t="s">
        <v>1457</v>
      </c>
      <c r="D75" s="1700"/>
      <c r="E75" s="1700"/>
      <c r="F75" s="1700"/>
      <c r="G75" s="1700"/>
      <c r="H75" s="1700"/>
      <c r="I75" s="1700"/>
      <c r="J75" s="1700"/>
      <c r="K75" s="1700"/>
      <c r="L75" s="1700"/>
      <c r="M75" s="1701"/>
    </row>
    <row r="76" spans="1:15" ht="104.25" hidden="1" customHeight="1">
      <c r="A76" s="295"/>
      <c r="B76" s="556">
        <f t="shared" si="6"/>
        <v>23</v>
      </c>
      <c r="C76" s="1689" t="s">
        <v>1458</v>
      </c>
      <c r="D76" s="1700"/>
      <c r="E76" s="1700"/>
      <c r="F76" s="1700"/>
      <c r="G76" s="1700"/>
      <c r="H76" s="1700"/>
      <c r="I76" s="1700"/>
      <c r="J76" s="1700"/>
      <c r="K76" s="1700"/>
      <c r="L76" s="1700"/>
      <c r="M76" s="1701"/>
    </row>
    <row r="77" spans="1:15" ht="42.75" hidden="1" customHeight="1">
      <c r="A77" s="295"/>
      <c r="B77" s="556">
        <f t="shared" si="6"/>
        <v>24</v>
      </c>
      <c r="C77" s="1689" t="s">
        <v>1459</v>
      </c>
      <c r="D77" s="1690"/>
      <c r="E77" s="1690"/>
      <c r="F77" s="1690"/>
      <c r="G77" s="1690"/>
      <c r="H77" s="1690"/>
      <c r="I77" s="1690"/>
      <c r="J77" s="1690"/>
      <c r="K77" s="1690"/>
      <c r="L77" s="1690"/>
      <c r="M77" s="1691"/>
    </row>
    <row r="78" spans="1:15" ht="42.75" hidden="1" customHeight="1">
      <c r="A78" s="295"/>
      <c r="B78" s="556">
        <f t="shared" si="6"/>
        <v>25</v>
      </c>
      <c r="C78" s="1689" t="s">
        <v>1460</v>
      </c>
      <c r="D78" s="1690"/>
      <c r="E78" s="1690"/>
      <c r="F78" s="1690"/>
      <c r="G78" s="1690"/>
      <c r="H78" s="1690"/>
      <c r="I78" s="1690"/>
      <c r="J78" s="1690"/>
      <c r="K78" s="1690"/>
      <c r="L78" s="1690"/>
      <c r="M78" s="1691"/>
    </row>
    <row r="79" spans="1:15" ht="13" hidden="1" thickBot="1">
      <c r="A79" s="295"/>
      <c r="B79" s="556">
        <f t="shared" si="6"/>
        <v>26</v>
      </c>
      <c r="C79" s="1689" t="s">
        <v>1461</v>
      </c>
      <c r="D79" s="1690"/>
      <c r="E79" s="1690"/>
      <c r="F79" s="1690"/>
      <c r="G79" s="1690"/>
      <c r="H79" s="1690"/>
      <c r="I79" s="1690"/>
      <c r="J79" s="1690"/>
      <c r="K79" s="1690"/>
      <c r="L79" s="1690"/>
      <c r="M79" s="1691"/>
    </row>
    <row r="80" spans="1:15" ht="29.25" hidden="1" customHeight="1">
      <c r="A80" s="295"/>
      <c r="B80" s="556">
        <f t="shared" si="6"/>
        <v>27</v>
      </c>
      <c r="C80" s="1689" t="s">
        <v>1462</v>
      </c>
      <c r="D80" s="1690"/>
      <c r="E80" s="1690"/>
      <c r="F80" s="1690"/>
      <c r="G80" s="1690"/>
      <c r="H80" s="1690"/>
      <c r="I80" s="1690"/>
      <c r="J80" s="1690"/>
      <c r="K80" s="1690"/>
      <c r="L80" s="1690"/>
      <c r="M80" s="1691"/>
    </row>
    <row r="81" spans="1:13" ht="29.25" hidden="1" customHeight="1">
      <c r="A81" s="295"/>
      <c r="B81" s="556">
        <f t="shared" si="6"/>
        <v>28</v>
      </c>
      <c r="C81" s="1689" t="s">
        <v>1463</v>
      </c>
      <c r="D81" s="1690"/>
      <c r="E81" s="1690"/>
      <c r="F81" s="1690"/>
      <c r="G81" s="1690"/>
      <c r="H81" s="1690"/>
      <c r="I81" s="1690"/>
      <c r="J81" s="1690"/>
      <c r="K81" s="1690"/>
      <c r="L81" s="1690"/>
      <c r="M81" s="1691"/>
    </row>
    <row r="82" spans="1:13" ht="13" hidden="1" thickBot="1">
      <c r="A82" s="295"/>
      <c r="B82" s="556">
        <f t="shared" si="6"/>
        <v>29</v>
      </c>
      <c r="C82" s="1689" t="s">
        <v>1464</v>
      </c>
      <c r="D82" s="1690"/>
      <c r="E82" s="1690"/>
      <c r="F82" s="1690"/>
      <c r="G82" s="1690"/>
      <c r="H82" s="1690"/>
      <c r="I82" s="1690"/>
      <c r="J82" s="1690"/>
      <c r="K82" s="1690"/>
      <c r="L82" s="1690"/>
      <c r="M82" s="1691"/>
    </row>
    <row r="83" spans="1:13" ht="13" hidden="1" thickBot="1">
      <c r="A83" s="295"/>
      <c r="B83" s="557">
        <f t="shared" si="6"/>
        <v>30</v>
      </c>
      <c r="C83" s="1705" t="s">
        <v>1465</v>
      </c>
      <c r="D83" s="1706"/>
      <c r="E83" s="1706"/>
      <c r="F83" s="1706"/>
      <c r="G83" s="1706"/>
      <c r="H83" s="1706"/>
      <c r="I83" s="1706"/>
      <c r="J83" s="1706"/>
      <c r="K83" s="1706"/>
      <c r="L83" s="1706"/>
      <c r="M83" s="1707"/>
    </row>
    <row r="84" spans="1:13" ht="13" hidden="1" thickBot="1">
      <c r="A84" s="295"/>
      <c r="I84" s="226"/>
      <c r="J84" s="226"/>
      <c r="K84" s="226"/>
      <c r="L84" s="177"/>
      <c r="M84" s="226"/>
    </row>
    <row r="85" spans="1:13" ht="14.5" thickBot="1">
      <c r="B85" s="1708" t="s">
        <v>516</v>
      </c>
      <c r="C85" s="1709"/>
      <c r="D85" s="1709"/>
      <c r="E85" s="1709"/>
      <c r="F85" s="1709"/>
      <c r="G85" s="1709"/>
      <c r="H85" s="1709"/>
      <c r="I85" s="1709"/>
      <c r="J85" s="1709"/>
      <c r="K85" s="1709"/>
      <c r="L85" s="1709"/>
      <c r="M85" s="1710"/>
    </row>
    <row r="86" spans="1:13" ht="12.5">
      <c r="B86" s="1711" t="s">
        <v>1466</v>
      </c>
      <c r="C86" s="1712"/>
      <c r="D86" s="1712"/>
      <c r="E86" s="1712"/>
      <c r="F86" s="1712"/>
      <c r="G86" s="1712"/>
      <c r="H86" s="1712"/>
      <c r="I86" s="1712"/>
      <c r="J86" s="1712"/>
      <c r="K86" s="1712"/>
      <c r="L86" s="1712"/>
      <c r="M86" s="1713"/>
    </row>
    <row r="87" spans="1:13" ht="39" customHeight="1">
      <c r="B87" s="1714" t="s">
        <v>1467</v>
      </c>
      <c r="C87" s="1690"/>
      <c r="D87" s="1690"/>
      <c r="E87" s="1690"/>
      <c r="F87" s="1690"/>
      <c r="G87" s="1690"/>
      <c r="H87" s="1690"/>
      <c r="I87" s="1690"/>
      <c r="J87" s="1690"/>
      <c r="K87" s="1690"/>
      <c r="L87" s="1690"/>
      <c r="M87" s="1715"/>
    </row>
    <row r="88" spans="1:13" ht="13" thickBot="1">
      <c r="B88" s="1702"/>
      <c r="C88" s="1703"/>
      <c r="D88" s="1703"/>
      <c r="E88" s="1703"/>
      <c r="F88" s="1703"/>
      <c r="G88" s="1703"/>
      <c r="H88" s="1703"/>
      <c r="I88" s="1703"/>
      <c r="J88" s="1703"/>
      <c r="K88" s="1703"/>
      <c r="L88" s="1703"/>
      <c r="M88" s="1704"/>
    </row>
  </sheetData>
  <sheetProtection algorithmName="SHA-512" hashValue="3wd9vr74azgV0A/8VuNTSkvEAy+txeanIie84XnSua1cQTz17p5sIFoBp3Cdt3gcAKEcUEDmjCfcB/wltzD1pA==" saltValue="q/rDlBEsqNY8WXDxKGbEnQ==" spinCount="100000" sheet="1" objects="1" scenarios="1"/>
  <mergeCells count="37">
    <mergeCell ref="B88:M88"/>
    <mergeCell ref="C81:M81"/>
    <mergeCell ref="C82:M82"/>
    <mergeCell ref="C83:M83"/>
    <mergeCell ref="B85:M85"/>
    <mergeCell ref="B86:M86"/>
    <mergeCell ref="B87:M87"/>
    <mergeCell ref="C80:M80"/>
    <mergeCell ref="C67:J67"/>
    <mergeCell ref="C68:J68"/>
    <mergeCell ref="C69:J69"/>
    <mergeCell ref="C72:M72"/>
    <mergeCell ref="C73:M73"/>
    <mergeCell ref="C74:M74"/>
    <mergeCell ref="C75:M75"/>
    <mergeCell ref="C76:M76"/>
    <mergeCell ref="C77:M77"/>
    <mergeCell ref="C78:M78"/>
    <mergeCell ref="C79:M79"/>
    <mergeCell ref="C66:J66"/>
    <mergeCell ref="C55:J55"/>
    <mergeCell ref="C56:J56"/>
    <mergeCell ref="C57:J57"/>
    <mergeCell ref="C58:J58"/>
    <mergeCell ref="C59:J59"/>
    <mergeCell ref="C60:J60"/>
    <mergeCell ref="C61:J61"/>
    <mergeCell ref="C62:J62"/>
    <mergeCell ref="C63:J63"/>
    <mergeCell ref="C64:J64"/>
    <mergeCell ref="C65:J65"/>
    <mergeCell ref="C54:J54"/>
    <mergeCell ref="B39:C39"/>
    <mergeCell ref="C50:J50"/>
    <mergeCell ref="C51:J51"/>
    <mergeCell ref="C52:J52"/>
    <mergeCell ref="C53:J53"/>
  </mergeCells>
  <conditionalFormatting sqref="J7:J12 J14:J23 J26:J37">
    <cfRule type="cellIs" dxfId="82" priority="4" operator="equal">
      <formula>0</formula>
    </cfRule>
  </conditionalFormatting>
  <conditionalFormatting sqref="J6:J12 J14:J23">
    <cfRule type="cellIs" dxfId="81" priority="3" operator="equal">
      <formula>0</formula>
    </cfRule>
  </conditionalFormatting>
  <conditionalFormatting sqref="J13">
    <cfRule type="cellIs" dxfId="80" priority="2" operator="equal">
      <formula>0</formula>
    </cfRule>
  </conditionalFormatting>
  <conditionalFormatting sqref="J13">
    <cfRule type="cellIs" dxfId="7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22"/>
  <sheetViews>
    <sheetView zoomScale="80" zoomScaleNormal="80" workbookViewId="0">
      <selection activeCell="G38" sqref="G38"/>
    </sheetView>
  </sheetViews>
  <sheetFormatPr defaultColWidth="0" defaultRowHeight="14" zeroHeight="1"/>
  <cols>
    <col min="1" max="1" width="0.58203125" customWidth="1"/>
    <col min="2" max="2" width="8.58203125" customWidth="1"/>
    <col min="3" max="3" width="84.08203125" customWidth="1"/>
    <col min="4" max="4" width="8.6640625" customWidth="1"/>
    <col min="5" max="6" width="8.58203125" customWidth="1"/>
    <col min="7" max="7" width="11.58203125" customWidth="1"/>
    <col min="8" max="8" width="37.08203125" customWidth="1"/>
    <col min="9" max="9" width="2.5" customWidth="1"/>
    <col min="10" max="10" width="24" customWidth="1"/>
    <col min="11" max="11" width="1.08203125" customWidth="1"/>
    <col min="12" max="12" width="2.08203125" style="178" hidden="1" customWidth="1"/>
    <col min="13" max="13" width="19.58203125" hidden="1" customWidth="1"/>
    <col min="14" max="14" width="2.08203125" style="178" hidden="1" customWidth="1"/>
    <col min="15" max="16384" width="8.58203125" hidden="1"/>
  </cols>
  <sheetData>
    <row r="1" spans="1:14" ht="20">
      <c r="A1" s="558"/>
      <c r="B1" s="559" t="s">
        <v>1472</v>
      </c>
      <c r="C1" s="559"/>
      <c r="D1" s="559"/>
      <c r="E1" s="560"/>
      <c r="F1" s="561"/>
      <c r="G1" s="13"/>
      <c r="H1" s="14" t="str">
        <f>[2]Validation!B3</f>
        <v>Thames Water</v>
      </c>
      <c r="I1" s="13"/>
      <c r="J1" s="15" t="s">
        <v>412</v>
      </c>
      <c r="K1" s="16"/>
      <c r="L1" s="17"/>
      <c r="M1" s="16"/>
      <c r="N1" s="177"/>
    </row>
    <row r="2" spans="1:14" ht="16.5" thickBot="1">
      <c r="A2" s="562"/>
      <c r="B2" s="21" t="s">
        <v>413</v>
      </c>
      <c r="C2" s="562"/>
      <c r="D2" s="562"/>
      <c r="E2" s="563"/>
      <c r="F2" s="562"/>
      <c r="G2" s="564"/>
      <c r="H2" s="562"/>
      <c r="I2" s="562"/>
      <c r="J2" s="16"/>
      <c r="K2" s="16"/>
      <c r="L2" s="17"/>
      <c r="M2" s="16"/>
      <c r="N2" s="177"/>
    </row>
    <row r="3" spans="1:14" ht="16.5" thickBot="1">
      <c r="A3" s="562"/>
      <c r="B3" s="565" t="s">
        <v>486</v>
      </c>
      <c r="C3" s="566" t="s">
        <v>521</v>
      </c>
      <c r="D3" s="30" t="s">
        <v>415</v>
      </c>
      <c r="E3" s="30" t="s">
        <v>767</v>
      </c>
      <c r="F3" s="31" t="s">
        <v>416</v>
      </c>
      <c r="G3" s="356" t="s">
        <v>974</v>
      </c>
      <c r="H3" s="358" t="s">
        <v>417</v>
      </c>
      <c r="I3" s="359"/>
      <c r="J3" s="358" t="s">
        <v>418</v>
      </c>
      <c r="K3" s="16"/>
      <c r="L3" s="17"/>
      <c r="M3" s="26" t="s">
        <v>419</v>
      </c>
      <c r="N3" s="17"/>
    </row>
    <row r="4" spans="1:14" ht="16.5" thickBot="1">
      <c r="A4" s="567"/>
      <c r="B4" s="568"/>
      <c r="C4" s="568"/>
      <c r="D4" s="569"/>
      <c r="E4" s="567"/>
      <c r="F4" s="567"/>
      <c r="G4" s="567"/>
      <c r="H4" s="567"/>
      <c r="I4" s="567"/>
      <c r="J4" s="386"/>
      <c r="K4" s="16"/>
      <c r="L4" s="17"/>
      <c r="M4" s="44" t="s">
        <v>422</v>
      </c>
      <c r="N4" s="17"/>
    </row>
    <row r="5" spans="1:14" ht="16.5" thickBot="1">
      <c r="A5" s="567"/>
      <c r="B5" s="243" t="s">
        <v>423</v>
      </c>
      <c r="C5" s="311" t="s">
        <v>229</v>
      </c>
      <c r="D5" s="569"/>
      <c r="E5" s="567"/>
      <c r="F5" s="567"/>
      <c r="G5" s="567"/>
      <c r="H5" s="567"/>
      <c r="I5" s="567"/>
      <c r="J5" s="386"/>
      <c r="K5" s="16"/>
      <c r="L5" s="17"/>
      <c r="M5" s="44"/>
      <c r="N5" s="17"/>
    </row>
    <row r="6" spans="1:14" ht="16">
      <c r="A6" s="570"/>
      <c r="B6" s="245" t="s">
        <v>1473</v>
      </c>
      <c r="C6" s="425" t="s">
        <v>230</v>
      </c>
      <c r="D6" s="248" t="s">
        <v>1474</v>
      </c>
      <c r="E6" s="571" t="s">
        <v>222</v>
      </c>
      <c r="F6" s="572">
        <v>0</v>
      </c>
      <c r="G6" s="573">
        <v>6</v>
      </c>
      <c r="H6" s="426"/>
      <c r="I6" s="562"/>
      <c r="J6" s="471">
        <f xml:space="preserve"> IF( SUM( L6:N6 ) = 0, 0, $M$4 )</f>
        <v>0</v>
      </c>
      <c r="K6" s="16"/>
      <c r="L6" s="17"/>
      <c r="M6" s="59">
        <f>IF([2]Validation!$H$3=1,0,IF(ISNUMBER(G6),0,1))</f>
        <v>0</v>
      </c>
      <c r="N6" s="17"/>
    </row>
    <row r="7" spans="1:14" ht="16">
      <c r="A7" s="570"/>
      <c r="B7" s="413" t="s">
        <v>1475</v>
      </c>
      <c r="C7" s="449" t="s">
        <v>231</v>
      </c>
      <c r="D7" s="450" t="s">
        <v>1476</v>
      </c>
      <c r="E7" s="254" t="s">
        <v>1201</v>
      </c>
      <c r="F7" s="255">
        <v>0</v>
      </c>
      <c r="G7" s="1227">
        <v>1</v>
      </c>
      <c r="H7" s="452"/>
      <c r="I7" s="562"/>
      <c r="J7" s="471">
        <f t="shared" ref="J7:J27" si="0" xml:space="preserve"> IF( SUM( L7:N7 ) = 0, 0, $M$4 )</f>
        <v>0</v>
      </c>
      <c r="K7" s="16"/>
      <c r="L7" s="17"/>
      <c r="M7" s="59">
        <f>IF([2]Validation!$H$3=1,0,IF(ISNUMBER(G7),0,1))</f>
        <v>0</v>
      </c>
      <c r="N7" s="17"/>
    </row>
    <row r="8" spans="1:14" ht="16">
      <c r="A8" s="562"/>
      <c r="B8" s="413" t="s">
        <v>1477</v>
      </c>
      <c r="C8" s="261" t="s">
        <v>232</v>
      </c>
      <c r="D8" s="254" t="s">
        <v>1478</v>
      </c>
      <c r="E8" s="254" t="s">
        <v>224</v>
      </c>
      <c r="F8" s="255">
        <v>0</v>
      </c>
      <c r="G8" s="1228">
        <v>141475</v>
      </c>
      <c r="H8" s="448"/>
      <c r="I8" s="562"/>
      <c r="J8" s="471">
        <f t="shared" si="0"/>
        <v>0</v>
      </c>
      <c r="K8" s="16"/>
      <c r="L8" s="17"/>
      <c r="M8" s="59">
        <f>IF([2]Validation!$H$3=1,0,IF(ISNUMBER(G8),0,1))</f>
        <v>0</v>
      </c>
      <c r="N8" s="17"/>
    </row>
    <row r="9" spans="1:14" ht="16">
      <c r="A9" s="574"/>
      <c r="B9" s="413" t="s">
        <v>1479</v>
      </c>
      <c r="C9" s="261" t="s">
        <v>233</v>
      </c>
      <c r="D9" s="254" t="s">
        <v>1480</v>
      </c>
      <c r="E9" s="254" t="s">
        <v>222</v>
      </c>
      <c r="F9" s="255">
        <v>0</v>
      </c>
      <c r="G9" s="1228">
        <v>5316</v>
      </c>
      <c r="H9" s="448"/>
      <c r="I9" s="574"/>
      <c r="J9" s="471">
        <f t="shared" si="0"/>
        <v>0</v>
      </c>
      <c r="K9" s="16"/>
      <c r="L9" s="17"/>
      <c r="M9" s="59">
        <f>IF([2]Validation!$H$3=1,0,IF(ISNUMBER(G9),0,1))</f>
        <v>0</v>
      </c>
      <c r="N9" s="17"/>
    </row>
    <row r="10" spans="1:14" ht="16">
      <c r="A10" s="575"/>
      <c r="B10" s="413" t="s">
        <v>1481</v>
      </c>
      <c r="C10" s="261" t="s">
        <v>234</v>
      </c>
      <c r="D10" s="254" t="s">
        <v>1482</v>
      </c>
      <c r="E10" s="254" t="s">
        <v>222</v>
      </c>
      <c r="F10" s="255">
        <v>0</v>
      </c>
      <c r="G10" s="1228">
        <v>79702</v>
      </c>
      <c r="H10" s="448"/>
      <c r="I10" s="574"/>
      <c r="J10" s="471">
        <f t="shared" si="0"/>
        <v>0</v>
      </c>
      <c r="K10" s="16"/>
      <c r="L10" s="17"/>
      <c r="M10" s="59">
        <f>IF([2]Validation!$H$3=1,0,IF(ISNUMBER(G10),0,1))</f>
        <v>0</v>
      </c>
      <c r="N10" s="17"/>
    </row>
    <row r="11" spans="1:14" ht="16">
      <c r="A11" s="575"/>
      <c r="B11" s="413" t="s">
        <v>1483</v>
      </c>
      <c r="C11" s="261" t="s">
        <v>235</v>
      </c>
      <c r="D11" s="254" t="s">
        <v>1484</v>
      </c>
      <c r="E11" s="254" t="s">
        <v>222</v>
      </c>
      <c r="F11" s="255">
        <v>0</v>
      </c>
      <c r="G11" s="1228">
        <v>283</v>
      </c>
      <c r="H11" s="448"/>
      <c r="I11" s="574"/>
      <c r="J11" s="471">
        <f t="shared" si="0"/>
        <v>0</v>
      </c>
      <c r="K11" s="16"/>
      <c r="L11" s="17"/>
      <c r="M11" s="59">
        <f>IF([2]Validation!$H$3=1,0,IF(ISNUMBER(G11),0,1))</f>
        <v>0</v>
      </c>
      <c r="N11" s="17"/>
    </row>
    <row r="12" spans="1:14" ht="16">
      <c r="A12" s="575"/>
      <c r="B12" s="413" t="s">
        <v>1485</v>
      </c>
      <c r="C12" s="261" t="s">
        <v>236</v>
      </c>
      <c r="D12" s="254" t="s">
        <v>1486</v>
      </c>
      <c r="E12" s="254" t="s">
        <v>222</v>
      </c>
      <c r="F12" s="255">
        <v>0</v>
      </c>
      <c r="G12" s="1228">
        <v>82</v>
      </c>
      <c r="H12" s="448"/>
      <c r="I12" s="574"/>
      <c r="J12" s="471">
        <f t="shared" si="0"/>
        <v>0</v>
      </c>
      <c r="K12" s="16"/>
      <c r="L12" s="17"/>
      <c r="M12" s="59">
        <f>IF([2]Validation!$H$3=1,0,IF(ISNUMBER(G12),0,1))</f>
        <v>0</v>
      </c>
      <c r="N12" s="17"/>
    </row>
    <row r="13" spans="1:14" ht="16">
      <c r="A13" s="562"/>
      <c r="B13" s="413" t="s">
        <v>1487</v>
      </c>
      <c r="C13" s="261" t="s">
        <v>237</v>
      </c>
      <c r="D13" s="254" t="s">
        <v>1488</v>
      </c>
      <c r="E13" s="254" t="s">
        <v>222</v>
      </c>
      <c r="F13" s="255">
        <v>0</v>
      </c>
      <c r="G13" s="1228">
        <v>396</v>
      </c>
      <c r="H13" s="448"/>
      <c r="I13" s="562"/>
      <c r="J13" s="471">
        <f t="shared" si="0"/>
        <v>0</v>
      </c>
      <c r="K13" s="16"/>
      <c r="L13" s="17"/>
      <c r="M13" s="59">
        <f>IF([2]Validation!$H$3=1,0,IF(ISNUMBER(G13),0,1))</f>
        <v>0</v>
      </c>
      <c r="N13" s="17"/>
    </row>
    <row r="14" spans="1:14" ht="16">
      <c r="A14" s="562"/>
      <c r="B14" s="413" t="s">
        <v>1489</v>
      </c>
      <c r="C14" s="261" t="s">
        <v>238</v>
      </c>
      <c r="D14" s="254" t="s">
        <v>1490</v>
      </c>
      <c r="E14" s="254" t="s">
        <v>222</v>
      </c>
      <c r="F14" s="255">
        <v>0</v>
      </c>
      <c r="G14" s="1229">
        <v>17</v>
      </c>
      <c r="H14" s="431"/>
      <c r="I14" s="562"/>
      <c r="J14" s="471">
        <f t="shared" si="0"/>
        <v>0</v>
      </c>
      <c r="K14" s="16"/>
      <c r="L14" s="17"/>
      <c r="M14" s="59">
        <f>IF([2]Validation!$H$3=1,0,IF(ISNUMBER(G14),0,1))</f>
        <v>0</v>
      </c>
      <c r="N14" s="17"/>
    </row>
    <row r="15" spans="1:14" ht="16">
      <c r="A15" s="562"/>
      <c r="B15" s="413" t="s">
        <v>1491</v>
      </c>
      <c r="C15" s="261" t="s">
        <v>1492</v>
      </c>
      <c r="D15" s="254" t="s">
        <v>1493</v>
      </c>
      <c r="E15" s="254" t="s">
        <v>222</v>
      </c>
      <c r="F15" s="255">
        <v>0</v>
      </c>
      <c r="G15" s="1229">
        <v>257</v>
      </c>
      <c r="H15" s="431"/>
      <c r="I15" s="562"/>
      <c r="J15" s="471">
        <f t="shared" si="0"/>
        <v>0</v>
      </c>
      <c r="K15" s="16"/>
      <c r="L15" s="17"/>
      <c r="M15" s="59">
        <f>IF([2]Validation!$H$3=1,0,IF(ISNUMBER(G15),0,1))</f>
        <v>0</v>
      </c>
      <c r="N15" s="17"/>
    </row>
    <row r="16" spans="1:14" ht="16">
      <c r="A16" s="562"/>
      <c r="B16" s="413" t="s">
        <v>1494</v>
      </c>
      <c r="C16" s="261" t="s">
        <v>1495</v>
      </c>
      <c r="D16" s="254" t="s">
        <v>1496</v>
      </c>
      <c r="E16" s="254" t="s">
        <v>225</v>
      </c>
      <c r="F16" s="255">
        <v>0</v>
      </c>
      <c r="G16" s="1229">
        <v>10412.290000000001</v>
      </c>
      <c r="H16" s="431"/>
      <c r="I16" s="562"/>
      <c r="J16" s="471">
        <f t="shared" si="0"/>
        <v>0</v>
      </c>
      <c r="K16" s="16"/>
      <c r="L16" s="17"/>
      <c r="M16" s="59">
        <f>IF([2]Validation!$H$3=1,0,IF(ISNUMBER(G16),0,1))</f>
        <v>0</v>
      </c>
      <c r="N16" s="17"/>
    </row>
    <row r="17" spans="1:14" ht="16">
      <c r="A17" s="562"/>
      <c r="B17" s="413" t="s">
        <v>1497</v>
      </c>
      <c r="C17" s="261" t="s">
        <v>1498</v>
      </c>
      <c r="D17" s="254" t="s">
        <v>1499</v>
      </c>
      <c r="E17" s="254" t="s">
        <v>239</v>
      </c>
      <c r="F17" s="255">
        <v>2</v>
      </c>
      <c r="G17" s="1230">
        <v>21695</v>
      </c>
      <c r="H17" s="431"/>
      <c r="I17" s="562"/>
      <c r="J17" s="471">
        <f t="shared" si="0"/>
        <v>0</v>
      </c>
      <c r="K17" s="16"/>
      <c r="L17" s="17"/>
      <c r="M17" s="59">
        <f>IF([2]Validation!$H$3=1,0,IF(ISNUMBER(G17),0,1))</f>
        <v>0</v>
      </c>
      <c r="N17" s="17"/>
    </row>
    <row r="18" spans="1:14" ht="16">
      <c r="A18" s="562"/>
      <c r="B18" s="413" t="s">
        <v>1500</v>
      </c>
      <c r="C18" s="261" t="s">
        <v>1501</v>
      </c>
      <c r="D18" s="254" t="s">
        <v>1502</v>
      </c>
      <c r="E18" s="254" t="s">
        <v>239</v>
      </c>
      <c r="F18" s="255">
        <v>2</v>
      </c>
      <c r="G18" s="1230">
        <v>1600078.84</v>
      </c>
      <c r="H18" s="431"/>
      <c r="I18" s="562"/>
      <c r="J18" s="471">
        <f t="shared" si="0"/>
        <v>0</v>
      </c>
      <c r="K18" s="16"/>
      <c r="L18" s="17"/>
      <c r="M18" s="59">
        <f>IF([2]Validation!$H$3=1,0,IF(ISNUMBER(G18),0,1))</f>
        <v>0</v>
      </c>
      <c r="N18" s="17"/>
    </row>
    <row r="19" spans="1:14" ht="16">
      <c r="A19" s="562"/>
      <c r="B19" s="413" t="s">
        <v>1503</v>
      </c>
      <c r="C19" s="261" t="s">
        <v>240</v>
      </c>
      <c r="D19" s="254" t="s">
        <v>1504</v>
      </c>
      <c r="E19" s="254" t="s">
        <v>225</v>
      </c>
      <c r="F19" s="255">
        <v>0</v>
      </c>
      <c r="G19" s="1229">
        <v>50.91</v>
      </c>
      <c r="H19" s="431"/>
      <c r="I19" s="562"/>
      <c r="J19" s="471">
        <f t="shared" si="0"/>
        <v>0</v>
      </c>
      <c r="K19" s="16"/>
      <c r="L19" s="17"/>
      <c r="M19" s="59">
        <f>IF([2]Validation!$H$3=1,0,IF(ISNUMBER(G19),0,1))</f>
        <v>0</v>
      </c>
      <c r="N19" s="17"/>
    </row>
    <row r="20" spans="1:14" ht="16">
      <c r="A20" s="562"/>
      <c r="B20" s="413" t="s">
        <v>1505</v>
      </c>
      <c r="C20" s="261" t="s">
        <v>402</v>
      </c>
      <c r="D20" s="254" t="s">
        <v>1506</v>
      </c>
      <c r="E20" s="254" t="s">
        <v>225</v>
      </c>
      <c r="F20" s="255">
        <v>0</v>
      </c>
      <c r="G20" s="1229">
        <v>0.72899999999999998</v>
      </c>
      <c r="H20" s="431"/>
      <c r="I20" s="562"/>
      <c r="J20" s="471">
        <f t="shared" si="0"/>
        <v>0</v>
      </c>
      <c r="K20" s="16"/>
      <c r="L20" s="17"/>
      <c r="M20" s="59">
        <f>IF([2]Validation!$H$3=1,0,IF(ISNUMBER(G20),0,1))</f>
        <v>0</v>
      </c>
      <c r="N20" s="17"/>
    </row>
    <row r="21" spans="1:14" ht="16">
      <c r="A21" s="562"/>
      <c r="B21" s="413" t="s">
        <v>1507</v>
      </c>
      <c r="C21" s="261" t="s">
        <v>1508</v>
      </c>
      <c r="D21" s="254" t="s">
        <v>1509</v>
      </c>
      <c r="E21" s="254" t="s">
        <v>225</v>
      </c>
      <c r="F21" s="255">
        <v>0</v>
      </c>
      <c r="G21" s="1229">
        <v>37326.730000000003</v>
      </c>
      <c r="H21" s="431"/>
      <c r="I21" s="562"/>
      <c r="J21" s="471">
        <f t="shared" si="0"/>
        <v>0</v>
      </c>
      <c r="K21" s="16"/>
      <c r="L21" s="17"/>
      <c r="M21" s="59">
        <f>IF([2]Validation!$H$3=1,0,IF(ISNUMBER(G21),0,1))</f>
        <v>0</v>
      </c>
      <c r="N21" s="17"/>
    </row>
    <row r="22" spans="1:14" ht="16">
      <c r="A22" s="574"/>
      <c r="B22" s="413" t="s">
        <v>1510</v>
      </c>
      <c r="C22" s="261" t="s">
        <v>241</v>
      </c>
      <c r="D22" s="254" t="s">
        <v>1511</v>
      </c>
      <c r="E22" s="254" t="s">
        <v>225</v>
      </c>
      <c r="F22" s="255">
        <v>0</v>
      </c>
      <c r="G22" s="1229">
        <v>23309.35</v>
      </c>
      <c r="H22" s="431"/>
      <c r="I22" s="574"/>
      <c r="J22" s="471">
        <f t="shared" si="0"/>
        <v>0</v>
      </c>
      <c r="K22" s="16"/>
      <c r="L22" s="17"/>
      <c r="M22" s="59">
        <f>IF([2]Validation!$H$3=1,0,IF(ISNUMBER(G22),0,1))</f>
        <v>0</v>
      </c>
      <c r="N22" s="17"/>
    </row>
    <row r="23" spans="1:14" ht="16">
      <c r="A23" s="574"/>
      <c r="B23" s="413" t="s">
        <v>1512</v>
      </c>
      <c r="C23" s="261" t="s">
        <v>242</v>
      </c>
      <c r="D23" s="254" t="s">
        <v>1513</v>
      </c>
      <c r="E23" s="254" t="s">
        <v>225</v>
      </c>
      <c r="F23" s="255">
        <v>0</v>
      </c>
      <c r="G23" s="1229">
        <v>6017.2</v>
      </c>
      <c r="H23" s="431"/>
      <c r="I23" s="574"/>
      <c r="J23" s="471">
        <f t="shared" si="0"/>
        <v>0</v>
      </c>
      <c r="K23" s="16"/>
      <c r="L23" s="17"/>
      <c r="M23" s="59">
        <f>IF([2]Validation!$H$3=1,0,IF(ISNUMBER(G23),0,1))</f>
        <v>0</v>
      </c>
      <c r="N23" s="17"/>
    </row>
    <row r="24" spans="1:14" ht="16">
      <c r="A24" s="574"/>
      <c r="B24" s="413" t="s">
        <v>1514</v>
      </c>
      <c r="C24" s="261" t="s">
        <v>243</v>
      </c>
      <c r="D24" s="254" t="s">
        <v>1515</v>
      </c>
      <c r="E24" s="254" t="s">
        <v>225</v>
      </c>
      <c r="F24" s="255">
        <v>0</v>
      </c>
      <c r="G24" s="1229">
        <v>2018.38</v>
      </c>
      <c r="H24" s="431"/>
      <c r="I24" s="574"/>
      <c r="J24" s="471">
        <f t="shared" si="0"/>
        <v>0</v>
      </c>
      <c r="K24" s="16"/>
      <c r="L24" s="17"/>
      <c r="M24" s="59">
        <f>IF([2]Validation!$H$3=1,0,IF(ISNUMBER(G24),0,1))</f>
        <v>0</v>
      </c>
      <c r="N24" s="17"/>
    </row>
    <row r="25" spans="1:14" ht="16">
      <c r="A25" s="574"/>
      <c r="B25" s="413" t="s">
        <v>1516</v>
      </c>
      <c r="C25" s="261" t="s">
        <v>244</v>
      </c>
      <c r="D25" s="254" t="s">
        <v>1517</v>
      </c>
      <c r="E25" s="254" t="s">
        <v>1518</v>
      </c>
      <c r="F25" s="255">
        <v>0</v>
      </c>
      <c r="G25" s="1229">
        <v>347.31</v>
      </c>
      <c r="H25" s="431"/>
      <c r="I25" s="574"/>
      <c r="J25" s="471">
        <f t="shared" si="0"/>
        <v>0</v>
      </c>
      <c r="K25" s="16"/>
      <c r="L25" s="17"/>
      <c r="M25" s="59">
        <f>IF([2]Validation!$H$3=1,0,IF(ISNUMBER(G25),0,1))</f>
        <v>0</v>
      </c>
      <c r="N25" s="17"/>
    </row>
    <row r="26" spans="1:14" ht="16">
      <c r="A26" s="574"/>
      <c r="B26" s="413" t="s">
        <v>1519</v>
      </c>
      <c r="C26" s="261" t="s">
        <v>245</v>
      </c>
      <c r="D26" s="254" t="s">
        <v>1520</v>
      </c>
      <c r="E26" s="254" t="s">
        <v>1518</v>
      </c>
      <c r="F26" s="255">
        <v>0</v>
      </c>
      <c r="G26" s="576">
        <f>SUM(G21:G25)</f>
        <v>69018.97</v>
      </c>
      <c r="H26" s="431"/>
      <c r="I26" s="574"/>
      <c r="J26" s="471">
        <f t="shared" si="0"/>
        <v>0</v>
      </c>
      <c r="K26" s="16"/>
      <c r="L26" s="17"/>
      <c r="M26" s="59">
        <f>IF([2]Validation!$H$3=1,0,IF(ISNUMBER(G26),0,1))</f>
        <v>0</v>
      </c>
      <c r="N26" s="17"/>
    </row>
    <row r="27" spans="1:14" ht="16.5" thickBot="1">
      <c r="A27" s="574"/>
      <c r="B27" s="415" t="s">
        <v>1521</v>
      </c>
      <c r="C27" s="266" t="s">
        <v>403</v>
      </c>
      <c r="D27" s="267" t="s">
        <v>1522</v>
      </c>
      <c r="E27" s="267" t="s">
        <v>225</v>
      </c>
      <c r="F27" s="268">
        <v>0</v>
      </c>
      <c r="G27" s="1231">
        <v>40044.699999999997</v>
      </c>
      <c r="H27" s="436"/>
      <c r="I27" s="562"/>
      <c r="J27" s="471">
        <f t="shared" si="0"/>
        <v>0</v>
      </c>
      <c r="K27" s="16"/>
      <c r="L27" s="17"/>
      <c r="M27" s="59">
        <f>IF([2]Validation!$H$3=1,0,IF(ISNUMBER(G27),0,1))</f>
        <v>0</v>
      </c>
      <c r="N27" s="17"/>
    </row>
    <row r="28" spans="1:14" ht="16.5" thickBot="1">
      <c r="A28" s="574"/>
      <c r="B28" s="577"/>
      <c r="C28" s="569"/>
      <c r="D28" s="569"/>
      <c r="E28" s="578"/>
      <c r="F28" s="579"/>
    </row>
    <row r="29" spans="1:14" ht="16.5" thickBot="1">
      <c r="A29" s="574"/>
      <c r="B29" s="243" t="s">
        <v>438</v>
      </c>
      <c r="C29" s="311" t="s">
        <v>2</v>
      </c>
      <c r="D29" s="569"/>
      <c r="E29" s="578"/>
      <c r="F29" s="579"/>
    </row>
    <row r="30" spans="1:14" ht="16">
      <c r="A30" s="574"/>
      <c r="B30" s="580" t="s">
        <v>1523</v>
      </c>
      <c r="C30" s="312" t="s">
        <v>246</v>
      </c>
      <c r="D30" s="313" t="s">
        <v>1524</v>
      </c>
      <c r="E30" s="313" t="s">
        <v>1525</v>
      </c>
      <c r="F30" s="314">
        <v>1</v>
      </c>
      <c r="G30" s="581">
        <v>373.81336247407734</v>
      </c>
      <c r="H30" s="426"/>
      <c r="J30" s="471">
        <f t="shared" ref="J30:J31" si="1" xml:space="preserve"> IF( SUM( L30:N30 ) = 0, 0, $M$4 )</f>
        <v>0</v>
      </c>
      <c r="K30" s="16"/>
      <c r="L30" s="17"/>
      <c r="M30" s="59">
        <f>IF([2]Validation!$H$3=1,0,IF(ISNUMBER(G30),0,1))</f>
        <v>0</v>
      </c>
      <c r="N30" s="17"/>
    </row>
    <row r="31" spans="1:14" ht="16">
      <c r="A31" s="574"/>
      <c r="B31" s="414" t="s">
        <v>1526</v>
      </c>
      <c r="C31" s="261" t="s">
        <v>247</v>
      </c>
      <c r="D31" s="254" t="s">
        <v>1527</v>
      </c>
      <c r="E31" s="254" t="s">
        <v>1525</v>
      </c>
      <c r="F31" s="255">
        <v>1</v>
      </c>
      <c r="G31" s="1232">
        <v>0</v>
      </c>
      <c r="H31" s="448"/>
      <c r="J31" s="471">
        <f t="shared" si="1"/>
        <v>0</v>
      </c>
      <c r="K31" s="16"/>
      <c r="L31" s="17"/>
      <c r="M31" s="59">
        <f>IF([2]Validation!$H$3=1,0,IF(ISNUMBER(G31),0,1))</f>
        <v>0</v>
      </c>
      <c r="N31" s="17"/>
    </row>
    <row r="32" spans="1:14" ht="16">
      <c r="A32" s="574"/>
      <c r="B32" s="413" t="s">
        <v>1528</v>
      </c>
      <c r="C32" s="261" t="s">
        <v>1529</v>
      </c>
      <c r="D32" s="254" t="s">
        <v>1530</v>
      </c>
      <c r="E32" s="254" t="s">
        <v>1525</v>
      </c>
      <c r="F32" s="255">
        <v>1</v>
      </c>
      <c r="G32" s="582">
        <f>+G30+G31</f>
        <v>373.81336247407734</v>
      </c>
      <c r="H32" s="448"/>
    </row>
    <row r="33" spans="1:14" ht="16.5" thickBot="1">
      <c r="A33" s="574"/>
      <c r="B33" s="530" t="s">
        <v>1531</v>
      </c>
      <c r="C33" s="583" t="s">
        <v>1532</v>
      </c>
      <c r="D33" s="584" t="s">
        <v>1533</v>
      </c>
      <c r="E33" s="584" t="s">
        <v>1525</v>
      </c>
      <c r="F33" s="585">
        <v>1</v>
      </c>
      <c r="G33" s="1233">
        <v>0.2</v>
      </c>
      <c r="H33" s="586"/>
      <c r="J33" s="471">
        <f t="shared" ref="J33" si="2" xml:space="preserve"> IF( SUM( L33:N33 ) = 0, 0, $M$4 )</f>
        <v>0</v>
      </c>
      <c r="K33" s="16"/>
      <c r="L33" s="17"/>
      <c r="M33" s="59">
        <f>IF([2]Validation!$H$3=1,0,IF(ISNUMBER(G33),0,1))</f>
        <v>0</v>
      </c>
    </row>
    <row r="34" spans="1:14" ht="16.5" thickBot="1">
      <c r="A34" s="574"/>
      <c r="B34" s="587"/>
      <c r="C34" s="588"/>
      <c r="D34" s="588"/>
      <c r="E34" s="587"/>
      <c r="F34" s="589"/>
      <c r="G34" s="590"/>
      <c r="H34" s="591"/>
    </row>
    <row r="35" spans="1:14" ht="16.5" thickBot="1">
      <c r="A35" s="574"/>
      <c r="B35" s="269" t="s">
        <v>1534</v>
      </c>
      <c r="C35" s="270" t="s">
        <v>248</v>
      </c>
      <c r="D35" s="592" t="s">
        <v>1535</v>
      </c>
      <c r="E35" s="592" t="s">
        <v>42</v>
      </c>
      <c r="F35" s="593">
        <v>2</v>
      </c>
      <c r="G35" s="1234">
        <v>0.91822396752492486</v>
      </c>
      <c r="H35" s="594"/>
      <c r="J35" s="471">
        <f xml:space="preserve"> IF( SUM( L35:N35 ) = 0, 0, $M$4 )</f>
        <v>0</v>
      </c>
      <c r="K35" s="16"/>
      <c r="L35" s="17"/>
      <c r="M35" s="59">
        <f>IF([2]Validation!$H$3=1,0,IF(ISNUMBER(G35),0,1))</f>
        <v>0</v>
      </c>
      <c r="N35" s="17"/>
    </row>
    <row r="36" spans="1:14" ht="16.5" thickBot="1">
      <c r="A36" s="574"/>
      <c r="B36" s="595"/>
      <c r="C36" s="589"/>
      <c r="D36" s="589"/>
      <c r="E36" s="595"/>
      <c r="F36" s="589"/>
      <c r="G36" s="596"/>
      <c r="H36" s="597"/>
    </row>
    <row r="37" spans="1:14" ht="16">
      <c r="A37" s="574"/>
      <c r="B37" s="580" t="s">
        <v>1536</v>
      </c>
      <c r="C37" s="312" t="s">
        <v>249</v>
      </c>
      <c r="D37" s="313" t="s">
        <v>1537</v>
      </c>
      <c r="E37" s="313" t="s">
        <v>1525</v>
      </c>
      <c r="F37" s="314">
        <v>1</v>
      </c>
      <c r="G37" s="581">
        <v>215.28018699999959</v>
      </c>
      <c r="H37" s="426"/>
      <c r="J37" s="471">
        <f t="shared" ref="J37:J38" si="3" xml:space="preserve"> IF( SUM( L37:N37 ) = 0, 0, $M$4 )</f>
        <v>0</v>
      </c>
      <c r="K37" s="16"/>
      <c r="L37" s="17"/>
      <c r="M37" s="59">
        <f>IF([2]Validation!$H$3=1,0,IF(ISNUMBER(G37),0,1))</f>
        <v>0</v>
      </c>
      <c r="N37" s="17"/>
    </row>
    <row r="38" spans="1:14" ht="16">
      <c r="A38" s="574"/>
      <c r="B38" s="414" t="s">
        <v>1538</v>
      </c>
      <c r="C38" s="261" t="s">
        <v>1539</v>
      </c>
      <c r="D38" s="254" t="s">
        <v>1540</v>
      </c>
      <c r="E38" s="254" t="s">
        <v>1525</v>
      </c>
      <c r="F38" s="255">
        <v>1</v>
      </c>
      <c r="G38" s="1232">
        <v>0</v>
      </c>
      <c r="H38" s="448"/>
      <c r="J38" s="471">
        <f t="shared" si="3"/>
        <v>0</v>
      </c>
      <c r="K38" s="16"/>
      <c r="L38" s="17"/>
      <c r="M38" s="59">
        <f>IF([2]Validation!$H$3=1,0,IF(ISNUMBER(G38),0,1))</f>
        <v>0</v>
      </c>
      <c r="N38" s="17"/>
    </row>
    <row r="39" spans="1:14" ht="16.5" thickBot="1">
      <c r="A39" s="574"/>
      <c r="B39" s="415" t="s">
        <v>1541</v>
      </c>
      <c r="C39" s="266" t="s">
        <v>250</v>
      </c>
      <c r="D39" s="267" t="s">
        <v>1542</v>
      </c>
      <c r="E39" s="267" t="s">
        <v>1525</v>
      </c>
      <c r="F39" s="268">
        <v>1</v>
      </c>
      <c r="G39" s="598">
        <f>+G37+G38</f>
        <v>215.28018699999959</v>
      </c>
      <c r="H39" s="436"/>
    </row>
    <row r="40" spans="1:14" ht="16.5" thickBot="1">
      <c r="A40" s="574"/>
      <c r="B40" s="599"/>
      <c r="C40" s="589"/>
      <c r="D40" s="589"/>
      <c r="E40" s="589"/>
      <c r="F40" s="589"/>
      <c r="G40" s="600"/>
      <c r="H40" s="601"/>
    </row>
    <row r="41" spans="1:14" ht="16">
      <c r="A41" s="574"/>
      <c r="B41" s="580" t="s">
        <v>1543</v>
      </c>
      <c r="C41" s="312" t="s">
        <v>251</v>
      </c>
      <c r="D41" s="313" t="s">
        <v>1544</v>
      </c>
      <c r="E41" s="313" t="s">
        <v>252</v>
      </c>
      <c r="F41" s="314">
        <v>0</v>
      </c>
      <c r="G41" s="1235">
        <v>115.23399999999999</v>
      </c>
      <c r="H41" s="602"/>
      <c r="J41" s="471">
        <f t="shared" ref="J41:J43" si="4" xml:space="preserve"> IF( SUM( L41:N41 ) = 0, 0, $M$4 )</f>
        <v>0</v>
      </c>
      <c r="K41" s="16"/>
      <c r="L41" s="17"/>
      <c r="M41" s="59">
        <f>IF([2]Validation!$H$3=1,0,IF(ISNUMBER(G41),0,1))</f>
        <v>0</v>
      </c>
      <c r="N41" s="17"/>
    </row>
    <row r="42" spans="1:14" ht="16">
      <c r="A42" s="574"/>
      <c r="B42" s="414" t="s">
        <v>1545</v>
      </c>
      <c r="C42" s="261" t="s">
        <v>253</v>
      </c>
      <c r="D42" s="254" t="s">
        <v>1546</v>
      </c>
      <c r="E42" s="254" t="s">
        <v>252</v>
      </c>
      <c r="F42" s="255">
        <v>0</v>
      </c>
      <c r="G42" s="1236">
        <v>480.69036258015802</v>
      </c>
      <c r="H42" s="603"/>
      <c r="J42" s="471">
        <f t="shared" si="4"/>
        <v>0</v>
      </c>
      <c r="K42" s="16"/>
      <c r="L42" s="17"/>
      <c r="M42" s="59">
        <f>IF([2]Validation!$H$3=1,0,IF(ISNUMBER(G42),0,1))</f>
        <v>0</v>
      </c>
      <c r="N42" s="17"/>
    </row>
    <row r="43" spans="1:14" ht="16">
      <c r="A43" s="574"/>
      <c r="B43" s="414" t="s">
        <v>1547</v>
      </c>
      <c r="C43" s="261" t="s">
        <v>254</v>
      </c>
      <c r="D43" s="254" t="s">
        <v>1548</v>
      </c>
      <c r="E43" s="254" t="s">
        <v>252</v>
      </c>
      <c r="F43" s="255">
        <v>0</v>
      </c>
      <c r="G43" s="1237">
        <v>768.44958336000013</v>
      </c>
      <c r="H43" s="603"/>
      <c r="J43" s="471">
        <f t="shared" si="4"/>
        <v>0</v>
      </c>
      <c r="K43" s="16"/>
      <c r="L43" s="17"/>
      <c r="M43" s="59">
        <f>IF([2]Validation!$H$3=1,0,IF(ISNUMBER(G43),0,1))</f>
        <v>0</v>
      </c>
      <c r="N43" s="17"/>
    </row>
    <row r="44" spans="1:14" ht="16.5" thickBot="1">
      <c r="A44" s="574"/>
      <c r="B44" s="415" t="s">
        <v>1549</v>
      </c>
      <c r="C44" s="266" t="s">
        <v>255</v>
      </c>
      <c r="D44" s="267" t="s">
        <v>1550</v>
      </c>
      <c r="E44" s="267" t="s">
        <v>252</v>
      </c>
      <c r="F44" s="268">
        <v>0</v>
      </c>
      <c r="G44" s="604">
        <f>+G41+G42+G43</f>
        <v>1364.3739459401581</v>
      </c>
      <c r="H44" s="605"/>
    </row>
    <row r="45" spans="1:14" ht="16.5" thickBot="1">
      <c r="A45" s="574"/>
      <c r="B45" s="237"/>
      <c r="C45" s="238"/>
      <c r="D45" s="240"/>
      <c r="E45" s="240"/>
      <c r="F45" s="240"/>
      <c r="G45" s="606"/>
      <c r="H45" s="607"/>
    </row>
    <row r="46" spans="1:14" ht="16.5" thickBot="1">
      <c r="A46" s="574"/>
      <c r="B46" s="269" t="s">
        <v>1551</v>
      </c>
      <c r="C46" s="270" t="s">
        <v>256</v>
      </c>
      <c r="D46" s="592" t="s">
        <v>1552</v>
      </c>
      <c r="E46" s="592" t="s">
        <v>1553</v>
      </c>
      <c r="F46" s="593">
        <v>0</v>
      </c>
      <c r="G46" s="1238">
        <v>13008998.363899987</v>
      </c>
      <c r="H46" s="594"/>
      <c r="J46" s="471">
        <f xml:space="preserve"> IF( SUM( L46:N46 ) = 0, 0, $M$4 )</f>
        <v>0</v>
      </c>
      <c r="K46" s="16"/>
      <c r="L46" s="17"/>
      <c r="M46" s="59">
        <f>IF([2]Validation!$H$3=1,0,IF(ISNUMBER(G46),0,1))</f>
        <v>0</v>
      </c>
      <c r="N46" s="17"/>
    </row>
    <row r="47" spans="1:14" ht="16.5" thickBot="1">
      <c r="A47" s="574"/>
      <c r="B47" s="608"/>
      <c r="C47" s="609"/>
      <c r="D47" s="609"/>
      <c r="E47" s="608"/>
      <c r="F47" s="609"/>
      <c r="G47" s="610"/>
      <c r="H47" s="611"/>
    </row>
    <row r="48" spans="1:14" ht="16">
      <c r="A48" s="574"/>
      <c r="B48" s="612" t="s">
        <v>1554</v>
      </c>
      <c r="C48" s="613" t="s">
        <v>260</v>
      </c>
      <c r="D48" s="614" t="s">
        <v>1555</v>
      </c>
      <c r="E48" s="614" t="s">
        <v>252</v>
      </c>
      <c r="F48" s="615">
        <v>0</v>
      </c>
      <c r="G48" s="1239">
        <v>0</v>
      </c>
      <c r="H48" s="616"/>
      <c r="J48" s="471">
        <f t="shared" ref="J48:J50" si="5" xml:space="preserve"> IF( SUM( L48:N48 ) = 0, 0, $M$4 )</f>
        <v>0</v>
      </c>
      <c r="K48" s="16"/>
      <c r="L48" s="17"/>
      <c r="M48" s="59">
        <f>IF([2]Validation!$H$3=1,0,IF(ISNUMBER(G48),0,1))</f>
        <v>0</v>
      </c>
      <c r="N48" s="17"/>
    </row>
    <row r="49" spans="1:14" ht="16">
      <c r="A49" s="574"/>
      <c r="B49" s="617" t="s">
        <v>1556</v>
      </c>
      <c r="C49" s="618" t="s">
        <v>259</v>
      </c>
      <c r="D49" s="619" t="s">
        <v>1557</v>
      </c>
      <c r="E49" s="619" t="s">
        <v>252</v>
      </c>
      <c r="F49" s="620">
        <v>0</v>
      </c>
      <c r="G49" s="1240">
        <v>4.403009599999999</v>
      </c>
      <c r="H49" s="448"/>
      <c r="J49" s="471">
        <f t="shared" si="5"/>
        <v>0</v>
      </c>
      <c r="K49" s="16"/>
      <c r="L49" s="17"/>
      <c r="M49" s="59">
        <f>IF([2]Validation!$H$3=1,0,IF(ISNUMBER(G49),0,1))</f>
        <v>0</v>
      </c>
      <c r="N49" s="17"/>
    </row>
    <row r="50" spans="1:14" ht="16">
      <c r="A50" s="574"/>
      <c r="B50" s="621" t="s">
        <v>1558</v>
      </c>
      <c r="C50" s="622" t="s">
        <v>258</v>
      </c>
      <c r="D50" s="623" t="s">
        <v>1559</v>
      </c>
      <c r="E50" s="254" t="s">
        <v>252</v>
      </c>
      <c r="F50" s="624">
        <v>0</v>
      </c>
      <c r="G50" s="1241">
        <v>12164.396000000001</v>
      </c>
      <c r="H50" s="625"/>
      <c r="J50" s="471">
        <f t="shared" si="5"/>
        <v>0</v>
      </c>
      <c r="K50" s="16"/>
      <c r="L50" s="17"/>
      <c r="M50" s="59">
        <f>IF([2]Validation!$H$3=1,0,IF(ISNUMBER(G50),0,1))</f>
        <v>0</v>
      </c>
      <c r="N50" s="17"/>
    </row>
    <row r="51" spans="1:14" ht="16.5" thickBot="1">
      <c r="A51" s="574"/>
      <c r="B51" s="415" t="s">
        <v>1560</v>
      </c>
      <c r="C51" s="266" t="s">
        <v>257</v>
      </c>
      <c r="D51" s="267" t="s">
        <v>1561</v>
      </c>
      <c r="E51" s="267" t="s">
        <v>252</v>
      </c>
      <c r="F51" s="268">
        <v>0</v>
      </c>
      <c r="G51" s="604">
        <f>+G48+G49+G50</f>
        <v>12168.799009600001</v>
      </c>
      <c r="H51" s="605"/>
    </row>
    <row r="52" spans="1:14" ht="16.5" thickBot="1">
      <c r="A52" s="574"/>
      <c r="B52" s="237"/>
      <c r="C52" s="238"/>
      <c r="D52" s="240"/>
      <c r="E52" s="240"/>
      <c r="F52" s="240"/>
      <c r="G52" s="606"/>
      <c r="H52" s="607"/>
    </row>
    <row r="53" spans="1:14" ht="16.5" thickBot="1">
      <c r="A53" s="574"/>
      <c r="B53" s="269" t="s">
        <v>1562</v>
      </c>
      <c r="C53" s="270" t="s">
        <v>261</v>
      </c>
      <c r="D53" s="592" t="s">
        <v>1563</v>
      </c>
      <c r="E53" s="592" t="s">
        <v>1553</v>
      </c>
      <c r="F53" s="593">
        <v>0</v>
      </c>
      <c r="G53" s="1238">
        <v>100068.4</v>
      </c>
      <c r="H53" s="594"/>
      <c r="J53" s="471">
        <f xml:space="preserve"> IF( SUM( L53:N53 ) = 0, 0, $M$4 )</f>
        <v>0</v>
      </c>
      <c r="K53" s="16"/>
      <c r="L53" s="17"/>
      <c r="M53" s="59">
        <f>IF([2]Validation!$H$3=1,0,IF(ISNUMBER(G53),0,1))</f>
        <v>0</v>
      </c>
      <c r="N53" s="17"/>
    </row>
    <row r="54" spans="1:14" ht="16.5" thickBot="1">
      <c r="A54" s="574"/>
      <c r="B54" s="589"/>
      <c r="C54" s="589"/>
      <c r="D54" s="589"/>
      <c r="E54" s="589"/>
      <c r="F54" s="589"/>
      <c r="G54" s="626"/>
      <c r="H54" s="626"/>
    </row>
    <row r="55" spans="1:14" ht="16.5" thickBot="1">
      <c r="A55" s="574"/>
      <c r="B55" s="269" t="s">
        <v>1564</v>
      </c>
      <c r="C55" s="270" t="s">
        <v>1565</v>
      </c>
      <c r="D55" s="592" t="s">
        <v>1566</v>
      </c>
      <c r="E55" s="592" t="s">
        <v>42</v>
      </c>
      <c r="F55" s="593">
        <v>2</v>
      </c>
      <c r="G55" s="1242">
        <v>0.42809999999999998</v>
      </c>
      <c r="H55" s="594"/>
      <c r="J55" s="471">
        <f xml:space="preserve"> IF( SUM( L55:N55 ) = 0, 0, $M$4 )</f>
        <v>0</v>
      </c>
      <c r="K55" s="16"/>
      <c r="L55" s="17"/>
      <c r="M55" s="59">
        <f>IF([2]Validation!$H$3=1,0,IF(ISNUMBER(G55),0,1))</f>
        <v>0</v>
      </c>
      <c r="N55" s="17"/>
    </row>
    <row r="56" spans="1:14" ht="16">
      <c r="A56" s="574"/>
      <c r="B56" s="237"/>
      <c r="C56" s="238"/>
      <c r="D56" s="240"/>
      <c r="E56" s="240"/>
      <c r="F56" s="240"/>
      <c r="G56" s="240"/>
      <c r="H56" s="240"/>
    </row>
    <row r="57" spans="1:14" ht="16">
      <c r="A57" s="574"/>
      <c r="B57" s="1716" t="s">
        <v>481</v>
      </c>
      <c r="C57" s="1716"/>
      <c r="D57" s="238"/>
      <c r="E57" s="239"/>
      <c r="F57" s="240"/>
    </row>
    <row r="58" spans="1:14" ht="16">
      <c r="A58" s="574"/>
      <c r="B58" s="237"/>
      <c r="C58" s="280"/>
      <c r="D58" s="238"/>
      <c r="E58" s="239"/>
      <c r="F58" s="240"/>
    </row>
    <row r="59" spans="1:14" ht="16">
      <c r="A59" s="574"/>
      <c r="B59" s="627"/>
      <c r="C59" s="454" t="s">
        <v>482</v>
      </c>
      <c r="D59" s="155"/>
      <c r="E59" s="628"/>
      <c r="F59" s="628"/>
    </row>
    <row r="60" spans="1:14" ht="16">
      <c r="A60" s="574"/>
      <c r="B60" s="629"/>
      <c r="C60" s="454"/>
      <c r="D60" s="155"/>
      <c r="E60" s="628"/>
      <c r="F60" s="628"/>
    </row>
    <row r="61" spans="1:14" ht="16">
      <c r="B61" s="156"/>
      <c r="C61" s="630" t="s">
        <v>561</v>
      </c>
      <c r="D61" s="302"/>
      <c r="E61" s="302"/>
      <c r="F61" s="302"/>
    </row>
    <row r="62" spans="1:14"/>
    <row r="63" spans="1:14" ht="14.5" thickBot="1"/>
    <row r="64" spans="1:14" ht="15.5" thickBot="1">
      <c r="B64" s="880" t="s">
        <v>485</v>
      </c>
      <c r="C64" s="891"/>
      <c r="D64" s="891"/>
      <c r="E64" s="891"/>
      <c r="F64" s="891"/>
      <c r="G64" s="891"/>
      <c r="H64" s="891"/>
      <c r="I64" s="891"/>
      <c r="J64" s="895"/>
    </row>
    <row r="65" spans="1:10"/>
    <row r="66" spans="1:10" ht="15.5" hidden="1" thickBot="1">
      <c r="A66" s="214"/>
      <c r="B66" s="1554" t="str">
        <f ca="1" xml:space="preserve"> RIGHT(CELL("filename", $A$1), LEN(CELL("filename", $A$1)) - SEARCH("]", CELL("filename", $A$1)))&amp;" - Line definitions"</f>
        <v>4R - Line definitions</v>
      </c>
      <c r="C66" s="1582"/>
      <c r="D66" s="1582"/>
      <c r="E66" s="1582"/>
      <c r="F66" s="1582"/>
      <c r="G66" s="1582"/>
      <c r="H66" s="1582"/>
      <c r="I66" s="1582"/>
      <c r="J66" s="1583"/>
    </row>
    <row r="67" spans="1:10" ht="16" hidden="1">
      <c r="A67" s="214"/>
      <c r="B67" s="562"/>
      <c r="C67" s="562"/>
      <c r="D67" s="562"/>
      <c r="E67" s="562"/>
      <c r="F67" s="562"/>
      <c r="G67" s="562"/>
      <c r="H67" s="562"/>
      <c r="I67" s="562"/>
      <c r="J67" s="562"/>
    </row>
    <row r="68" spans="1:10" ht="14.5" hidden="1" thickBot="1">
      <c r="A68" s="214"/>
      <c r="B68" s="350" t="s">
        <v>486</v>
      </c>
      <c r="C68" s="1717" t="s">
        <v>731</v>
      </c>
      <c r="D68" s="1718"/>
      <c r="E68" s="1718"/>
      <c r="F68" s="1718"/>
      <c r="G68" s="1718"/>
      <c r="H68" s="1718"/>
      <c r="I68" s="1718"/>
      <c r="J68" s="1719"/>
    </row>
    <row r="69" spans="1:10" ht="14.25" hidden="1" customHeight="1">
      <c r="A69" s="214"/>
      <c r="B69" s="457">
        <v>1</v>
      </c>
      <c r="C69" s="1720" t="s">
        <v>1567</v>
      </c>
      <c r="D69" s="1721"/>
      <c r="E69" s="1721"/>
      <c r="F69" s="1721"/>
      <c r="G69" s="1721"/>
      <c r="H69" s="1721"/>
      <c r="I69" s="1721"/>
      <c r="J69" s="1722"/>
    </row>
    <row r="70" spans="1:10" hidden="1">
      <c r="A70" s="214"/>
      <c r="B70" s="631">
        <f>+B69+1</f>
        <v>2</v>
      </c>
      <c r="C70" s="1419" t="s">
        <v>1568</v>
      </c>
      <c r="D70" s="1420"/>
      <c r="E70" s="1420"/>
      <c r="F70" s="1420"/>
      <c r="G70" s="1420"/>
      <c r="H70" s="1420"/>
      <c r="I70" s="1420"/>
      <c r="J70" s="1421"/>
    </row>
    <row r="71" spans="1:10" ht="26.75" hidden="1" customHeight="1">
      <c r="A71" s="214"/>
      <c r="B71" s="631">
        <f t="shared" ref="B71:B90" si="6">+B70+1</f>
        <v>3</v>
      </c>
      <c r="C71" s="1419" t="s">
        <v>1569</v>
      </c>
      <c r="D71" s="1420"/>
      <c r="E71" s="1420"/>
      <c r="F71" s="1420"/>
      <c r="G71" s="1420"/>
      <c r="H71" s="1420"/>
      <c r="I71" s="1420"/>
      <c r="J71" s="1421"/>
    </row>
    <row r="72" spans="1:10" ht="26.25" hidden="1" customHeight="1">
      <c r="A72" s="214"/>
      <c r="B72" s="631">
        <f t="shared" si="6"/>
        <v>4</v>
      </c>
      <c r="C72" s="1419" t="s">
        <v>1570</v>
      </c>
      <c r="D72" s="1420"/>
      <c r="E72" s="1420"/>
      <c r="F72" s="1420"/>
      <c r="G72" s="1420"/>
      <c r="H72" s="1420"/>
      <c r="I72" s="1420"/>
      <c r="J72" s="1421"/>
    </row>
    <row r="73" spans="1:10" ht="28.25" hidden="1" customHeight="1">
      <c r="A73" s="214"/>
      <c r="B73" s="631">
        <f t="shared" si="6"/>
        <v>5</v>
      </c>
      <c r="C73" s="1419" t="s">
        <v>1571</v>
      </c>
      <c r="D73" s="1420"/>
      <c r="E73" s="1420"/>
      <c r="F73" s="1420"/>
      <c r="G73" s="1420"/>
      <c r="H73" s="1420"/>
      <c r="I73" s="1420"/>
      <c r="J73" s="1421"/>
    </row>
    <row r="74" spans="1:10" ht="24" hidden="1" customHeight="1">
      <c r="A74" s="214"/>
      <c r="B74" s="631">
        <f t="shared" si="6"/>
        <v>6</v>
      </c>
      <c r="C74" s="1419" t="s">
        <v>1572</v>
      </c>
      <c r="D74" s="1420"/>
      <c r="E74" s="1420"/>
      <c r="F74" s="1420"/>
      <c r="G74" s="1420"/>
      <c r="H74" s="1420"/>
      <c r="I74" s="1420"/>
      <c r="J74" s="1421"/>
    </row>
    <row r="75" spans="1:10" ht="27.75" hidden="1" customHeight="1">
      <c r="A75" s="214"/>
      <c r="B75" s="631">
        <f t="shared" si="6"/>
        <v>7</v>
      </c>
      <c r="C75" s="1419" t="s">
        <v>1573</v>
      </c>
      <c r="D75" s="1420"/>
      <c r="E75" s="1420"/>
      <c r="F75" s="1420"/>
      <c r="G75" s="1420"/>
      <c r="H75" s="1420"/>
      <c r="I75" s="1420"/>
      <c r="J75" s="1421"/>
    </row>
    <row r="76" spans="1:10" ht="14.25" hidden="1" customHeight="1">
      <c r="A76" s="214"/>
      <c r="B76" s="631">
        <f t="shared" si="6"/>
        <v>8</v>
      </c>
      <c r="C76" s="1419" t="s">
        <v>1574</v>
      </c>
      <c r="D76" s="1420"/>
      <c r="E76" s="1420"/>
      <c r="F76" s="1420"/>
      <c r="G76" s="1420"/>
      <c r="H76" s="1420"/>
      <c r="I76" s="1420"/>
      <c r="J76" s="1421"/>
    </row>
    <row r="77" spans="1:10" ht="39" hidden="1" customHeight="1">
      <c r="A77" s="214"/>
      <c r="B77" s="631">
        <f t="shared" si="6"/>
        <v>9</v>
      </c>
      <c r="C77" s="1419" t="s">
        <v>1575</v>
      </c>
      <c r="D77" s="1420"/>
      <c r="E77" s="1420"/>
      <c r="F77" s="1420"/>
      <c r="G77" s="1420"/>
      <c r="H77" s="1420"/>
      <c r="I77" s="1420"/>
      <c r="J77" s="1421"/>
    </row>
    <row r="78" spans="1:10" hidden="1">
      <c r="A78" s="214"/>
      <c r="B78" s="631">
        <f t="shared" si="6"/>
        <v>10</v>
      </c>
      <c r="C78" s="1419" t="s">
        <v>1576</v>
      </c>
      <c r="D78" s="1420"/>
      <c r="E78" s="1420"/>
      <c r="F78" s="1420"/>
      <c r="G78" s="1420"/>
      <c r="H78" s="1420"/>
      <c r="I78" s="1420"/>
      <c r="J78" s="1421"/>
    </row>
    <row r="79" spans="1:10" ht="26.25" hidden="1" customHeight="1">
      <c r="A79" s="214"/>
      <c r="B79" s="631">
        <f t="shared" si="6"/>
        <v>11</v>
      </c>
      <c r="C79" s="1419" t="s">
        <v>1577</v>
      </c>
      <c r="D79" s="1420"/>
      <c r="E79" s="1420"/>
      <c r="F79" s="1420"/>
      <c r="G79" s="1420"/>
      <c r="H79" s="1420"/>
      <c r="I79" s="1420"/>
      <c r="J79" s="1421"/>
    </row>
    <row r="80" spans="1:10" hidden="1">
      <c r="A80" s="214"/>
      <c r="B80" s="631">
        <f t="shared" si="6"/>
        <v>12</v>
      </c>
      <c r="C80" s="1419" t="s">
        <v>1578</v>
      </c>
      <c r="D80" s="1420"/>
      <c r="E80" s="1420"/>
      <c r="F80" s="1420"/>
      <c r="G80" s="1420"/>
      <c r="H80" s="1420"/>
      <c r="I80" s="1420"/>
      <c r="J80" s="1421"/>
    </row>
    <row r="81" spans="1:13" ht="26.25" hidden="1" customHeight="1">
      <c r="A81" s="214"/>
      <c r="B81" s="631">
        <f t="shared" si="6"/>
        <v>13</v>
      </c>
      <c r="C81" s="1419" t="s">
        <v>1579</v>
      </c>
      <c r="D81" s="1420"/>
      <c r="E81" s="1420"/>
      <c r="F81" s="1420"/>
      <c r="G81" s="1420"/>
      <c r="H81" s="1420"/>
      <c r="I81" s="1420"/>
      <c r="J81" s="1421"/>
    </row>
    <row r="82" spans="1:13" hidden="1">
      <c r="A82" s="214"/>
      <c r="B82" s="631">
        <f t="shared" si="6"/>
        <v>14</v>
      </c>
      <c r="C82" s="1419" t="s">
        <v>1580</v>
      </c>
      <c r="D82" s="1420"/>
      <c r="E82" s="1420"/>
      <c r="F82" s="1420"/>
      <c r="G82" s="1420"/>
      <c r="H82" s="1420"/>
      <c r="I82" s="1420"/>
      <c r="J82" s="1421"/>
    </row>
    <row r="83" spans="1:13" ht="54" hidden="1" customHeight="1">
      <c r="A83" s="214"/>
      <c r="B83" s="631">
        <f t="shared" si="6"/>
        <v>15</v>
      </c>
      <c r="C83" s="1419" t="s">
        <v>1581</v>
      </c>
      <c r="D83" s="1420"/>
      <c r="E83" s="1420"/>
      <c r="F83" s="1420"/>
      <c r="G83" s="1420"/>
      <c r="H83" s="1420"/>
      <c r="I83" s="1420"/>
      <c r="J83" s="1421"/>
    </row>
    <row r="84" spans="1:13" ht="14.25" hidden="1" customHeight="1">
      <c r="A84" s="214"/>
      <c r="B84" s="631">
        <f t="shared" si="6"/>
        <v>16</v>
      </c>
      <c r="C84" s="1419" t="s">
        <v>1582</v>
      </c>
      <c r="D84" s="1420"/>
      <c r="E84" s="1420"/>
      <c r="F84" s="1420"/>
      <c r="G84" s="1420"/>
      <c r="H84" s="1420"/>
      <c r="I84" s="1420"/>
      <c r="J84" s="1421"/>
    </row>
    <row r="85" spans="1:13" ht="14.25" hidden="1" customHeight="1">
      <c r="A85" s="214"/>
      <c r="B85" s="631">
        <f t="shared" si="6"/>
        <v>17</v>
      </c>
      <c r="C85" s="1419" t="s">
        <v>1583</v>
      </c>
      <c r="D85" s="1420"/>
      <c r="E85" s="1420"/>
      <c r="F85" s="1420"/>
      <c r="G85" s="1420"/>
      <c r="H85" s="1420"/>
      <c r="I85" s="1420"/>
      <c r="J85" s="1421"/>
    </row>
    <row r="86" spans="1:13" ht="14.25" hidden="1" customHeight="1">
      <c r="A86" s="214"/>
      <c r="B86" s="631">
        <f t="shared" si="6"/>
        <v>18</v>
      </c>
      <c r="C86" s="1419" t="s">
        <v>1584</v>
      </c>
      <c r="D86" s="1420"/>
      <c r="E86" s="1420"/>
      <c r="F86" s="1420"/>
      <c r="G86" s="1420"/>
      <c r="H86" s="1420"/>
      <c r="I86" s="1420"/>
      <c r="J86" s="1421"/>
    </row>
    <row r="87" spans="1:13" ht="14.25" hidden="1" customHeight="1">
      <c r="A87" s="214"/>
      <c r="B87" s="631">
        <f t="shared" si="6"/>
        <v>19</v>
      </c>
      <c r="C87" s="1419" t="s">
        <v>1585</v>
      </c>
      <c r="D87" s="1420"/>
      <c r="E87" s="1420"/>
      <c r="F87" s="1420"/>
      <c r="G87" s="1420"/>
      <c r="H87" s="1420"/>
      <c r="I87" s="1420"/>
      <c r="J87" s="1421"/>
    </row>
    <row r="88" spans="1:13" ht="14.25" hidden="1" customHeight="1">
      <c r="A88" s="214"/>
      <c r="B88" s="631">
        <f t="shared" si="6"/>
        <v>20</v>
      </c>
      <c r="C88" s="1419" t="s">
        <v>1586</v>
      </c>
      <c r="D88" s="1420"/>
      <c r="E88" s="1420"/>
      <c r="F88" s="1420"/>
      <c r="G88" s="1420"/>
      <c r="H88" s="1420"/>
      <c r="I88" s="1420"/>
      <c r="J88" s="1421"/>
    </row>
    <row r="89" spans="1:13" hidden="1">
      <c r="A89" s="214"/>
      <c r="B89" s="631">
        <f t="shared" si="6"/>
        <v>21</v>
      </c>
      <c r="C89" s="1419" t="s">
        <v>1587</v>
      </c>
      <c r="D89" s="1420"/>
      <c r="E89" s="1420"/>
      <c r="F89" s="1420"/>
      <c r="G89" s="1420"/>
      <c r="H89" s="1420"/>
      <c r="I89" s="1420"/>
      <c r="J89" s="1421"/>
    </row>
    <row r="90" spans="1:13" ht="15" hidden="1" customHeight="1" thickBot="1">
      <c r="A90" s="214"/>
      <c r="B90" s="632">
        <f t="shared" si="6"/>
        <v>22</v>
      </c>
      <c r="C90" s="1419" t="s">
        <v>1588</v>
      </c>
      <c r="D90" s="1420"/>
      <c r="E90" s="1420"/>
      <c r="F90" s="1420"/>
      <c r="G90" s="1420"/>
      <c r="H90" s="1420"/>
      <c r="I90" s="1420"/>
      <c r="J90" s="1421"/>
    </row>
    <row r="91" spans="1:13" hidden="1">
      <c r="A91" s="214"/>
    </row>
    <row r="92" spans="1:13" ht="15.5" hidden="1" thickBot="1">
      <c r="A92" s="214"/>
      <c r="B92" s="162" t="s">
        <v>1589</v>
      </c>
      <c r="C92" s="163"/>
      <c r="D92" s="163"/>
      <c r="E92" s="159"/>
      <c r="F92" s="159"/>
      <c r="G92" s="159"/>
      <c r="H92" s="159"/>
      <c r="I92" s="159"/>
      <c r="J92" s="160"/>
    </row>
    <row r="93" spans="1:13" ht="41.25" hidden="1" customHeight="1">
      <c r="A93" s="633"/>
      <c r="B93" s="631">
        <f>+B90+1</f>
        <v>23</v>
      </c>
      <c r="C93" s="1723" t="s">
        <v>1590</v>
      </c>
      <c r="D93" s="1724"/>
      <c r="E93" s="1724"/>
      <c r="F93" s="1724"/>
      <c r="G93" s="1724"/>
      <c r="H93" s="1724"/>
      <c r="I93" s="1724"/>
      <c r="J93" s="1725"/>
      <c r="K93" s="634"/>
      <c r="L93" s="635"/>
      <c r="M93" s="353" t="s">
        <v>1591</v>
      </c>
    </row>
    <row r="94" spans="1:13" ht="41.75" hidden="1" customHeight="1">
      <c r="A94" s="633"/>
      <c r="B94" s="631">
        <f t="shared" ref="B94:B111" si="7">+B93+1</f>
        <v>24</v>
      </c>
      <c r="C94" s="1723" t="s">
        <v>1592</v>
      </c>
      <c r="D94" s="1724"/>
      <c r="E94" s="1724"/>
      <c r="F94" s="1724"/>
      <c r="G94" s="1724"/>
      <c r="H94" s="1724"/>
      <c r="I94" s="1724"/>
      <c r="J94" s="1725"/>
      <c r="K94" s="634"/>
      <c r="L94" s="635"/>
      <c r="M94" s="353"/>
    </row>
    <row r="95" spans="1:13" hidden="1">
      <c r="A95" s="633"/>
      <c r="B95" s="631">
        <f t="shared" si="7"/>
        <v>25</v>
      </c>
      <c r="C95" s="1723" t="s">
        <v>1593</v>
      </c>
      <c r="D95" s="1724"/>
      <c r="E95" s="1724"/>
      <c r="F95" s="1724"/>
      <c r="G95" s="1724"/>
      <c r="H95" s="1724"/>
      <c r="I95" s="1724"/>
      <c r="J95" s="1725"/>
      <c r="K95" s="634"/>
      <c r="L95" s="635"/>
    </row>
    <row r="96" spans="1:13" ht="34.5" hidden="1" customHeight="1">
      <c r="A96" s="633"/>
      <c r="B96" s="631">
        <f t="shared" si="7"/>
        <v>26</v>
      </c>
      <c r="C96" s="1723" t="s">
        <v>1594</v>
      </c>
      <c r="D96" s="1724"/>
      <c r="E96" s="1724"/>
      <c r="F96" s="1724"/>
      <c r="G96" s="1724"/>
      <c r="H96" s="1724"/>
      <c r="I96" s="1724"/>
      <c r="J96" s="1725"/>
      <c r="K96" s="636"/>
      <c r="L96" s="635"/>
    </row>
    <row r="97" spans="1:12" ht="45.75" hidden="1" customHeight="1">
      <c r="A97" s="633"/>
      <c r="B97" s="631">
        <f t="shared" si="7"/>
        <v>27</v>
      </c>
      <c r="C97" s="1726" t="s">
        <v>1595</v>
      </c>
      <c r="D97" s="1727"/>
      <c r="E97" s="1727"/>
      <c r="F97" s="1727"/>
      <c r="G97" s="1727"/>
      <c r="H97" s="1727"/>
      <c r="I97" s="1727"/>
      <c r="J97" s="1728"/>
      <c r="K97" s="636"/>
      <c r="L97" s="635"/>
    </row>
    <row r="98" spans="1:12" ht="84" hidden="1" customHeight="1">
      <c r="A98" s="633"/>
      <c r="B98" s="631">
        <f t="shared" si="7"/>
        <v>28</v>
      </c>
      <c r="C98" s="1723" t="s">
        <v>1596</v>
      </c>
      <c r="D98" s="1724"/>
      <c r="E98" s="1724"/>
      <c r="F98" s="1724"/>
      <c r="G98" s="1724"/>
      <c r="H98" s="1724"/>
      <c r="I98" s="1724"/>
      <c r="J98" s="1725"/>
      <c r="K98" s="634"/>
      <c r="L98" s="635"/>
    </row>
    <row r="99" spans="1:12" ht="94.5" hidden="1" customHeight="1">
      <c r="A99" s="633"/>
      <c r="B99" s="631">
        <f t="shared" si="7"/>
        <v>29</v>
      </c>
      <c r="C99" s="1723" t="s">
        <v>1597</v>
      </c>
      <c r="D99" s="1724"/>
      <c r="E99" s="1724"/>
      <c r="F99" s="1724"/>
      <c r="G99" s="1724"/>
      <c r="H99" s="1724"/>
      <c r="I99" s="1724"/>
      <c r="J99" s="1725"/>
      <c r="K99" s="634"/>
      <c r="L99" s="635"/>
    </row>
    <row r="100" spans="1:12" ht="19.25" hidden="1" customHeight="1">
      <c r="A100" s="633"/>
      <c r="B100" s="631">
        <f t="shared" si="7"/>
        <v>30</v>
      </c>
      <c r="C100" s="1723" t="s">
        <v>1598</v>
      </c>
      <c r="D100" s="1724"/>
      <c r="E100" s="1724"/>
      <c r="F100" s="1724"/>
      <c r="G100" s="1724"/>
      <c r="H100" s="1724"/>
      <c r="I100" s="1724"/>
      <c r="J100" s="1725"/>
      <c r="K100" s="634"/>
      <c r="L100" s="635"/>
    </row>
    <row r="101" spans="1:12" ht="55.5" hidden="1" customHeight="1">
      <c r="A101" s="633"/>
      <c r="B101" s="631">
        <f t="shared" si="7"/>
        <v>31</v>
      </c>
      <c r="C101" s="1723" t="s">
        <v>1599</v>
      </c>
      <c r="D101" s="1724"/>
      <c r="E101" s="1724"/>
      <c r="F101" s="1724"/>
      <c r="G101" s="1724"/>
      <c r="H101" s="1724"/>
      <c r="I101" s="1724"/>
      <c r="J101" s="1725"/>
      <c r="K101" s="634"/>
      <c r="L101" s="635"/>
    </row>
    <row r="102" spans="1:12" ht="68.75" hidden="1" customHeight="1">
      <c r="A102" s="633"/>
      <c r="B102" s="631">
        <f t="shared" si="7"/>
        <v>32</v>
      </c>
      <c r="C102" s="1723" t="s">
        <v>1600</v>
      </c>
      <c r="D102" s="1724"/>
      <c r="E102" s="1724"/>
      <c r="F102" s="1724"/>
      <c r="G102" s="1724"/>
      <c r="H102" s="1724"/>
      <c r="I102" s="1724"/>
      <c r="J102" s="1725"/>
      <c r="K102" s="634"/>
      <c r="L102" s="635"/>
    </row>
    <row r="103" spans="1:12" ht="64.25" hidden="1" customHeight="1">
      <c r="A103" s="633"/>
      <c r="B103" s="631">
        <f t="shared" si="7"/>
        <v>33</v>
      </c>
      <c r="C103" s="1723" t="s">
        <v>1601</v>
      </c>
      <c r="D103" s="1724"/>
      <c r="E103" s="1724"/>
      <c r="F103" s="1724"/>
      <c r="G103" s="1724"/>
      <c r="H103" s="1724"/>
      <c r="I103" s="1724"/>
      <c r="J103" s="1725"/>
      <c r="K103" s="634"/>
      <c r="L103" s="635"/>
    </row>
    <row r="104" spans="1:12" hidden="1">
      <c r="A104" s="633"/>
      <c r="B104" s="631">
        <f t="shared" si="7"/>
        <v>34</v>
      </c>
      <c r="C104" s="1723" t="s">
        <v>1602</v>
      </c>
      <c r="D104" s="1724"/>
      <c r="E104" s="1724"/>
      <c r="F104" s="1724"/>
      <c r="G104" s="1724"/>
      <c r="H104" s="1724"/>
      <c r="I104" s="1724"/>
      <c r="J104" s="1725"/>
      <c r="K104" s="634"/>
      <c r="L104" s="635"/>
    </row>
    <row r="105" spans="1:12" ht="70.5" hidden="1" customHeight="1">
      <c r="A105" s="633"/>
      <c r="B105" s="631">
        <f t="shared" si="7"/>
        <v>35</v>
      </c>
      <c r="C105" s="1723" t="s">
        <v>1603</v>
      </c>
      <c r="D105" s="1724"/>
      <c r="E105" s="1724"/>
      <c r="F105" s="1724"/>
      <c r="G105" s="1724"/>
      <c r="H105" s="1724"/>
      <c r="I105" s="1724"/>
      <c r="J105" s="1725"/>
      <c r="K105" s="634"/>
      <c r="L105" s="635"/>
    </row>
    <row r="106" spans="1:12" ht="56.25" hidden="1" customHeight="1">
      <c r="A106" s="633"/>
      <c r="B106" s="631">
        <f t="shared" si="7"/>
        <v>36</v>
      </c>
      <c r="C106" s="1723" t="s">
        <v>1604</v>
      </c>
      <c r="D106" s="1724"/>
      <c r="E106" s="1724"/>
      <c r="F106" s="1724"/>
      <c r="G106" s="1724"/>
      <c r="H106" s="1724"/>
      <c r="I106" s="1724"/>
      <c r="J106" s="1725"/>
      <c r="K106" s="634"/>
      <c r="L106" s="635"/>
    </row>
    <row r="107" spans="1:12" ht="66.75" hidden="1" customHeight="1">
      <c r="A107" s="633"/>
      <c r="B107" s="631">
        <f t="shared" si="7"/>
        <v>37</v>
      </c>
      <c r="C107" s="1723" t="s">
        <v>1605</v>
      </c>
      <c r="D107" s="1724"/>
      <c r="E107" s="1724"/>
      <c r="F107" s="1724"/>
      <c r="G107" s="1724"/>
      <c r="H107" s="1724"/>
      <c r="I107" s="1724"/>
      <c r="J107" s="1725"/>
      <c r="K107" s="634"/>
      <c r="L107" s="635"/>
    </row>
    <row r="108" spans="1:12" ht="54" hidden="1" customHeight="1">
      <c r="A108" s="633"/>
      <c r="B108" s="631">
        <f t="shared" si="7"/>
        <v>38</v>
      </c>
      <c r="C108" s="1723" t="s">
        <v>1606</v>
      </c>
      <c r="D108" s="1724"/>
      <c r="E108" s="1724"/>
      <c r="F108" s="1724"/>
      <c r="G108" s="1724"/>
      <c r="H108" s="1724"/>
      <c r="I108" s="1724"/>
      <c r="J108" s="1725"/>
      <c r="K108" s="634"/>
      <c r="L108" s="635"/>
    </row>
    <row r="109" spans="1:12" hidden="1">
      <c r="A109" s="633"/>
      <c r="B109" s="631">
        <f t="shared" si="7"/>
        <v>39</v>
      </c>
      <c r="C109" s="1723" t="s">
        <v>1607</v>
      </c>
      <c r="D109" s="1724"/>
      <c r="E109" s="1724"/>
      <c r="F109" s="1724"/>
      <c r="G109" s="1724"/>
      <c r="H109" s="1724"/>
      <c r="I109" s="1724"/>
      <c r="J109" s="1725"/>
      <c r="K109" s="634"/>
      <c r="L109" s="635"/>
    </row>
    <row r="110" spans="1:12" ht="71.25" hidden="1" customHeight="1">
      <c r="A110" s="633"/>
      <c r="B110" s="631">
        <f t="shared" si="7"/>
        <v>40</v>
      </c>
      <c r="C110" s="1723" t="s">
        <v>1608</v>
      </c>
      <c r="D110" s="1724"/>
      <c r="E110" s="1724"/>
      <c r="F110" s="1724"/>
      <c r="G110" s="1724"/>
      <c r="H110" s="1724"/>
      <c r="I110" s="1724"/>
      <c r="J110" s="1725"/>
      <c r="K110" s="634"/>
      <c r="L110" s="635"/>
    </row>
    <row r="111" spans="1:12" hidden="1">
      <c r="A111" s="633"/>
      <c r="B111" s="631">
        <f t="shared" si="7"/>
        <v>41</v>
      </c>
      <c r="C111" s="1723" t="s">
        <v>1609</v>
      </c>
      <c r="D111" s="1724"/>
      <c r="E111" s="1724"/>
      <c r="F111" s="1724"/>
      <c r="G111" s="1724"/>
      <c r="H111" s="1724"/>
      <c r="I111" s="1724"/>
      <c r="J111" s="1725"/>
      <c r="K111" s="634"/>
      <c r="L111" s="635"/>
    </row>
    <row r="112" spans="1:12" hidden="1">
      <c r="A112" s="633"/>
      <c r="B112" s="637"/>
      <c r="C112" s="637"/>
      <c r="D112" s="637"/>
      <c r="E112" s="637"/>
      <c r="F112" s="638"/>
      <c r="G112" s="637"/>
      <c r="H112" s="637"/>
      <c r="I112" s="637"/>
      <c r="J112" s="637"/>
      <c r="K112" s="637"/>
      <c r="L112" s="635"/>
    </row>
    <row r="113" spans="1:12">
      <c r="A113" s="639"/>
      <c r="B113" s="640" t="s">
        <v>583</v>
      </c>
      <c r="C113" s="637"/>
      <c r="D113" s="637"/>
      <c r="E113" s="637"/>
      <c r="F113" s="638"/>
      <c r="G113" s="637"/>
      <c r="H113" s="637"/>
      <c r="I113" s="637"/>
      <c r="J113" s="637"/>
      <c r="K113" s="637"/>
      <c r="L113" s="635"/>
    </row>
    <row r="114" spans="1:12" ht="14.5" thickBot="1">
      <c r="A114" s="639"/>
      <c r="B114" s="637"/>
      <c r="C114" s="637"/>
      <c r="D114" s="637"/>
      <c r="E114" s="637"/>
      <c r="F114" s="638"/>
      <c r="G114" s="637"/>
      <c r="H114" s="637"/>
      <c r="I114" s="637"/>
      <c r="J114" s="637"/>
      <c r="K114" s="637"/>
      <c r="L114" s="635"/>
    </row>
    <row r="115" spans="1:12" ht="14.25" customHeight="1">
      <c r="A115" s="639"/>
      <c r="B115" s="1729" t="s">
        <v>1610</v>
      </c>
      <c r="C115" s="1730"/>
      <c r="D115" s="1730"/>
      <c r="E115" s="1730"/>
      <c r="F115" s="1730"/>
      <c r="G115" s="1730"/>
      <c r="H115" s="1730"/>
      <c r="I115" s="1730"/>
      <c r="J115" s="1731"/>
      <c r="K115" s="637"/>
      <c r="L115" s="635"/>
    </row>
    <row r="116" spans="1:12" ht="14.25" customHeight="1">
      <c r="A116" s="639"/>
      <c r="B116" s="1732"/>
      <c r="C116" s="1733"/>
      <c r="D116" s="1733"/>
      <c r="E116" s="1733"/>
      <c r="F116" s="1733"/>
      <c r="G116" s="1733"/>
      <c r="H116" s="1733"/>
      <c r="I116" s="1733"/>
      <c r="J116" s="1734"/>
      <c r="K116" s="637"/>
      <c r="L116" s="635"/>
    </row>
    <row r="117" spans="1:12" ht="14.25" customHeight="1">
      <c r="A117" s="639"/>
      <c r="B117" s="1732"/>
      <c r="C117" s="1733"/>
      <c r="D117" s="1733"/>
      <c r="E117" s="1733"/>
      <c r="F117" s="1733"/>
      <c r="G117" s="1733"/>
      <c r="H117" s="1733"/>
      <c r="I117" s="1733"/>
      <c r="J117" s="1734"/>
      <c r="K117" s="637"/>
      <c r="L117" s="635"/>
    </row>
    <row r="118" spans="1:12" ht="14.25" customHeight="1">
      <c r="A118" s="639"/>
      <c r="B118" s="1732"/>
      <c r="C118" s="1733"/>
      <c r="D118" s="1733"/>
      <c r="E118" s="1733"/>
      <c r="F118" s="1733"/>
      <c r="G118" s="1733"/>
      <c r="H118" s="1733"/>
      <c r="I118" s="1733"/>
      <c r="J118" s="1734"/>
      <c r="K118" s="637"/>
      <c r="L118" s="635"/>
    </row>
    <row r="119" spans="1:12" ht="14.25" customHeight="1">
      <c r="A119" s="639"/>
      <c r="B119" s="1732"/>
      <c r="C119" s="1733"/>
      <c r="D119" s="1733"/>
      <c r="E119" s="1733"/>
      <c r="F119" s="1733"/>
      <c r="G119" s="1733"/>
      <c r="H119" s="1733"/>
      <c r="I119" s="1733"/>
      <c r="J119" s="1734"/>
      <c r="K119" s="637"/>
      <c r="L119" s="635"/>
    </row>
    <row r="120" spans="1:12" ht="14.25" customHeight="1">
      <c r="A120" s="639"/>
      <c r="B120" s="1732"/>
      <c r="C120" s="1733"/>
      <c r="D120" s="1733"/>
      <c r="E120" s="1733"/>
      <c r="F120" s="1733"/>
      <c r="G120" s="1733"/>
      <c r="H120" s="1733"/>
      <c r="I120" s="1733"/>
      <c r="J120" s="1734"/>
      <c r="K120" s="637"/>
      <c r="L120" s="635"/>
    </row>
    <row r="121" spans="1:12" ht="27" customHeight="1" thickBot="1">
      <c r="A121" s="639"/>
      <c r="B121" s="1735"/>
      <c r="C121" s="1736"/>
      <c r="D121" s="1736"/>
      <c r="E121" s="1736"/>
      <c r="F121" s="1736"/>
      <c r="G121" s="1736"/>
      <c r="H121" s="1736"/>
      <c r="I121" s="1736"/>
      <c r="J121" s="1737"/>
      <c r="K121" s="637"/>
      <c r="L121" s="635"/>
    </row>
    <row r="122" spans="1:12"/>
  </sheetData>
  <sheetProtection algorithmName="SHA-512" hashValue="ONmMJgnPYMyhC0EFq3Dh6v5648caMKq4FAa0NWYYxY0mPUvuvMyY6Zrx/zhmVRoj10vWvfCjiCXB8eX+3nTH0w==" saltValue="6c79WSC7WKzCrpX3iPLF4w==" spinCount="100000" sheet="1" objects="1" scenarios="1"/>
  <mergeCells count="45">
    <mergeCell ref="C110:J110"/>
    <mergeCell ref="C111:J111"/>
    <mergeCell ref="B115:J121"/>
    <mergeCell ref="C104:J104"/>
    <mergeCell ref="C105:J105"/>
    <mergeCell ref="C106:J106"/>
    <mergeCell ref="C107:J107"/>
    <mergeCell ref="C108:J108"/>
    <mergeCell ref="C109:J109"/>
    <mergeCell ref="C103:J103"/>
    <mergeCell ref="C90:J90"/>
    <mergeCell ref="C93:J93"/>
    <mergeCell ref="C94:J94"/>
    <mergeCell ref="C95:J95"/>
    <mergeCell ref="C96:J96"/>
    <mergeCell ref="C97:J97"/>
    <mergeCell ref="C98:J98"/>
    <mergeCell ref="C99:J99"/>
    <mergeCell ref="C100:J100"/>
    <mergeCell ref="C101:J101"/>
    <mergeCell ref="C102:J102"/>
    <mergeCell ref="C89:J89"/>
    <mergeCell ref="C78:J78"/>
    <mergeCell ref="C79:J79"/>
    <mergeCell ref="C80:J80"/>
    <mergeCell ref="C81:J81"/>
    <mergeCell ref="C82:J82"/>
    <mergeCell ref="C83:J83"/>
    <mergeCell ref="C84:J84"/>
    <mergeCell ref="C85:J85"/>
    <mergeCell ref="C86:J86"/>
    <mergeCell ref="C87:J87"/>
    <mergeCell ref="C88:J88"/>
    <mergeCell ref="C77:J77"/>
    <mergeCell ref="B57:C57"/>
    <mergeCell ref="B66:J66"/>
    <mergeCell ref="C68:J68"/>
    <mergeCell ref="C69:J69"/>
    <mergeCell ref="C70:J70"/>
    <mergeCell ref="C71:J71"/>
    <mergeCell ref="C72:J72"/>
    <mergeCell ref="C73:J73"/>
    <mergeCell ref="C74:J74"/>
    <mergeCell ref="C75:J75"/>
    <mergeCell ref="C76:J76"/>
  </mergeCells>
  <conditionalFormatting sqref="J6:J27">
    <cfRule type="cellIs" dxfId="78" priority="13" operator="equal">
      <formula>0</formula>
    </cfRule>
  </conditionalFormatting>
  <conditionalFormatting sqref="J30:J31">
    <cfRule type="cellIs" dxfId="77" priority="12" operator="equal">
      <formula>0</formula>
    </cfRule>
  </conditionalFormatting>
  <conditionalFormatting sqref="J35">
    <cfRule type="cellIs" dxfId="76" priority="11" operator="equal">
      <formula>0</formula>
    </cfRule>
  </conditionalFormatting>
  <conditionalFormatting sqref="J37:J38">
    <cfRule type="cellIs" dxfId="75" priority="10" operator="equal">
      <formula>0</formula>
    </cfRule>
  </conditionalFormatting>
  <conditionalFormatting sqref="J41:J43">
    <cfRule type="cellIs" dxfId="74" priority="9" operator="equal">
      <formula>0</formula>
    </cfRule>
  </conditionalFormatting>
  <conditionalFormatting sqref="J46">
    <cfRule type="cellIs" dxfId="73" priority="8" operator="equal">
      <formula>0</formula>
    </cfRule>
  </conditionalFormatting>
  <conditionalFormatting sqref="J48:J50">
    <cfRule type="cellIs" dxfId="72" priority="7" operator="equal">
      <formula>0</formula>
    </cfRule>
  </conditionalFormatting>
  <conditionalFormatting sqref="J53">
    <cfRule type="cellIs" dxfId="71" priority="6" operator="equal">
      <formula>0</formula>
    </cfRule>
  </conditionalFormatting>
  <conditionalFormatting sqref="J55">
    <cfRule type="cellIs" dxfId="70" priority="5" operator="equal">
      <formula>0</formula>
    </cfRule>
  </conditionalFormatting>
  <conditionalFormatting sqref="J33">
    <cfRule type="cellIs" dxfId="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66AC031C-5A45-4EC8-9134-35A336AB3DD0}">
            <xm:f>'C:\Financial Accounting\Regulatory reporting and compliance\01 Year end\06 March 2019\Working Files\For Ofwat\[Resubmission 03.07.2019 - 2018-19-Annual-Performance-Report-tables.xlsx]Validation'!#REF!=1</xm:f>
            <x14:dxf>
              <fill>
                <patternFill>
                  <bgColor theme="2"/>
                </patternFill>
              </fill>
            </x14:dxf>
          </x14:cfRule>
          <xm:sqref>G6:H27 G30:H32 G35:H35 G37:H39 G41:H44 G46:H46 G48:H51 G53:H53 G55:H55</xm:sqref>
        </x14:conditionalFormatting>
        <x14:conditionalFormatting xmlns:xm="http://schemas.microsoft.com/office/excel/2006/main">
          <x14:cfRule type="expression" priority="3" id="{8AA12AD1-EB7A-4D6C-86B3-AB417E87F74D}">
            <xm:f>'C:\Financial Accounting\Regulatory reporting and compliance\01 Year end\06 March 2019\Working Files\For Ofwat\[Resubmission 03.07.2019 - 2018-19-Annual-Performance-Report-tables.xlsx]Validation'!#REF!=1</xm:f>
            <x14:dxf>
              <fill>
                <patternFill>
                  <bgColor theme="2"/>
                </patternFill>
              </fill>
            </x14:dxf>
          </x14:cfRule>
          <xm:sqref>H33</xm:sqref>
        </x14:conditionalFormatting>
        <x14:conditionalFormatting xmlns:xm="http://schemas.microsoft.com/office/excel/2006/main">
          <x14:cfRule type="expression" priority="2" id="{16EE61E7-E12C-49FC-B64C-B6C5734446CA}">
            <xm:f>'C:\Financial Accounting\Regulatory reporting and compliance\01 Year end\06 March 2019\Working Files\For Ofwat\[Resubmission 03.07.2019 - 2018-19-Annual-Performance-Report-tables.xlsx]Validation'!#REF!=1</xm:f>
            <x14:dxf>
              <fill>
                <patternFill>
                  <bgColor theme="2"/>
                </patternFill>
              </fill>
            </x14:dxf>
          </x14:cfRule>
          <xm:sqref>G33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S95"/>
  <sheetViews>
    <sheetView zoomScale="80" zoomScaleNormal="80" workbookViewId="0">
      <selection activeCell="G38" sqref="G38"/>
    </sheetView>
  </sheetViews>
  <sheetFormatPr defaultColWidth="0" defaultRowHeight="14" zeroHeight="1"/>
  <cols>
    <col min="1" max="1" width="0.58203125" customWidth="1"/>
    <col min="2" max="2" width="8.58203125" customWidth="1"/>
    <col min="3" max="3" width="71.08203125" customWidth="1"/>
    <col min="4" max="4" width="1.4140625" customWidth="1"/>
    <col min="5" max="6" width="8.58203125" customWidth="1"/>
    <col min="7" max="7" width="10.08203125" customWidth="1"/>
    <col min="8" max="14" width="8.58203125" customWidth="1"/>
    <col min="15" max="15" width="2.08203125" customWidth="1"/>
    <col min="16" max="32" width="8.58203125" customWidth="1"/>
    <col min="33" max="33" width="28.58203125" customWidth="1"/>
    <col min="34" max="34" width="2.58203125" customWidth="1"/>
    <col min="35" max="35" width="21.08203125" customWidth="1"/>
    <col min="36" max="36" width="2.58203125" customWidth="1"/>
    <col min="37" max="37" width="1.5" style="178" hidden="1" customWidth="1"/>
    <col min="38" max="63" width="1.5" hidden="1" customWidth="1"/>
    <col min="64" max="64" width="1.5" style="178" hidden="1" customWidth="1"/>
    <col min="65" max="66" width="8.58203125" customWidth="1"/>
    <col min="67" max="67" width="71.08203125" customWidth="1"/>
    <col min="68" max="68" width="0.9140625" customWidth="1"/>
    <col min="69" max="97" width="8.58203125" customWidth="1"/>
    <col min="98" max="16384" width="8.58203125" hidden="1"/>
  </cols>
  <sheetData>
    <row r="1" spans="1:96" ht="20">
      <c r="A1" s="641"/>
      <c r="B1" s="559" t="s">
        <v>1611</v>
      </c>
      <c r="C1" s="559"/>
      <c r="D1" s="642"/>
      <c r="E1" s="561"/>
      <c r="F1" s="13"/>
      <c r="G1" s="13"/>
      <c r="H1" s="13"/>
      <c r="I1" s="13"/>
      <c r="J1" s="13"/>
      <c r="K1" s="13"/>
      <c r="L1" s="13"/>
      <c r="M1" s="13"/>
      <c r="N1" s="13"/>
      <c r="O1" s="13"/>
      <c r="P1" s="13"/>
      <c r="Q1" s="13"/>
      <c r="R1" s="13"/>
      <c r="S1" s="13"/>
      <c r="T1" s="13"/>
      <c r="U1" s="13"/>
      <c r="V1" s="13"/>
      <c r="W1" s="14"/>
      <c r="X1" s="14"/>
      <c r="Y1" s="14"/>
      <c r="Z1" s="14"/>
      <c r="AA1" s="14"/>
      <c r="AB1" s="14"/>
      <c r="AC1" s="14"/>
      <c r="AD1" s="14"/>
      <c r="AE1" s="14"/>
      <c r="AF1" s="14"/>
      <c r="AG1" s="14" t="str">
        <f>[2]Validation!B3</f>
        <v>Thames Water</v>
      </c>
      <c r="AH1" s="13"/>
      <c r="AI1" s="15" t="s">
        <v>412</v>
      </c>
      <c r="AJ1" s="226"/>
      <c r="AK1" s="17"/>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7"/>
      <c r="BN1" s="1243" t="s">
        <v>1611</v>
      </c>
      <c r="BO1" s="1243"/>
      <c r="BP1" s="1244"/>
      <c r="BQ1" s="1245"/>
      <c r="BR1" s="13"/>
      <c r="BS1" s="13"/>
      <c r="BT1" s="13"/>
      <c r="BU1" s="13"/>
      <c r="BV1" s="13"/>
      <c r="BW1" s="13"/>
      <c r="BX1" s="13"/>
      <c r="BY1" s="13"/>
      <c r="BZ1" s="13"/>
      <c r="CA1" s="13"/>
      <c r="CB1" s="13"/>
      <c r="CC1" s="13"/>
      <c r="CD1" s="13"/>
      <c r="CE1" s="13"/>
      <c r="CF1" s="13"/>
      <c r="CG1" s="13"/>
      <c r="CH1" s="13"/>
      <c r="CI1" s="14"/>
      <c r="CJ1" s="14"/>
      <c r="CK1" s="14"/>
      <c r="CL1" s="14"/>
      <c r="CM1" s="14"/>
      <c r="CN1" s="14"/>
      <c r="CO1" s="14"/>
      <c r="CP1" s="14"/>
      <c r="CQ1" s="14"/>
      <c r="CR1" s="14"/>
    </row>
    <row r="2" spans="1:96" ht="16.5" thickBot="1">
      <c r="A2" s="643"/>
      <c r="B2" s="21" t="s">
        <v>413</v>
      </c>
      <c r="C2" s="562"/>
      <c r="D2" s="570"/>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16"/>
      <c r="AJ2" s="226"/>
      <c r="AK2" s="17"/>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7"/>
      <c r="BN2" s="21" t="str">
        <f>+B2</f>
        <v>For the 12 months ended 31 March 2019</v>
      </c>
      <c r="BO2" s="1246"/>
      <c r="BP2" s="1247"/>
      <c r="BQ2" s="1246"/>
      <c r="BR2" s="1246"/>
      <c r="BS2" s="1246"/>
      <c r="BT2" s="1246"/>
      <c r="BU2" s="1246"/>
      <c r="BV2" s="1246"/>
      <c r="BW2" s="1246"/>
      <c r="BX2" s="1246"/>
      <c r="BY2" s="1246"/>
      <c r="BZ2" s="1246"/>
      <c r="CA2" s="1246"/>
      <c r="CB2" s="1246"/>
      <c r="CC2" s="1246"/>
      <c r="CD2" s="1246"/>
      <c r="CE2" s="1246"/>
      <c r="CF2" s="1246"/>
      <c r="CG2" s="1246"/>
      <c r="CH2" s="1246"/>
      <c r="CI2" s="1246"/>
      <c r="CJ2" s="1246"/>
      <c r="CK2" s="1246"/>
      <c r="CL2" s="1246"/>
      <c r="CM2" s="1246"/>
      <c r="CN2" s="1246"/>
      <c r="CO2" s="1246"/>
      <c r="CP2" s="1246"/>
      <c r="CQ2" s="1246"/>
      <c r="CR2" s="1246"/>
    </row>
    <row r="3" spans="1:96" ht="16.5" thickBot="1">
      <c r="A3" s="644"/>
      <c r="B3" s="1436" t="s">
        <v>414</v>
      </c>
      <c r="C3" s="1437"/>
      <c r="D3" s="1440" t="s">
        <v>415</v>
      </c>
      <c r="E3" s="1440" t="s">
        <v>767</v>
      </c>
      <c r="F3" s="1442" t="s">
        <v>416</v>
      </c>
      <c r="G3" s="1433" t="s">
        <v>262</v>
      </c>
      <c r="H3" s="1740"/>
      <c r="I3" s="1740"/>
      <c r="J3" s="1740"/>
      <c r="K3" s="1740"/>
      <c r="L3" s="1740"/>
      <c r="M3" s="1740"/>
      <c r="N3" s="1741"/>
      <c r="O3" s="645"/>
      <c r="P3" s="1433" t="s">
        <v>272</v>
      </c>
      <c r="Q3" s="1740"/>
      <c r="R3" s="1740"/>
      <c r="S3" s="1740"/>
      <c r="T3" s="1740"/>
      <c r="U3" s="1740"/>
      <c r="V3" s="1740"/>
      <c r="W3" s="1740"/>
      <c r="X3" s="1740"/>
      <c r="Y3" s="1740"/>
      <c r="Z3" s="1740"/>
      <c r="AA3" s="1740"/>
      <c r="AB3" s="1740"/>
      <c r="AC3" s="1740"/>
      <c r="AD3" s="1740"/>
      <c r="AE3" s="1740"/>
      <c r="AF3" s="1741"/>
      <c r="AG3" s="1429" t="s">
        <v>417</v>
      </c>
      <c r="AH3" s="645"/>
      <c r="AI3" s="1429" t="s">
        <v>418</v>
      </c>
      <c r="AJ3" s="19"/>
      <c r="AK3" s="17"/>
      <c r="AL3" s="26" t="s">
        <v>419</v>
      </c>
      <c r="AM3" s="26"/>
      <c r="AN3" s="26"/>
      <c r="AO3" s="26"/>
      <c r="AP3" s="26"/>
      <c r="AQ3" s="26"/>
      <c r="AR3" s="26"/>
      <c r="AS3" s="26"/>
      <c r="AT3" s="26"/>
      <c r="AU3" s="26"/>
      <c r="AV3" s="26"/>
      <c r="AW3" s="26"/>
      <c r="AX3" s="26"/>
      <c r="AY3" s="26"/>
      <c r="AZ3" s="26"/>
      <c r="BA3" s="26"/>
      <c r="BB3" s="1013"/>
      <c r="BC3" s="1013"/>
      <c r="BD3" s="1013"/>
      <c r="BE3" s="1013"/>
      <c r="BF3" s="1013"/>
      <c r="BG3" s="1013"/>
      <c r="BH3" s="1013"/>
      <c r="BI3" s="1013"/>
      <c r="BJ3" s="1013"/>
      <c r="BK3" s="1013"/>
      <c r="BL3" s="17"/>
      <c r="BN3" s="565" t="s">
        <v>486</v>
      </c>
      <c r="BO3" s="566" t="s">
        <v>521</v>
      </c>
      <c r="BP3" s="30" t="s">
        <v>415</v>
      </c>
      <c r="BQ3" s="30" t="s">
        <v>767</v>
      </c>
      <c r="BR3" s="31" t="s">
        <v>416</v>
      </c>
      <c r="BS3" s="1433" t="s">
        <v>262</v>
      </c>
      <c r="BT3" s="1742"/>
      <c r="BU3" s="1742"/>
      <c r="BV3" s="1742"/>
      <c r="BW3" s="1742"/>
      <c r="BX3" s="1742"/>
      <c r="BY3" s="1742"/>
      <c r="BZ3" s="1743"/>
      <c r="CA3" s="1248"/>
      <c r="CB3" s="1433" t="s">
        <v>272</v>
      </c>
      <c r="CC3" s="1742"/>
      <c r="CD3" s="1742"/>
      <c r="CE3" s="1742"/>
      <c r="CF3" s="1742"/>
      <c r="CG3" s="1742"/>
      <c r="CH3" s="1742"/>
      <c r="CI3" s="1742"/>
      <c r="CJ3" s="1742"/>
      <c r="CK3" s="1742"/>
      <c r="CL3" s="1742"/>
      <c r="CM3" s="1742"/>
      <c r="CN3" s="1742"/>
      <c r="CO3" s="1742"/>
      <c r="CP3" s="1742"/>
      <c r="CQ3" s="1742"/>
      <c r="CR3" s="1743"/>
    </row>
    <row r="4" spans="1:96" ht="16">
      <c r="A4" s="645"/>
      <c r="B4" s="1520"/>
      <c r="C4" s="1521"/>
      <c r="D4" s="1738"/>
      <c r="E4" s="1738"/>
      <c r="F4" s="1739"/>
      <c r="G4" s="1444" t="s">
        <v>263</v>
      </c>
      <c r="H4" s="1745" t="s">
        <v>264</v>
      </c>
      <c r="I4" s="1746"/>
      <c r="J4" s="1444" t="s">
        <v>267</v>
      </c>
      <c r="K4" s="1747"/>
      <c r="L4" s="1747"/>
      <c r="M4" s="1748"/>
      <c r="N4" s="1749" t="s">
        <v>0</v>
      </c>
      <c r="O4" s="645"/>
      <c r="P4" s="1745" t="s">
        <v>1612</v>
      </c>
      <c r="Q4" s="1751"/>
      <c r="R4" s="1751"/>
      <c r="S4" s="1751"/>
      <c r="T4" s="1752"/>
      <c r="U4" s="1461" t="s">
        <v>1613</v>
      </c>
      <c r="V4" s="1753"/>
      <c r="W4" s="1753"/>
      <c r="X4" s="1753"/>
      <c r="Y4" s="1753"/>
      <c r="Z4" s="1754"/>
      <c r="AA4" s="1461" t="s">
        <v>280</v>
      </c>
      <c r="AB4" s="1753"/>
      <c r="AC4" s="1753"/>
      <c r="AD4" s="1753"/>
      <c r="AE4" s="1753"/>
      <c r="AF4" s="1754"/>
      <c r="AG4" s="1769"/>
      <c r="AH4" s="645"/>
      <c r="AI4" s="1516"/>
      <c r="AJ4" s="19"/>
      <c r="AK4" s="17"/>
      <c r="AL4" s="38"/>
      <c r="AM4" s="38"/>
      <c r="AN4" s="38"/>
      <c r="AO4" s="38"/>
      <c r="AP4" s="38"/>
      <c r="AQ4" s="38"/>
      <c r="AR4" s="38"/>
      <c r="AS4" s="38"/>
      <c r="AT4" s="38"/>
      <c r="AU4" s="38"/>
      <c r="AV4" s="38"/>
      <c r="AW4" s="38"/>
      <c r="AX4" s="38"/>
      <c r="AY4" s="38"/>
      <c r="AZ4" s="38"/>
      <c r="BA4" s="38"/>
      <c r="BL4" s="17"/>
      <c r="BN4" s="1249"/>
      <c r="BO4" s="1250"/>
      <c r="BP4" s="1250"/>
      <c r="BQ4" s="1251"/>
      <c r="BR4" s="1248"/>
      <c r="BS4" s="1444" t="s">
        <v>263</v>
      </c>
      <c r="BT4" s="1745" t="s">
        <v>264</v>
      </c>
      <c r="BU4" s="1763"/>
      <c r="BV4" s="1444" t="s">
        <v>267</v>
      </c>
      <c r="BW4" s="1764"/>
      <c r="BX4" s="1764"/>
      <c r="BY4" s="1765"/>
      <c r="BZ4" s="1749" t="s">
        <v>0</v>
      </c>
      <c r="CA4" s="1248"/>
      <c r="CB4" s="1745" t="s">
        <v>1612</v>
      </c>
      <c r="CC4" s="1767"/>
      <c r="CD4" s="1767"/>
      <c r="CE4" s="1767"/>
      <c r="CF4" s="1768"/>
      <c r="CG4" s="1461" t="s">
        <v>1613</v>
      </c>
      <c r="CH4" s="1758"/>
      <c r="CI4" s="1758"/>
      <c r="CJ4" s="1758"/>
      <c r="CK4" s="1758"/>
      <c r="CL4" s="1759"/>
      <c r="CM4" s="1461" t="s">
        <v>280</v>
      </c>
      <c r="CN4" s="1758"/>
      <c r="CO4" s="1758"/>
      <c r="CP4" s="1758"/>
      <c r="CQ4" s="1758"/>
      <c r="CR4" s="1759"/>
    </row>
    <row r="5" spans="1:96" ht="27.5" thickBot="1">
      <c r="A5" s="645"/>
      <c r="B5" s="1438"/>
      <c r="C5" s="1439"/>
      <c r="D5" s="1441"/>
      <c r="E5" s="1441"/>
      <c r="F5" s="1443"/>
      <c r="G5" s="1744"/>
      <c r="H5" s="33" t="s">
        <v>265</v>
      </c>
      <c r="I5" s="37" t="s">
        <v>266</v>
      </c>
      <c r="J5" s="33" t="s">
        <v>268</v>
      </c>
      <c r="K5" s="36" t="s">
        <v>269</v>
      </c>
      <c r="L5" s="36" t="s">
        <v>270</v>
      </c>
      <c r="M5" s="37" t="s">
        <v>271</v>
      </c>
      <c r="N5" s="1750"/>
      <c r="O5" s="645"/>
      <c r="P5" s="33" t="s">
        <v>273</v>
      </c>
      <c r="Q5" s="36" t="s">
        <v>274</v>
      </c>
      <c r="R5" s="36" t="s">
        <v>275</v>
      </c>
      <c r="S5" s="36" t="s">
        <v>276</v>
      </c>
      <c r="T5" s="646" t="s">
        <v>0</v>
      </c>
      <c r="U5" s="33" t="s">
        <v>277</v>
      </c>
      <c r="V5" s="36" t="s">
        <v>278</v>
      </c>
      <c r="W5" s="36" t="s">
        <v>1614</v>
      </c>
      <c r="X5" s="36" t="s">
        <v>279</v>
      </c>
      <c r="Y5" s="36" t="s">
        <v>276</v>
      </c>
      <c r="Z5" s="37" t="s">
        <v>0</v>
      </c>
      <c r="AA5" s="33" t="s">
        <v>281</v>
      </c>
      <c r="AB5" s="36" t="s">
        <v>282</v>
      </c>
      <c r="AC5" s="36" t="s">
        <v>1615</v>
      </c>
      <c r="AD5" s="36" t="s">
        <v>283</v>
      </c>
      <c r="AE5" s="36" t="s">
        <v>276</v>
      </c>
      <c r="AF5" s="37" t="s">
        <v>0</v>
      </c>
      <c r="AG5" s="1770"/>
      <c r="AH5" s="645"/>
      <c r="AI5" s="1430"/>
      <c r="AJ5" s="19"/>
      <c r="AK5" s="17"/>
      <c r="AL5" s="44" t="s">
        <v>422</v>
      </c>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17"/>
      <c r="BN5" s="1248"/>
      <c r="BO5" s="1250"/>
      <c r="BP5" s="1250"/>
      <c r="BQ5" s="1251"/>
      <c r="BR5" s="1248"/>
      <c r="BS5" s="1762"/>
      <c r="BT5" s="33" t="s">
        <v>265</v>
      </c>
      <c r="BU5" s="37" t="s">
        <v>266</v>
      </c>
      <c r="BV5" s="33" t="s">
        <v>268</v>
      </c>
      <c r="BW5" s="36" t="s">
        <v>269</v>
      </c>
      <c r="BX5" s="36" t="s">
        <v>270</v>
      </c>
      <c r="BY5" s="37" t="s">
        <v>271</v>
      </c>
      <c r="BZ5" s="1766"/>
      <c r="CA5" s="1248"/>
      <c r="CB5" s="33" t="s">
        <v>273</v>
      </c>
      <c r="CC5" s="36" t="s">
        <v>274</v>
      </c>
      <c r="CD5" s="36" t="s">
        <v>275</v>
      </c>
      <c r="CE5" s="36" t="s">
        <v>276</v>
      </c>
      <c r="CF5" s="646" t="s">
        <v>0</v>
      </c>
      <c r="CG5" s="33" t="s">
        <v>277</v>
      </c>
      <c r="CH5" s="36" t="s">
        <v>278</v>
      </c>
      <c r="CI5" s="36" t="s">
        <v>1614</v>
      </c>
      <c r="CJ5" s="36" t="s">
        <v>279</v>
      </c>
      <c r="CK5" s="36" t="s">
        <v>276</v>
      </c>
      <c r="CL5" s="37" t="s">
        <v>0</v>
      </c>
      <c r="CM5" s="33" t="s">
        <v>281</v>
      </c>
      <c r="CN5" s="36" t="s">
        <v>282</v>
      </c>
      <c r="CO5" s="36" t="s">
        <v>1615</v>
      </c>
      <c r="CP5" s="36" t="s">
        <v>283</v>
      </c>
      <c r="CQ5" s="36" t="s">
        <v>276</v>
      </c>
      <c r="CR5" s="37" t="s">
        <v>0</v>
      </c>
    </row>
    <row r="6" spans="1:96" ht="16.5" thickBot="1">
      <c r="A6" s="562"/>
      <c r="B6" s="645"/>
      <c r="C6" s="454"/>
      <c r="D6" s="454"/>
      <c r="E6" s="647"/>
      <c r="F6" s="562"/>
      <c r="G6" s="645"/>
      <c r="H6" s="645"/>
      <c r="I6" s="645"/>
      <c r="J6" s="645"/>
      <c r="K6" s="645"/>
      <c r="L6" s="645"/>
      <c r="M6" s="645"/>
      <c r="N6" s="645"/>
      <c r="O6" s="562"/>
      <c r="P6" s="562"/>
      <c r="Q6" s="562"/>
      <c r="R6" s="562"/>
      <c r="S6" s="562"/>
      <c r="T6" s="562"/>
      <c r="U6" s="648"/>
      <c r="V6" s="648"/>
      <c r="W6" s="648"/>
      <c r="X6" s="648"/>
      <c r="Y6" s="648"/>
      <c r="Z6" s="648"/>
      <c r="AA6" s="648"/>
      <c r="AB6" s="648"/>
      <c r="AC6" s="648"/>
      <c r="AD6" s="648"/>
      <c r="AE6" s="648"/>
      <c r="AF6" s="648"/>
      <c r="AG6" s="562"/>
      <c r="AH6" s="562"/>
      <c r="AI6" s="16"/>
      <c r="AJ6" s="19"/>
      <c r="AK6" s="17"/>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17"/>
      <c r="BN6" s="1248"/>
      <c r="BO6" s="1252"/>
      <c r="BP6" s="1252"/>
      <c r="BQ6" s="1253"/>
      <c r="BR6" s="1246"/>
      <c r="BS6" s="1248"/>
      <c r="BT6" s="1248"/>
      <c r="BU6" s="1248"/>
      <c r="BV6" s="1248"/>
      <c r="BW6" s="1248"/>
      <c r="BX6" s="1248"/>
      <c r="BY6" s="1248"/>
      <c r="BZ6" s="1248"/>
      <c r="CA6" s="1246"/>
      <c r="CB6" s="1246"/>
      <c r="CC6" s="1246"/>
      <c r="CD6" s="1246"/>
      <c r="CE6" s="1246"/>
      <c r="CF6" s="1246"/>
      <c r="CG6" s="1254"/>
      <c r="CH6" s="1254"/>
      <c r="CI6" s="1254"/>
      <c r="CJ6" s="1254"/>
      <c r="CK6" s="1254"/>
      <c r="CL6" s="1254"/>
      <c r="CM6" s="1254"/>
      <c r="CN6" s="1254"/>
      <c r="CO6" s="1254"/>
      <c r="CP6" s="1254"/>
      <c r="CQ6" s="1254"/>
      <c r="CR6" s="1254"/>
    </row>
    <row r="7" spans="1:96" ht="16.5" thickBot="1">
      <c r="A7" s="643"/>
      <c r="B7" s="649" t="s">
        <v>423</v>
      </c>
      <c r="C7" s="650" t="s">
        <v>1616</v>
      </c>
      <c r="D7" s="562"/>
      <c r="E7" s="563"/>
      <c r="F7" s="562"/>
      <c r="G7" s="562"/>
      <c r="H7" s="562"/>
      <c r="I7" s="562"/>
      <c r="J7" s="562"/>
      <c r="K7" s="562"/>
      <c r="L7" s="562"/>
      <c r="M7" s="562"/>
      <c r="N7" s="562"/>
      <c r="O7" s="562"/>
      <c r="P7" s="643"/>
      <c r="Q7" s="643"/>
      <c r="R7" s="643"/>
      <c r="S7" s="643"/>
      <c r="T7" s="643"/>
      <c r="U7" s="651"/>
      <c r="V7" s="651"/>
      <c r="W7" s="651"/>
      <c r="X7" s="651"/>
      <c r="Y7" s="651"/>
      <c r="Z7" s="651"/>
      <c r="AA7" s="651"/>
      <c r="AB7" s="651"/>
      <c r="AC7" s="651"/>
      <c r="AD7" s="651"/>
      <c r="AE7" s="651"/>
      <c r="AF7" s="651"/>
      <c r="AG7" s="562"/>
      <c r="AH7" s="562"/>
      <c r="AI7" s="562"/>
      <c r="AJ7" s="19"/>
      <c r="AK7" s="17"/>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17"/>
      <c r="BN7" s="649" t="s">
        <v>423</v>
      </c>
      <c r="BO7" s="650" t="s">
        <v>3948</v>
      </c>
      <c r="BP7" s="1246"/>
      <c r="BQ7" s="1255"/>
      <c r="BR7" s="1246"/>
      <c r="BS7" s="1246"/>
      <c r="BT7" s="1246"/>
      <c r="BU7" s="1246"/>
      <c r="BV7" s="1246"/>
      <c r="BW7" s="1246"/>
      <c r="BX7" s="1246"/>
      <c r="BY7" s="1246"/>
      <c r="BZ7" s="1246"/>
      <c r="CA7" s="1246"/>
      <c r="CB7" s="1256"/>
      <c r="CC7" s="1256"/>
      <c r="CD7" s="1256"/>
      <c r="CE7" s="1256"/>
      <c r="CF7" s="1256"/>
      <c r="CG7" s="1257"/>
      <c r="CH7" s="1257"/>
      <c r="CI7" s="1257"/>
      <c r="CJ7" s="1257"/>
      <c r="CK7" s="1257"/>
      <c r="CL7" s="1257"/>
      <c r="CM7" s="1257"/>
      <c r="CN7" s="1257"/>
      <c r="CO7" s="1257"/>
      <c r="CP7" s="1257"/>
      <c r="CQ7" s="1257"/>
      <c r="CR7" s="1257"/>
    </row>
    <row r="8" spans="1:96" ht="16">
      <c r="A8" s="643"/>
      <c r="B8" s="580" t="s">
        <v>1617</v>
      </c>
      <c r="C8" s="312" t="s">
        <v>284</v>
      </c>
      <c r="D8" s="313"/>
      <c r="E8" s="313" t="s">
        <v>1618</v>
      </c>
      <c r="F8" s="314">
        <v>0</v>
      </c>
      <c r="G8" s="652">
        <v>4.6876500461463086</v>
      </c>
      <c r="H8" s="1258">
        <v>50.123968866925878</v>
      </c>
      <c r="I8" s="1258">
        <v>245.70628344288571</v>
      </c>
      <c r="J8" s="1258">
        <v>30.469725299950998</v>
      </c>
      <c r="K8" s="1258">
        <v>0</v>
      </c>
      <c r="L8" s="1258">
        <v>167.00117949941361</v>
      </c>
      <c r="M8" s="1258">
        <v>0</v>
      </c>
      <c r="N8" s="653">
        <f t="shared" ref="N8:N13" si="0">+SUM(G8:M8)</f>
        <v>497.98880715532255</v>
      </c>
      <c r="O8" s="562"/>
      <c r="P8" s="652">
        <v>0</v>
      </c>
      <c r="Q8" s="1258">
        <v>0</v>
      </c>
      <c r="R8" s="1258">
        <v>0</v>
      </c>
      <c r="S8" s="1258">
        <v>497.98880715532255</v>
      </c>
      <c r="T8" s="653">
        <f t="shared" ref="T8:T13" si="1">+SUM(P8:S8)</f>
        <v>497.98880715532255</v>
      </c>
      <c r="U8" s="652">
        <v>0</v>
      </c>
      <c r="V8" s="1258">
        <v>19.654243566974877</v>
      </c>
      <c r="W8" s="1258">
        <v>65.288234377652174</v>
      </c>
      <c r="X8" s="1258">
        <v>386.55828256439889</v>
      </c>
      <c r="Y8" s="1258">
        <v>26.48804664629661</v>
      </c>
      <c r="Z8" s="653">
        <f t="shared" ref="Z8:Z13" si="2">+SUM(U8:Y8)</f>
        <v>497.98880715532255</v>
      </c>
      <c r="AA8" s="652">
        <v>0</v>
      </c>
      <c r="AB8" s="1258">
        <v>15.136026655026631</v>
      </c>
      <c r="AC8" s="1258">
        <v>63.226797911575808</v>
      </c>
      <c r="AD8" s="1258">
        <v>88.528812618485986</v>
      </c>
      <c r="AE8" s="1258">
        <v>331.09716997023406</v>
      </c>
      <c r="AF8" s="653">
        <f t="shared" ref="AF8:AF13" si="3">+SUM(AA8:AE8)</f>
        <v>497.98880715532249</v>
      </c>
      <c r="AG8" s="426"/>
      <c r="AH8" s="562"/>
      <c r="AI8" s="57">
        <f xml:space="preserve"> IF( SUM( AK8:BL8 ) = 0, 0, $AL$5 )</f>
        <v>0</v>
      </c>
      <c r="AJ8" s="19"/>
      <c r="AK8" s="17"/>
      <c r="AL8" s="59">
        <f>IF([2]Validation!$H$3=1,0,IF(ISNUMBER(G8),0,1))</f>
        <v>0</v>
      </c>
      <c r="AM8" s="59">
        <f>IF([2]Validation!$H$3=1,0,IF(ISNUMBER(H8),0,1))</f>
        <v>0</v>
      </c>
      <c r="AN8" s="59">
        <f>IF([2]Validation!$H$3=1,0,IF(ISNUMBER(I8),0,1))</f>
        <v>0</v>
      </c>
      <c r="AO8" s="59">
        <f>IF([2]Validation!$H$3=1,0,IF(ISNUMBER(J8),0,1))</f>
        <v>0</v>
      </c>
      <c r="AP8" s="59">
        <f>IF([2]Validation!$H$3=1,0,IF(ISNUMBER(K8),0,1))</f>
        <v>0</v>
      </c>
      <c r="AQ8" s="59">
        <f>IF([2]Validation!$H$3=1,0,IF(ISNUMBER(L8),0,1))</f>
        <v>0</v>
      </c>
      <c r="AR8" s="59">
        <f>IF([2]Validation!$H$3=1,0,IF(ISNUMBER(M8),0,1))</f>
        <v>0</v>
      </c>
      <c r="AS8" s="59"/>
      <c r="AT8" s="44"/>
      <c r="AU8" s="59">
        <f>IF([2]Validation!$H$3=1,0,IF(ISNUMBER(P8),0,1))</f>
        <v>0</v>
      </c>
      <c r="AV8" s="59">
        <f>IF([2]Validation!$H$3=1,0,IF(ISNUMBER(Q8),0,1))</f>
        <v>0</v>
      </c>
      <c r="AW8" s="59">
        <f>IF([2]Validation!$H$3=1,0,IF(ISNUMBER(R8),0,1))</f>
        <v>0</v>
      </c>
      <c r="AX8" s="59">
        <f>IF([2]Validation!$H$3=1,0,IF(ISNUMBER(S8),0,1))</f>
        <v>0</v>
      </c>
      <c r="AY8" s="59"/>
      <c r="AZ8" s="59">
        <f>IF([2]Validation!$H$3=1,0,IF(ISNUMBER(U8),0,1))</f>
        <v>0</v>
      </c>
      <c r="BA8" s="59">
        <f>IF([2]Validation!$H$3=1,0,IF(ISNUMBER(V8),0,1))</f>
        <v>0</v>
      </c>
      <c r="BB8" s="59">
        <f>IF([2]Validation!$H$3=1,0,IF(ISNUMBER(W8),0,1))</f>
        <v>0</v>
      </c>
      <c r="BC8" s="59">
        <f>IF([2]Validation!$H$3=1,0,IF(ISNUMBER(X8),0,1))</f>
        <v>0</v>
      </c>
      <c r="BD8" s="59">
        <f>IF([2]Validation!$H$3=1,0,IF(ISNUMBER(Y8),0,1))</f>
        <v>0</v>
      </c>
      <c r="BE8" s="59"/>
      <c r="BF8" s="59">
        <f>IF([2]Validation!$H$3=1,0,IF(ISNUMBER(AA8),0,1))</f>
        <v>0</v>
      </c>
      <c r="BG8" s="59">
        <f>IF([2]Validation!$H$3=1,0,IF(ISNUMBER(AB8),0,1))</f>
        <v>0</v>
      </c>
      <c r="BH8" s="59">
        <f>IF([2]Validation!$H$3=1,0,IF(ISNUMBER(AC8),0,1))</f>
        <v>0</v>
      </c>
      <c r="BI8" s="59">
        <f>IF([2]Validation!$H$3=1,0,IF(ISNUMBER(AD8),0,1))</f>
        <v>0</v>
      </c>
      <c r="BJ8" s="59">
        <f>IF([2]Validation!$H$3=1,0,IF(ISNUMBER(AE8),0,1))</f>
        <v>0</v>
      </c>
      <c r="BK8" s="59"/>
      <c r="BL8" s="17"/>
      <c r="BN8" s="580" t="s">
        <v>1617</v>
      </c>
      <c r="BO8" s="312" t="s">
        <v>284</v>
      </c>
      <c r="BP8" s="313"/>
      <c r="BQ8" s="313" t="s">
        <v>1618</v>
      </c>
      <c r="BR8" s="314">
        <v>0</v>
      </c>
      <c r="BS8" s="1259" t="s">
        <v>3949</v>
      </c>
      <c r="BT8" s="1260" t="s">
        <v>3950</v>
      </c>
      <c r="BU8" s="1260" t="s">
        <v>3951</v>
      </c>
      <c r="BV8" s="1260" t="s">
        <v>3952</v>
      </c>
      <c r="BW8" s="1260" t="s">
        <v>3953</v>
      </c>
      <c r="BX8" s="1260" t="s">
        <v>3954</v>
      </c>
      <c r="BY8" s="1260" t="s">
        <v>3955</v>
      </c>
      <c r="BZ8" s="653" t="s">
        <v>3956</v>
      </c>
      <c r="CA8" s="1246"/>
      <c r="CB8" s="1259" t="s">
        <v>3957</v>
      </c>
      <c r="CC8" s="1260" t="s">
        <v>3958</v>
      </c>
      <c r="CD8" s="1260" t="s">
        <v>3959</v>
      </c>
      <c r="CE8" s="1260" t="s">
        <v>3960</v>
      </c>
      <c r="CF8" s="653" t="s">
        <v>3961</v>
      </c>
      <c r="CG8" s="1259" t="s">
        <v>3962</v>
      </c>
      <c r="CH8" s="1260" t="s">
        <v>3963</v>
      </c>
      <c r="CI8" s="1260" t="s">
        <v>3964</v>
      </c>
      <c r="CJ8" s="1260" t="s">
        <v>3965</v>
      </c>
      <c r="CK8" s="1260" t="s">
        <v>3966</v>
      </c>
      <c r="CL8" s="653" t="s">
        <v>3967</v>
      </c>
      <c r="CM8" s="1259" t="s">
        <v>3968</v>
      </c>
      <c r="CN8" s="1260" t="s">
        <v>3969</v>
      </c>
      <c r="CO8" s="1260" t="s">
        <v>3970</v>
      </c>
      <c r="CP8" s="1260" t="s">
        <v>3971</v>
      </c>
      <c r="CQ8" s="1260" t="s">
        <v>3972</v>
      </c>
      <c r="CR8" s="653" t="s">
        <v>3973</v>
      </c>
    </row>
    <row r="9" spans="1:96" ht="16">
      <c r="A9" s="643"/>
      <c r="B9" s="617" t="s">
        <v>1619</v>
      </c>
      <c r="C9" s="618" t="s">
        <v>285</v>
      </c>
      <c r="D9" s="619"/>
      <c r="E9" s="619" t="s">
        <v>1618</v>
      </c>
      <c r="F9" s="620">
        <v>0</v>
      </c>
      <c r="G9" s="1261">
        <v>0</v>
      </c>
      <c r="H9" s="1262">
        <v>79.548856505988851</v>
      </c>
      <c r="I9" s="1262">
        <v>439.05772841857095</v>
      </c>
      <c r="J9" s="1262">
        <v>18.242300781991052</v>
      </c>
      <c r="K9" s="1262">
        <v>0</v>
      </c>
      <c r="L9" s="1262">
        <v>501.75047421766192</v>
      </c>
      <c r="M9" s="1262">
        <v>0</v>
      </c>
      <c r="N9" s="654">
        <f t="shared" si="0"/>
        <v>1038.5993599242129</v>
      </c>
      <c r="O9" s="562"/>
      <c r="P9" s="1261">
        <v>0</v>
      </c>
      <c r="Q9" s="1262">
        <v>0</v>
      </c>
      <c r="R9" s="1262">
        <v>0</v>
      </c>
      <c r="S9" s="1262">
        <v>1038.5993599242129</v>
      </c>
      <c r="T9" s="654">
        <f t="shared" si="1"/>
        <v>1038.5993599242129</v>
      </c>
      <c r="U9" s="1261">
        <v>0</v>
      </c>
      <c r="V9" s="1262">
        <v>24.567804458718598</v>
      </c>
      <c r="W9" s="1262">
        <v>337.51328946834303</v>
      </c>
      <c r="X9" s="1262">
        <v>638.67819935958471</v>
      </c>
      <c r="Y9" s="1262">
        <v>37.840066637566579</v>
      </c>
      <c r="Z9" s="654">
        <f t="shared" si="2"/>
        <v>1038.5993599242129</v>
      </c>
      <c r="AA9" s="1261">
        <v>0</v>
      </c>
      <c r="AB9" s="1262">
        <v>24.567804458718598</v>
      </c>
      <c r="AC9" s="1262">
        <v>423.8677101979539</v>
      </c>
      <c r="AD9" s="1262">
        <v>121.1446909516124</v>
      </c>
      <c r="AE9" s="1262">
        <v>469.01915431592784</v>
      </c>
      <c r="AF9" s="654">
        <f t="shared" si="3"/>
        <v>1038.5993599242126</v>
      </c>
      <c r="AG9" s="448"/>
      <c r="AH9" s="562"/>
      <c r="AI9" s="57">
        <f t="shared" ref="AI9:AI13" si="4" xml:space="preserve"> IF( SUM( AK9:BL9 ) = 0, 0, $AL$5 )</f>
        <v>0</v>
      </c>
      <c r="AJ9" s="19"/>
      <c r="AK9" s="17"/>
      <c r="AL9" s="59">
        <f>IF([2]Validation!$H$3=1,0,IF(ISNUMBER(G9),0,1))</f>
        <v>0</v>
      </c>
      <c r="AM9" s="59">
        <f>IF([2]Validation!$H$3=1,0,IF(ISNUMBER(H9),0,1))</f>
        <v>0</v>
      </c>
      <c r="AN9" s="59">
        <f>IF([2]Validation!$H$3=1,0,IF(ISNUMBER(I9),0,1))</f>
        <v>0</v>
      </c>
      <c r="AO9" s="59">
        <f>IF([2]Validation!$H$3=1,0,IF(ISNUMBER(J9),0,1))</f>
        <v>0</v>
      </c>
      <c r="AP9" s="59">
        <f>IF([2]Validation!$H$3=1,0,IF(ISNUMBER(K9),0,1))</f>
        <v>0</v>
      </c>
      <c r="AQ9" s="59">
        <f>IF([2]Validation!$H$3=1,0,IF(ISNUMBER(L9),0,1))</f>
        <v>0</v>
      </c>
      <c r="AR9" s="59">
        <f>IF([2]Validation!$H$3=1,0,IF(ISNUMBER(M9),0,1))</f>
        <v>0</v>
      </c>
      <c r="AS9" s="59"/>
      <c r="AT9" s="44"/>
      <c r="AU9" s="59">
        <f>IF([2]Validation!$H$3=1,0,IF(ISNUMBER(P9),0,1))</f>
        <v>0</v>
      </c>
      <c r="AV9" s="59">
        <f>IF([2]Validation!$H$3=1,0,IF(ISNUMBER(Q9),0,1))</f>
        <v>0</v>
      </c>
      <c r="AW9" s="59">
        <f>IF([2]Validation!$H$3=1,0,IF(ISNUMBER(R9),0,1))</f>
        <v>0</v>
      </c>
      <c r="AX9" s="59">
        <f>IF([2]Validation!$H$3=1,0,IF(ISNUMBER(S9),0,1))</f>
        <v>0</v>
      </c>
      <c r="AY9" s="59"/>
      <c r="AZ9" s="59">
        <f>IF([2]Validation!$H$3=1,0,IF(ISNUMBER(U9),0,1))</f>
        <v>0</v>
      </c>
      <c r="BA9" s="59">
        <f>IF([2]Validation!$H$3=1,0,IF(ISNUMBER(V9),0,1))</f>
        <v>0</v>
      </c>
      <c r="BB9" s="59">
        <f>IF([2]Validation!$H$3=1,0,IF(ISNUMBER(W9),0,1))</f>
        <v>0</v>
      </c>
      <c r="BC9" s="59">
        <f>IF([2]Validation!$H$3=1,0,IF(ISNUMBER(X9),0,1))</f>
        <v>0</v>
      </c>
      <c r="BD9" s="59">
        <f>IF([2]Validation!$H$3=1,0,IF(ISNUMBER(Y9),0,1))</f>
        <v>0</v>
      </c>
      <c r="BE9" s="59"/>
      <c r="BF9" s="59">
        <f>IF([2]Validation!$H$3=1,0,IF(ISNUMBER(AA9),0,1))</f>
        <v>0</v>
      </c>
      <c r="BG9" s="59">
        <f>IF([2]Validation!$H$3=1,0,IF(ISNUMBER(AB9),0,1))</f>
        <v>0</v>
      </c>
      <c r="BH9" s="59">
        <f>IF([2]Validation!$H$3=1,0,IF(ISNUMBER(AC9),0,1))</f>
        <v>0</v>
      </c>
      <c r="BI9" s="59">
        <f>IF([2]Validation!$H$3=1,0,IF(ISNUMBER(AD9),0,1))</f>
        <v>0</v>
      </c>
      <c r="BJ9" s="59">
        <f>IF([2]Validation!$H$3=1,0,IF(ISNUMBER(AE9),0,1))</f>
        <v>0</v>
      </c>
      <c r="BK9" s="59"/>
      <c r="BL9" s="17"/>
      <c r="BN9" s="617" t="s">
        <v>1619</v>
      </c>
      <c r="BO9" s="618" t="s">
        <v>285</v>
      </c>
      <c r="BP9" s="619"/>
      <c r="BQ9" s="619" t="s">
        <v>1618</v>
      </c>
      <c r="BR9" s="620">
        <v>0</v>
      </c>
      <c r="BS9" s="1263" t="s">
        <v>3974</v>
      </c>
      <c r="BT9" s="1264" t="s">
        <v>3975</v>
      </c>
      <c r="BU9" s="1264" t="s">
        <v>3976</v>
      </c>
      <c r="BV9" s="1264" t="s">
        <v>3977</v>
      </c>
      <c r="BW9" s="1264" t="s">
        <v>3978</v>
      </c>
      <c r="BX9" s="1264" t="s">
        <v>3979</v>
      </c>
      <c r="BY9" s="1264" t="s">
        <v>3980</v>
      </c>
      <c r="BZ9" s="654" t="s">
        <v>3981</v>
      </c>
      <c r="CA9" s="1246"/>
      <c r="CB9" s="1263" t="s">
        <v>3982</v>
      </c>
      <c r="CC9" s="1264" t="s">
        <v>3983</v>
      </c>
      <c r="CD9" s="1264" t="s">
        <v>3984</v>
      </c>
      <c r="CE9" s="1264" t="s">
        <v>3985</v>
      </c>
      <c r="CF9" s="654" t="s">
        <v>3986</v>
      </c>
      <c r="CG9" s="1263" t="s">
        <v>3987</v>
      </c>
      <c r="CH9" s="1264" t="s">
        <v>3988</v>
      </c>
      <c r="CI9" s="1264" t="s">
        <v>3989</v>
      </c>
      <c r="CJ9" s="1264" t="s">
        <v>3990</v>
      </c>
      <c r="CK9" s="1264" t="s">
        <v>3991</v>
      </c>
      <c r="CL9" s="654" t="s">
        <v>3992</v>
      </c>
      <c r="CM9" s="1263" t="s">
        <v>3993</v>
      </c>
      <c r="CN9" s="1264" t="s">
        <v>3994</v>
      </c>
      <c r="CO9" s="1264" t="s">
        <v>3995</v>
      </c>
      <c r="CP9" s="1264" t="s">
        <v>3996</v>
      </c>
      <c r="CQ9" s="1264" t="s">
        <v>3997</v>
      </c>
      <c r="CR9" s="654" t="s">
        <v>3998</v>
      </c>
    </row>
    <row r="10" spans="1:96" ht="16">
      <c r="A10" s="643"/>
      <c r="B10" s="617" t="s">
        <v>1620</v>
      </c>
      <c r="C10" s="618" t="s">
        <v>286</v>
      </c>
      <c r="D10" s="619"/>
      <c r="E10" s="619" t="s">
        <v>1618</v>
      </c>
      <c r="F10" s="620">
        <v>0</v>
      </c>
      <c r="G10" s="1261">
        <v>0</v>
      </c>
      <c r="H10" s="1262">
        <v>203.86160187205155</v>
      </c>
      <c r="I10" s="1262">
        <v>2136.0415075002825</v>
      </c>
      <c r="J10" s="1262">
        <v>513.97506511128904</v>
      </c>
      <c r="K10" s="1262">
        <v>0</v>
      </c>
      <c r="L10" s="1262">
        <v>1910.6883524452201</v>
      </c>
      <c r="M10" s="1262">
        <v>34.281970819407334</v>
      </c>
      <c r="N10" s="654">
        <f t="shared" si="0"/>
        <v>4798.8484977482512</v>
      </c>
      <c r="O10" s="562"/>
      <c r="P10" s="1261">
        <v>0</v>
      </c>
      <c r="Q10" s="1262">
        <v>162.76876425293565</v>
      </c>
      <c r="R10" s="1262">
        <v>31.683996095037084</v>
      </c>
      <c r="S10" s="1262">
        <v>4604.3957374002775</v>
      </c>
      <c r="T10" s="654">
        <f t="shared" si="1"/>
        <v>4798.8484977482503</v>
      </c>
      <c r="U10" s="1261">
        <v>0</v>
      </c>
      <c r="V10" s="1262">
        <v>682.61994740572936</v>
      </c>
      <c r="W10" s="1262">
        <v>1571.0339614298753</v>
      </c>
      <c r="X10" s="1262">
        <v>2545.194588912645</v>
      </c>
      <c r="Y10" s="1262">
        <v>0</v>
      </c>
      <c r="Z10" s="654">
        <f t="shared" si="2"/>
        <v>4798.8484977482494</v>
      </c>
      <c r="AA10" s="1261">
        <v>0</v>
      </c>
      <c r="AB10" s="1262">
        <v>492.25973255676172</v>
      </c>
      <c r="AC10" s="1262">
        <v>2264.6686494981232</v>
      </c>
      <c r="AD10" s="1262">
        <v>748.38615375282802</v>
      </c>
      <c r="AE10" s="1262">
        <v>1293.5339619405374</v>
      </c>
      <c r="AF10" s="654">
        <f t="shared" si="3"/>
        <v>4798.8484977482503</v>
      </c>
      <c r="AG10" s="448"/>
      <c r="AH10" s="562"/>
      <c r="AI10" s="57">
        <f t="shared" si="4"/>
        <v>0</v>
      </c>
      <c r="AJ10" s="19"/>
      <c r="AK10" s="17"/>
      <c r="AL10" s="59">
        <f>IF([2]Validation!$H$3=1,0,IF(ISNUMBER(G10),0,1))</f>
        <v>0</v>
      </c>
      <c r="AM10" s="59">
        <f>IF([2]Validation!$H$3=1,0,IF(ISNUMBER(H10),0,1))</f>
        <v>0</v>
      </c>
      <c r="AN10" s="59">
        <f>IF([2]Validation!$H$3=1,0,IF(ISNUMBER(I10),0,1))</f>
        <v>0</v>
      </c>
      <c r="AO10" s="59">
        <f>IF([2]Validation!$H$3=1,0,IF(ISNUMBER(J10),0,1))</f>
        <v>0</v>
      </c>
      <c r="AP10" s="59">
        <f>IF([2]Validation!$H$3=1,0,IF(ISNUMBER(K10),0,1))</f>
        <v>0</v>
      </c>
      <c r="AQ10" s="59">
        <f>IF([2]Validation!$H$3=1,0,IF(ISNUMBER(L10),0,1))</f>
        <v>0</v>
      </c>
      <c r="AR10" s="59">
        <f>IF([2]Validation!$H$3=1,0,IF(ISNUMBER(M10),0,1))</f>
        <v>0</v>
      </c>
      <c r="AS10" s="59"/>
      <c r="AT10" s="44"/>
      <c r="AU10" s="59">
        <f>IF([2]Validation!$H$3=1,0,IF(ISNUMBER(P10),0,1))</f>
        <v>0</v>
      </c>
      <c r="AV10" s="59">
        <f>IF([2]Validation!$H$3=1,0,IF(ISNUMBER(Q10),0,1))</f>
        <v>0</v>
      </c>
      <c r="AW10" s="59">
        <f>IF([2]Validation!$H$3=1,0,IF(ISNUMBER(R10),0,1))</f>
        <v>0</v>
      </c>
      <c r="AX10" s="59">
        <f>IF([2]Validation!$H$3=1,0,IF(ISNUMBER(S10),0,1))</f>
        <v>0</v>
      </c>
      <c r="AY10" s="59"/>
      <c r="AZ10" s="59">
        <f>IF([2]Validation!$H$3=1,0,IF(ISNUMBER(U10),0,1))</f>
        <v>0</v>
      </c>
      <c r="BA10" s="59">
        <f>IF([2]Validation!$H$3=1,0,IF(ISNUMBER(V10),0,1))</f>
        <v>0</v>
      </c>
      <c r="BB10" s="59">
        <f>IF([2]Validation!$H$3=1,0,IF(ISNUMBER(W10),0,1))</f>
        <v>0</v>
      </c>
      <c r="BC10" s="59">
        <f>IF([2]Validation!$H$3=1,0,IF(ISNUMBER(X10),0,1))</f>
        <v>0</v>
      </c>
      <c r="BD10" s="59">
        <f>IF([2]Validation!$H$3=1,0,IF(ISNUMBER(Y10),0,1))</f>
        <v>0</v>
      </c>
      <c r="BE10" s="59"/>
      <c r="BF10" s="59">
        <f>IF([2]Validation!$H$3=1,0,IF(ISNUMBER(AA10),0,1))</f>
        <v>0</v>
      </c>
      <c r="BG10" s="59">
        <f>IF([2]Validation!$H$3=1,0,IF(ISNUMBER(AB10),0,1))</f>
        <v>0</v>
      </c>
      <c r="BH10" s="59">
        <f>IF([2]Validation!$H$3=1,0,IF(ISNUMBER(AC10),0,1))</f>
        <v>0</v>
      </c>
      <c r="BI10" s="59">
        <f>IF([2]Validation!$H$3=1,0,IF(ISNUMBER(AD10),0,1))</f>
        <v>0</v>
      </c>
      <c r="BJ10" s="59">
        <f>IF([2]Validation!$H$3=1,0,IF(ISNUMBER(AE10),0,1))</f>
        <v>0</v>
      </c>
      <c r="BK10" s="59"/>
      <c r="BL10" s="17"/>
      <c r="BN10" s="617" t="s">
        <v>1620</v>
      </c>
      <c r="BO10" s="618" t="s">
        <v>286</v>
      </c>
      <c r="BP10" s="619"/>
      <c r="BQ10" s="619" t="s">
        <v>1618</v>
      </c>
      <c r="BR10" s="620">
        <v>0</v>
      </c>
      <c r="BS10" s="1263" t="s">
        <v>3999</v>
      </c>
      <c r="BT10" s="1264" t="s">
        <v>4000</v>
      </c>
      <c r="BU10" s="1264" t="s">
        <v>4001</v>
      </c>
      <c r="BV10" s="1264" t="s">
        <v>4002</v>
      </c>
      <c r="BW10" s="1264" t="s">
        <v>4003</v>
      </c>
      <c r="BX10" s="1264" t="s">
        <v>4004</v>
      </c>
      <c r="BY10" s="1264" t="s">
        <v>4005</v>
      </c>
      <c r="BZ10" s="654" t="s">
        <v>4006</v>
      </c>
      <c r="CA10" s="1246"/>
      <c r="CB10" s="1263" t="s">
        <v>4007</v>
      </c>
      <c r="CC10" s="1264" t="s">
        <v>4008</v>
      </c>
      <c r="CD10" s="1264" t="s">
        <v>4009</v>
      </c>
      <c r="CE10" s="1264" t="s">
        <v>4010</v>
      </c>
      <c r="CF10" s="654" t="s">
        <v>4011</v>
      </c>
      <c r="CG10" s="1263" t="s">
        <v>4012</v>
      </c>
      <c r="CH10" s="1264" t="s">
        <v>4013</v>
      </c>
      <c r="CI10" s="1264" t="s">
        <v>4014</v>
      </c>
      <c r="CJ10" s="1264" t="s">
        <v>4015</v>
      </c>
      <c r="CK10" s="1264" t="s">
        <v>4016</v>
      </c>
      <c r="CL10" s="654" t="s">
        <v>4017</v>
      </c>
      <c r="CM10" s="1263" t="s">
        <v>4018</v>
      </c>
      <c r="CN10" s="1264" t="s">
        <v>4019</v>
      </c>
      <c r="CO10" s="1264" t="s">
        <v>4020</v>
      </c>
      <c r="CP10" s="1264" t="s">
        <v>4021</v>
      </c>
      <c r="CQ10" s="1264" t="s">
        <v>4022</v>
      </c>
      <c r="CR10" s="654" t="s">
        <v>4023</v>
      </c>
    </row>
    <row r="11" spans="1:96" ht="16">
      <c r="A11" s="643"/>
      <c r="B11" s="617" t="s">
        <v>1621</v>
      </c>
      <c r="C11" s="618" t="s">
        <v>287</v>
      </c>
      <c r="D11" s="619"/>
      <c r="E11" s="619" t="s">
        <v>1618</v>
      </c>
      <c r="F11" s="620">
        <v>0</v>
      </c>
      <c r="G11" s="1261">
        <v>0</v>
      </c>
      <c r="H11" s="1262">
        <v>3017.8493967238928</v>
      </c>
      <c r="I11" s="1262">
        <v>3583.9701956923191</v>
      </c>
      <c r="J11" s="1262">
        <v>844.00291915193282</v>
      </c>
      <c r="K11" s="1262">
        <v>907.67298015340043</v>
      </c>
      <c r="L11" s="1262">
        <v>10185.011915829005</v>
      </c>
      <c r="M11" s="1262">
        <v>3610.926551883716</v>
      </c>
      <c r="N11" s="654">
        <f t="shared" si="0"/>
        <v>22149.433959434267</v>
      </c>
      <c r="O11" s="562"/>
      <c r="P11" s="1261">
        <v>599.21347522458223</v>
      </c>
      <c r="Q11" s="1262">
        <v>1467.6604855307164</v>
      </c>
      <c r="R11" s="1262">
        <v>1302.7822255720623</v>
      </c>
      <c r="S11" s="1262">
        <v>18779.777773106904</v>
      </c>
      <c r="T11" s="654">
        <f t="shared" si="1"/>
        <v>22149.433959434264</v>
      </c>
      <c r="U11" s="1261">
        <v>1464.6471588189934</v>
      </c>
      <c r="V11" s="1262">
        <v>4724.4607933979387</v>
      </c>
      <c r="W11" s="1262">
        <v>12661.661754002082</v>
      </c>
      <c r="X11" s="1262">
        <v>3298.6642532152532</v>
      </c>
      <c r="Y11" s="1262">
        <v>0</v>
      </c>
      <c r="Z11" s="654">
        <f t="shared" si="2"/>
        <v>22149.433959434267</v>
      </c>
      <c r="AA11" s="1261">
        <v>0</v>
      </c>
      <c r="AB11" s="1262">
        <v>9292.7101095722937</v>
      </c>
      <c r="AC11" s="1262">
        <v>10884.598286917721</v>
      </c>
      <c r="AD11" s="1262">
        <v>1165.8605221117593</v>
      </c>
      <c r="AE11" s="1262">
        <v>806.26504083248994</v>
      </c>
      <c r="AF11" s="654">
        <f t="shared" si="3"/>
        <v>22149.433959434264</v>
      </c>
      <c r="AG11" s="448"/>
      <c r="AH11" s="562"/>
      <c r="AI11" s="57">
        <f t="shared" si="4"/>
        <v>0</v>
      </c>
      <c r="AJ11" s="19"/>
      <c r="AK11" s="17"/>
      <c r="AL11" s="59">
        <f>IF([2]Validation!$H$3=1,0,IF(ISNUMBER(G11),0,1))</f>
        <v>0</v>
      </c>
      <c r="AM11" s="59">
        <f>IF([2]Validation!$H$3=1,0,IF(ISNUMBER(H11),0,1))</f>
        <v>0</v>
      </c>
      <c r="AN11" s="59">
        <f>IF([2]Validation!$H$3=1,0,IF(ISNUMBER(I11),0,1))</f>
        <v>0</v>
      </c>
      <c r="AO11" s="59">
        <f>IF([2]Validation!$H$3=1,0,IF(ISNUMBER(J11),0,1))</f>
        <v>0</v>
      </c>
      <c r="AP11" s="59">
        <f>IF([2]Validation!$H$3=1,0,IF(ISNUMBER(K11),0,1))</f>
        <v>0</v>
      </c>
      <c r="AQ11" s="59">
        <f>IF([2]Validation!$H$3=1,0,IF(ISNUMBER(L11),0,1))</f>
        <v>0</v>
      </c>
      <c r="AR11" s="59">
        <f>IF([2]Validation!$H$3=1,0,IF(ISNUMBER(M11),0,1))</f>
        <v>0</v>
      </c>
      <c r="AS11" s="59"/>
      <c r="AT11" s="44"/>
      <c r="AU11" s="59">
        <f>IF([2]Validation!$H$3=1,0,IF(ISNUMBER(P11),0,1))</f>
        <v>0</v>
      </c>
      <c r="AV11" s="59">
        <f>IF([2]Validation!$H$3=1,0,IF(ISNUMBER(Q11),0,1))</f>
        <v>0</v>
      </c>
      <c r="AW11" s="59">
        <f>IF([2]Validation!$H$3=1,0,IF(ISNUMBER(R11),0,1))</f>
        <v>0</v>
      </c>
      <c r="AX11" s="59">
        <f>IF([2]Validation!$H$3=1,0,IF(ISNUMBER(S11),0,1))</f>
        <v>0</v>
      </c>
      <c r="AY11" s="59"/>
      <c r="AZ11" s="59">
        <f>IF([2]Validation!$H$3=1,0,IF(ISNUMBER(U11),0,1))</f>
        <v>0</v>
      </c>
      <c r="BA11" s="59">
        <f>IF([2]Validation!$H$3=1,0,IF(ISNUMBER(V11),0,1))</f>
        <v>0</v>
      </c>
      <c r="BB11" s="59">
        <f>IF([2]Validation!$H$3=1,0,IF(ISNUMBER(W11),0,1))</f>
        <v>0</v>
      </c>
      <c r="BC11" s="59">
        <f>IF([2]Validation!$H$3=1,0,IF(ISNUMBER(X11),0,1))</f>
        <v>0</v>
      </c>
      <c r="BD11" s="59">
        <f>IF([2]Validation!$H$3=1,0,IF(ISNUMBER(Y11),0,1))</f>
        <v>0</v>
      </c>
      <c r="BE11" s="59"/>
      <c r="BF11" s="59">
        <f>IF([2]Validation!$H$3=1,0,IF(ISNUMBER(AA11),0,1))</f>
        <v>0</v>
      </c>
      <c r="BG11" s="59">
        <f>IF([2]Validation!$H$3=1,0,IF(ISNUMBER(AB11),0,1))</f>
        <v>0</v>
      </c>
      <c r="BH11" s="59">
        <f>IF([2]Validation!$H$3=1,0,IF(ISNUMBER(AC11),0,1))</f>
        <v>0</v>
      </c>
      <c r="BI11" s="59">
        <f>IF([2]Validation!$H$3=1,0,IF(ISNUMBER(AD11),0,1))</f>
        <v>0</v>
      </c>
      <c r="BJ11" s="59">
        <f>IF([2]Validation!$H$3=1,0,IF(ISNUMBER(AE11),0,1))</f>
        <v>0</v>
      </c>
      <c r="BK11" s="59"/>
      <c r="BL11" s="17"/>
      <c r="BN11" s="617" t="s">
        <v>1621</v>
      </c>
      <c r="BO11" s="618" t="s">
        <v>287</v>
      </c>
      <c r="BP11" s="619"/>
      <c r="BQ11" s="619" t="s">
        <v>1618</v>
      </c>
      <c r="BR11" s="620">
        <v>0</v>
      </c>
      <c r="BS11" s="1263" t="s">
        <v>4024</v>
      </c>
      <c r="BT11" s="1264" t="s">
        <v>4025</v>
      </c>
      <c r="BU11" s="1264" t="s">
        <v>4026</v>
      </c>
      <c r="BV11" s="1264" t="s">
        <v>4027</v>
      </c>
      <c r="BW11" s="1264" t="s">
        <v>4028</v>
      </c>
      <c r="BX11" s="1264" t="s">
        <v>4029</v>
      </c>
      <c r="BY11" s="1264" t="s">
        <v>4030</v>
      </c>
      <c r="BZ11" s="654" t="s">
        <v>4031</v>
      </c>
      <c r="CA11" s="1246"/>
      <c r="CB11" s="1263" t="s">
        <v>4032</v>
      </c>
      <c r="CC11" s="1264" t="s">
        <v>4033</v>
      </c>
      <c r="CD11" s="1264" t="s">
        <v>4034</v>
      </c>
      <c r="CE11" s="1264" t="s">
        <v>4035</v>
      </c>
      <c r="CF11" s="654" t="s">
        <v>4036</v>
      </c>
      <c r="CG11" s="1263" t="s">
        <v>4037</v>
      </c>
      <c r="CH11" s="1264" t="s">
        <v>4038</v>
      </c>
      <c r="CI11" s="1264" t="s">
        <v>4039</v>
      </c>
      <c r="CJ11" s="1264" t="s">
        <v>4040</v>
      </c>
      <c r="CK11" s="1264" t="s">
        <v>4041</v>
      </c>
      <c r="CL11" s="654" t="s">
        <v>4042</v>
      </c>
      <c r="CM11" s="1263" t="s">
        <v>4043</v>
      </c>
      <c r="CN11" s="1264" t="s">
        <v>4044</v>
      </c>
      <c r="CO11" s="1264" t="s">
        <v>4045</v>
      </c>
      <c r="CP11" s="1264" t="s">
        <v>4046</v>
      </c>
      <c r="CQ11" s="1264" t="s">
        <v>4047</v>
      </c>
      <c r="CR11" s="654" t="s">
        <v>4048</v>
      </c>
    </row>
    <row r="12" spans="1:96" ht="16">
      <c r="A12" s="643"/>
      <c r="B12" s="617" t="s">
        <v>1622</v>
      </c>
      <c r="C12" s="74" t="s">
        <v>288</v>
      </c>
      <c r="D12" s="655"/>
      <c r="E12" s="655" t="s">
        <v>1618</v>
      </c>
      <c r="F12" s="656">
        <v>0</v>
      </c>
      <c r="G12" s="1261">
        <v>0</v>
      </c>
      <c r="H12" s="1262">
        <v>623.49446355003715</v>
      </c>
      <c r="I12" s="1262">
        <v>0</v>
      </c>
      <c r="J12" s="1262">
        <v>0</v>
      </c>
      <c r="K12" s="1262">
        <v>8911.8984625448411</v>
      </c>
      <c r="L12" s="1262">
        <v>2277.290812702533</v>
      </c>
      <c r="M12" s="1262">
        <v>14322.189248212982</v>
      </c>
      <c r="N12" s="654">
        <f t="shared" si="0"/>
        <v>26134.872987010393</v>
      </c>
      <c r="O12" s="562"/>
      <c r="P12" s="1261">
        <v>0</v>
      </c>
      <c r="Q12" s="1262">
        <v>2209.8564615979644</v>
      </c>
      <c r="R12" s="1262">
        <v>22629.8667768255</v>
      </c>
      <c r="S12" s="1262">
        <v>2047.7762743689002</v>
      </c>
      <c r="T12" s="654">
        <f t="shared" si="1"/>
        <v>26887.499512792365</v>
      </c>
      <c r="U12" s="1261">
        <v>3025.474785472592</v>
      </c>
      <c r="V12" s="1262">
        <v>11166.392370450318</v>
      </c>
      <c r="W12" s="1262">
        <v>11481.324308114932</v>
      </c>
      <c r="X12" s="1262">
        <v>1214.3080487545226</v>
      </c>
      <c r="Y12" s="1262">
        <v>0</v>
      </c>
      <c r="Z12" s="654">
        <f t="shared" si="2"/>
        <v>26887.499512792365</v>
      </c>
      <c r="AA12" s="1261">
        <v>0</v>
      </c>
      <c r="AB12" s="1262">
        <v>12365.629414888235</v>
      </c>
      <c r="AC12" s="1262">
        <v>13769.243572122159</v>
      </c>
      <c r="AD12" s="1262">
        <v>752.62652578196878</v>
      </c>
      <c r="AE12" s="1262">
        <v>0</v>
      </c>
      <c r="AF12" s="654">
        <f t="shared" si="3"/>
        <v>26887.499512792361</v>
      </c>
      <c r="AG12" s="448"/>
      <c r="AH12" s="562"/>
      <c r="AI12" s="57">
        <f t="shared" si="4"/>
        <v>0</v>
      </c>
      <c r="AJ12" s="19"/>
      <c r="AK12" s="17"/>
      <c r="AL12" s="59">
        <f>IF([2]Validation!$H$3=1,0,IF(ISNUMBER(G12),0,1))</f>
        <v>0</v>
      </c>
      <c r="AM12" s="59">
        <f>IF([2]Validation!$H$3=1,0,IF(ISNUMBER(H12),0,1))</f>
        <v>0</v>
      </c>
      <c r="AN12" s="59">
        <f>IF([2]Validation!$H$3=1,0,IF(ISNUMBER(I12),0,1))</f>
        <v>0</v>
      </c>
      <c r="AO12" s="59">
        <f>IF([2]Validation!$H$3=1,0,IF(ISNUMBER(J12),0,1))</f>
        <v>0</v>
      </c>
      <c r="AP12" s="59">
        <f>IF([2]Validation!$H$3=1,0,IF(ISNUMBER(K12),0,1))</f>
        <v>0</v>
      </c>
      <c r="AQ12" s="59">
        <f>IF([2]Validation!$H$3=1,0,IF(ISNUMBER(L12),0,1))</f>
        <v>0</v>
      </c>
      <c r="AR12" s="59">
        <f>IF([2]Validation!$H$3=1,0,IF(ISNUMBER(M12),0,1))</f>
        <v>0</v>
      </c>
      <c r="AS12" s="59"/>
      <c r="AT12" s="44"/>
      <c r="AU12" s="59">
        <f>IF([2]Validation!$H$3=1,0,IF(ISNUMBER(P12),0,1))</f>
        <v>0</v>
      </c>
      <c r="AV12" s="59">
        <f>IF([2]Validation!$H$3=1,0,IF(ISNUMBER(Q12),0,1))</f>
        <v>0</v>
      </c>
      <c r="AW12" s="59">
        <f>IF([2]Validation!$H$3=1,0,IF(ISNUMBER(R12),0,1))</f>
        <v>0</v>
      </c>
      <c r="AX12" s="59">
        <f>IF([2]Validation!$H$3=1,0,IF(ISNUMBER(S12),0,1))</f>
        <v>0</v>
      </c>
      <c r="AY12" s="59"/>
      <c r="AZ12" s="59">
        <f>IF([2]Validation!$H$3=1,0,IF(ISNUMBER(U12),0,1))</f>
        <v>0</v>
      </c>
      <c r="BA12" s="59">
        <f>IF([2]Validation!$H$3=1,0,IF(ISNUMBER(V12),0,1))</f>
        <v>0</v>
      </c>
      <c r="BB12" s="59">
        <f>IF([2]Validation!$H$3=1,0,IF(ISNUMBER(W12),0,1))</f>
        <v>0</v>
      </c>
      <c r="BC12" s="59">
        <f>IF([2]Validation!$H$3=1,0,IF(ISNUMBER(X12),0,1))</f>
        <v>0</v>
      </c>
      <c r="BD12" s="59">
        <f>IF([2]Validation!$H$3=1,0,IF(ISNUMBER(Y12),0,1))</f>
        <v>0</v>
      </c>
      <c r="BE12" s="59"/>
      <c r="BF12" s="59">
        <f>IF([2]Validation!$H$3=1,0,IF(ISNUMBER(AA12),0,1))</f>
        <v>0</v>
      </c>
      <c r="BG12" s="59">
        <f>IF([2]Validation!$H$3=1,0,IF(ISNUMBER(AB12),0,1))</f>
        <v>0</v>
      </c>
      <c r="BH12" s="59">
        <f>IF([2]Validation!$H$3=1,0,IF(ISNUMBER(AC12),0,1))</f>
        <v>0</v>
      </c>
      <c r="BI12" s="59">
        <f>IF([2]Validation!$H$3=1,0,IF(ISNUMBER(AD12),0,1))</f>
        <v>0</v>
      </c>
      <c r="BJ12" s="59">
        <f>IF([2]Validation!$H$3=1,0,IF(ISNUMBER(AE12),0,1))</f>
        <v>0</v>
      </c>
      <c r="BK12" s="59"/>
      <c r="BL12" s="17"/>
      <c r="BN12" s="617" t="s">
        <v>1622</v>
      </c>
      <c r="BO12" s="74" t="s">
        <v>288</v>
      </c>
      <c r="BP12" s="655"/>
      <c r="BQ12" s="655" t="s">
        <v>1618</v>
      </c>
      <c r="BR12" s="656">
        <v>0</v>
      </c>
      <c r="BS12" s="1263" t="s">
        <v>4049</v>
      </c>
      <c r="BT12" s="1264" t="s">
        <v>4050</v>
      </c>
      <c r="BU12" s="1264" t="s">
        <v>4051</v>
      </c>
      <c r="BV12" s="1264" t="s">
        <v>4052</v>
      </c>
      <c r="BW12" s="1264" t="s">
        <v>4053</v>
      </c>
      <c r="BX12" s="1264" t="s">
        <v>4054</v>
      </c>
      <c r="BY12" s="1264" t="s">
        <v>4055</v>
      </c>
      <c r="BZ12" s="654" t="s">
        <v>4056</v>
      </c>
      <c r="CA12" s="1246"/>
      <c r="CB12" s="1263" t="s">
        <v>4057</v>
      </c>
      <c r="CC12" s="1264" t="s">
        <v>4058</v>
      </c>
      <c r="CD12" s="1264" t="s">
        <v>4059</v>
      </c>
      <c r="CE12" s="1264" t="s">
        <v>4060</v>
      </c>
      <c r="CF12" s="654" t="s">
        <v>4061</v>
      </c>
      <c r="CG12" s="1263" t="s">
        <v>4062</v>
      </c>
      <c r="CH12" s="1264" t="s">
        <v>4063</v>
      </c>
      <c r="CI12" s="1264" t="s">
        <v>4064</v>
      </c>
      <c r="CJ12" s="1264" t="s">
        <v>4065</v>
      </c>
      <c r="CK12" s="1264" t="s">
        <v>4066</v>
      </c>
      <c r="CL12" s="654" t="s">
        <v>4067</v>
      </c>
      <c r="CM12" s="1263" t="s">
        <v>4068</v>
      </c>
      <c r="CN12" s="1264" t="s">
        <v>4069</v>
      </c>
      <c r="CO12" s="1264" t="s">
        <v>4070</v>
      </c>
      <c r="CP12" s="1264" t="s">
        <v>4071</v>
      </c>
      <c r="CQ12" s="1264" t="s">
        <v>4072</v>
      </c>
      <c r="CR12" s="654" t="s">
        <v>4073</v>
      </c>
    </row>
    <row r="13" spans="1:96" ht="16">
      <c r="A13" s="643"/>
      <c r="B13" s="617" t="s">
        <v>1623</v>
      </c>
      <c r="C13" s="618" t="s">
        <v>289</v>
      </c>
      <c r="D13" s="619"/>
      <c r="E13" s="619" t="s">
        <v>1618</v>
      </c>
      <c r="F13" s="620">
        <v>0</v>
      </c>
      <c r="G13" s="1261">
        <v>0</v>
      </c>
      <c r="H13" s="1262">
        <v>536230.38517244963</v>
      </c>
      <c r="I13" s="1262">
        <v>0</v>
      </c>
      <c r="J13" s="1262">
        <v>0</v>
      </c>
      <c r="K13" s="1262">
        <v>325006.20299005782</v>
      </c>
      <c r="L13" s="1262">
        <v>3767.0382705134889</v>
      </c>
      <c r="M13" s="1262">
        <v>35702.114543083248</v>
      </c>
      <c r="N13" s="654">
        <f t="shared" si="0"/>
        <v>900705.74097610416</v>
      </c>
      <c r="O13" s="562"/>
      <c r="P13" s="1261">
        <v>18101.527828256629</v>
      </c>
      <c r="Q13" s="1262">
        <v>268148.62101659481</v>
      </c>
      <c r="R13" s="1262">
        <v>75347.501033986409</v>
      </c>
      <c r="S13" s="1262">
        <v>538355.46457148436</v>
      </c>
      <c r="T13" s="654">
        <f t="shared" si="1"/>
        <v>899953.11445032223</v>
      </c>
      <c r="U13" s="1261">
        <v>103836.92994240523</v>
      </c>
      <c r="V13" s="1262">
        <v>148668.32478473167</v>
      </c>
      <c r="W13" s="1262">
        <v>587877.84785457852</v>
      </c>
      <c r="X13" s="1262">
        <v>59570.011868606809</v>
      </c>
      <c r="Y13" s="1262">
        <v>0</v>
      </c>
      <c r="Z13" s="654">
        <f t="shared" si="2"/>
        <v>899953.11445032223</v>
      </c>
      <c r="AA13" s="1261">
        <v>105370.02816781808</v>
      </c>
      <c r="AB13" s="1262">
        <v>695321.77899881522</v>
      </c>
      <c r="AC13" s="1262">
        <v>92051.364408908048</v>
      </c>
      <c r="AD13" s="1262">
        <v>7209.9428747808306</v>
      </c>
      <c r="AE13" s="1262">
        <v>0</v>
      </c>
      <c r="AF13" s="654">
        <f t="shared" si="3"/>
        <v>899953.11445032223</v>
      </c>
      <c r="AG13" s="431"/>
      <c r="AH13" s="562"/>
      <c r="AI13" s="57">
        <f t="shared" si="4"/>
        <v>0</v>
      </c>
      <c r="AJ13" s="19"/>
      <c r="AK13" s="17"/>
      <c r="AL13" s="59">
        <f>IF([2]Validation!$H$3=1,0,IF(ISNUMBER(G13),0,1))</f>
        <v>0</v>
      </c>
      <c r="AM13" s="59">
        <f>IF([2]Validation!$H$3=1,0,IF(ISNUMBER(H13),0,1))</f>
        <v>0</v>
      </c>
      <c r="AN13" s="59">
        <f>IF([2]Validation!$H$3=1,0,IF(ISNUMBER(I13),0,1))</f>
        <v>0</v>
      </c>
      <c r="AO13" s="59">
        <f>IF([2]Validation!$H$3=1,0,IF(ISNUMBER(J13),0,1))</f>
        <v>0</v>
      </c>
      <c r="AP13" s="59">
        <f>IF([2]Validation!$H$3=1,0,IF(ISNUMBER(K13),0,1))</f>
        <v>0</v>
      </c>
      <c r="AQ13" s="59">
        <f>IF([2]Validation!$H$3=1,0,IF(ISNUMBER(L13),0,1))</f>
        <v>0</v>
      </c>
      <c r="AR13" s="59">
        <f>IF([2]Validation!$H$3=1,0,IF(ISNUMBER(M13),0,1))</f>
        <v>0</v>
      </c>
      <c r="AS13" s="59"/>
      <c r="AT13" s="44"/>
      <c r="AU13" s="59">
        <f>IF([2]Validation!$H$3=1,0,IF(ISNUMBER(P13),0,1))</f>
        <v>0</v>
      </c>
      <c r="AV13" s="59">
        <f>IF([2]Validation!$H$3=1,0,IF(ISNUMBER(Q13),0,1))</f>
        <v>0</v>
      </c>
      <c r="AW13" s="59">
        <f>IF([2]Validation!$H$3=1,0,IF(ISNUMBER(R13),0,1))</f>
        <v>0</v>
      </c>
      <c r="AX13" s="59">
        <f>IF([2]Validation!$H$3=1,0,IF(ISNUMBER(S13),0,1))</f>
        <v>0</v>
      </c>
      <c r="AY13" s="59"/>
      <c r="AZ13" s="59">
        <f>IF([2]Validation!$H$3=1,0,IF(ISNUMBER(U13),0,1))</f>
        <v>0</v>
      </c>
      <c r="BA13" s="59">
        <f>IF([2]Validation!$H$3=1,0,IF(ISNUMBER(V13),0,1))</f>
        <v>0</v>
      </c>
      <c r="BB13" s="59">
        <f>IF([2]Validation!$H$3=1,0,IF(ISNUMBER(W13),0,1))</f>
        <v>0</v>
      </c>
      <c r="BC13" s="59">
        <f>IF([2]Validation!$H$3=1,0,IF(ISNUMBER(X13),0,1))</f>
        <v>0</v>
      </c>
      <c r="BD13" s="59">
        <f>IF([2]Validation!$H$3=1,0,IF(ISNUMBER(Y13),0,1))</f>
        <v>0</v>
      </c>
      <c r="BE13" s="59"/>
      <c r="BF13" s="59">
        <f>IF([2]Validation!$H$3=1,0,IF(ISNUMBER(AA13),0,1))</f>
        <v>0</v>
      </c>
      <c r="BG13" s="59">
        <f>IF([2]Validation!$H$3=1,0,IF(ISNUMBER(AB13),0,1))</f>
        <v>0</v>
      </c>
      <c r="BH13" s="59">
        <f>IF([2]Validation!$H$3=1,0,IF(ISNUMBER(AC13),0,1))</f>
        <v>0</v>
      </c>
      <c r="BI13" s="59">
        <f>IF([2]Validation!$H$3=1,0,IF(ISNUMBER(AD13),0,1))</f>
        <v>0</v>
      </c>
      <c r="BJ13" s="59">
        <f>IF([2]Validation!$H$3=1,0,IF(ISNUMBER(AE13),0,1))</f>
        <v>0</v>
      </c>
      <c r="BK13" s="59"/>
      <c r="BL13" s="17"/>
      <c r="BN13" s="617" t="s">
        <v>1623</v>
      </c>
      <c r="BO13" s="618" t="s">
        <v>289</v>
      </c>
      <c r="BP13" s="619"/>
      <c r="BQ13" s="619" t="s">
        <v>1618</v>
      </c>
      <c r="BR13" s="620">
        <v>0</v>
      </c>
      <c r="BS13" s="1263" t="s">
        <v>4074</v>
      </c>
      <c r="BT13" s="1264" t="s">
        <v>4075</v>
      </c>
      <c r="BU13" s="1264" t="s">
        <v>4076</v>
      </c>
      <c r="BV13" s="1264" t="s">
        <v>4077</v>
      </c>
      <c r="BW13" s="1264" t="s">
        <v>4078</v>
      </c>
      <c r="BX13" s="1264" t="s">
        <v>4079</v>
      </c>
      <c r="BY13" s="1264" t="s">
        <v>4080</v>
      </c>
      <c r="BZ13" s="654" t="s">
        <v>4081</v>
      </c>
      <c r="CA13" s="1246"/>
      <c r="CB13" s="1263" t="s">
        <v>4082</v>
      </c>
      <c r="CC13" s="1264" t="s">
        <v>4083</v>
      </c>
      <c r="CD13" s="1264" t="s">
        <v>4084</v>
      </c>
      <c r="CE13" s="1264" t="s">
        <v>4085</v>
      </c>
      <c r="CF13" s="654" t="s">
        <v>4086</v>
      </c>
      <c r="CG13" s="1263" t="s">
        <v>4087</v>
      </c>
      <c r="CH13" s="1264" t="s">
        <v>4088</v>
      </c>
      <c r="CI13" s="1264" t="s">
        <v>4089</v>
      </c>
      <c r="CJ13" s="1264" t="s">
        <v>4090</v>
      </c>
      <c r="CK13" s="1264" t="s">
        <v>4091</v>
      </c>
      <c r="CL13" s="654" t="s">
        <v>4092</v>
      </c>
      <c r="CM13" s="1263" t="s">
        <v>4093</v>
      </c>
      <c r="CN13" s="1264" t="s">
        <v>4094</v>
      </c>
      <c r="CO13" s="1264" t="s">
        <v>4095</v>
      </c>
      <c r="CP13" s="1264" t="s">
        <v>4096</v>
      </c>
      <c r="CQ13" s="1264" t="s">
        <v>4097</v>
      </c>
      <c r="CR13" s="654" t="s">
        <v>4098</v>
      </c>
    </row>
    <row r="14" spans="1:96" ht="16.5" thickBot="1">
      <c r="A14" s="643"/>
      <c r="B14" s="617" t="s">
        <v>1624</v>
      </c>
      <c r="C14" s="618" t="s">
        <v>1625</v>
      </c>
      <c r="D14" s="619"/>
      <c r="E14" s="619" t="s">
        <v>1618</v>
      </c>
      <c r="F14" s="620">
        <v>0</v>
      </c>
      <c r="G14" s="657">
        <f t="shared" ref="G14:N14" si="5">+SUM(G8:G13)</f>
        <v>4.6876500461463086</v>
      </c>
      <c r="H14" s="658">
        <f t="shared" si="5"/>
        <v>540205.2634599685</v>
      </c>
      <c r="I14" s="658">
        <f t="shared" si="5"/>
        <v>6404.7757150540583</v>
      </c>
      <c r="J14" s="658">
        <f t="shared" si="5"/>
        <v>1406.690010345164</v>
      </c>
      <c r="K14" s="658">
        <f t="shared" si="5"/>
        <v>334825.77443275606</v>
      </c>
      <c r="L14" s="658">
        <f t="shared" si="5"/>
        <v>18808.781005207326</v>
      </c>
      <c r="M14" s="658">
        <f t="shared" si="5"/>
        <v>53669.512313999352</v>
      </c>
      <c r="N14" s="654">
        <f t="shared" si="5"/>
        <v>955325.48458737659</v>
      </c>
      <c r="O14" s="562"/>
      <c r="P14" s="657">
        <f t="shared" ref="P14:AF14" si="6">+SUM(P8:P13)</f>
        <v>18700.741303481213</v>
      </c>
      <c r="Q14" s="658">
        <f t="shared" si="6"/>
        <v>271988.90672797646</v>
      </c>
      <c r="R14" s="658">
        <f t="shared" si="6"/>
        <v>99311.834032479004</v>
      </c>
      <c r="S14" s="658">
        <f t="shared" si="6"/>
        <v>565324.00252343994</v>
      </c>
      <c r="T14" s="659">
        <f t="shared" si="6"/>
        <v>955325.4845873767</v>
      </c>
      <c r="U14" s="657">
        <f t="shared" si="6"/>
        <v>108327.05188669682</v>
      </c>
      <c r="V14" s="658">
        <f t="shared" si="6"/>
        <v>165286.01994401135</v>
      </c>
      <c r="W14" s="658">
        <f t="shared" si="6"/>
        <v>613994.66940197139</v>
      </c>
      <c r="X14" s="658">
        <f t="shared" si="6"/>
        <v>67653.415241413211</v>
      </c>
      <c r="Y14" s="658">
        <f t="shared" si="6"/>
        <v>64.328113283863189</v>
      </c>
      <c r="Z14" s="659">
        <f t="shared" si="6"/>
        <v>955325.4845873767</v>
      </c>
      <c r="AA14" s="657">
        <f t="shared" si="6"/>
        <v>105370.02816781808</v>
      </c>
      <c r="AB14" s="658">
        <f t="shared" si="6"/>
        <v>717512.08208694623</v>
      </c>
      <c r="AC14" s="658">
        <f t="shared" si="6"/>
        <v>119456.96942555558</v>
      </c>
      <c r="AD14" s="658">
        <f t="shared" si="6"/>
        <v>10086.489579997484</v>
      </c>
      <c r="AE14" s="658">
        <f t="shared" si="6"/>
        <v>2899.9153270591892</v>
      </c>
      <c r="AF14" s="659">
        <f t="shared" si="6"/>
        <v>955325.4845873767</v>
      </c>
      <c r="AG14" s="436"/>
      <c r="AH14" s="562"/>
      <c r="AT14" s="44"/>
      <c r="BN14" s="617" t="s">
        <v>1624</v>
      </c>
      <c r="BO14" s="618" t="s">
        <v>1625</v>
      </c>
      <c r="BP14" s="619"/>
      <c r="BQ14" s="619" t="s">
        <v>1618</v>
      </c>
      <c r="BR14" s="620">
        <v>0</v>
      </c>
      <c r="BS14" s="657" t="s">
        <v>4099</v>
      </c>
      <c r="BT14" s="658" t="s">
        <v>4100</v>
      </c>
      <c r="BU14" s="658" t="s">
        <v>4101</v>
      </c>
      <c r="BV14" s="658" t="s">
        <v>4102</v>
      </c>
      <c r="BW14" s="658" t="s">
        <v>4103</v>
      </c>
      <c r="BX14" s="658" t="s">
        <v>4104</v>
      </c>
      <c r="BY14" s="658" t="s">
        <v>4105</v>
      </c>
      <c r="BZ14" s="654" t="s">
        <v>4106</v>
      </c>
      <c r="CA14" s="1246"/>
      <c r="CB14" s="657" t="s">
        <v>4107</v>
      </c>
      <c r="CC14" s="658" t="s">
        <v>4108</v>
      </c>
      <c r="CD14" s="658" t="s">
        <v>4109</v>
      </c>
      <c r="CE14" s="658" t="s">
        <v>4110</v>
      </c>
      <c r="CF14" s="659" t="s">
        <v>4111</v>
      </c>
      <c r="CG14" s="657" t="s">
        <v>4112</v>
      </c>
      <c r="CH14" s="658" t="s">
        <v>4113</v>
      </c>
      <c r="CI14" s="658" t="s">
        <v>4114</v>
      </c>
      <c r="CJ14" s="658" t="s">
        <v>4115</v>
      </c>
      <c r="CK14" s="658" t="s">
        <v>4116</v>
      </c>
      <c r="CL14" s="659" t="s">
        <v>4117</v>
      </c>
      <c r="CM14" s="657" t="s">
        <v>4118</v>
      </c>
      <c r="CN14" s="658" t="s">
        <v>4119</v>
      </c>
      <c r="CO14" s="658" t="s">
        <v>4120</v>
      </c>
      <c r="CP14" s="658" t="s">
        <v>4121</v>
      </c>
      <c r="CQ14" s="658" t="s">
        <v>4122</v>
      </c>
      <c r="CR14" s="659" t="s">
        <v>4123</v>
      </c>
    </row>
    <row r="15" spans="1:96" ht="16.5" thickBot="1">
      <c r="A15" s="643"/>
      <c r="B15" s="660" t="s">
        <v>1626</v>
      </c>
      <c r="C15" s="661" t="s">
        <v>1627</v>
      </c>
      <c r="D15" s="662"/>
      <c r="E15" s="662" t="s">
        <v>1618</v>
      </c>
      <c r="F15" s="663">
        <v>0</v>
      </c>
      <c r="G15" s="664"/>
      <c r="H15" s="664"/>
      <c r="I15" s="664"/>
      <c r="J15" s="664"/>
      <c r="K15" s="664"/>
      <c r="L15" s="664"/>
      <c r="M15" s="664"/>
      <c r="N15" s="665">
        <v>26712.706864327472</v>
      </c>
      <c r="O15" s="562"/>
      <c r="P15" s="562"/>
      <c r="Q15" s="562"/>
      <c r="R15" s="562"/>
      <c r="S15" s="562"/>
      <c r="T15" s="562"/>
      <c r="U15" s="562"/>
      <c r="V15" s="562"/>
      <c r="W15" s="562"/>
      <c r="X15" s="562"/>
      <c r="Y15" s="562"/>
      <c r="Z15" s="562"/>
      <c r="AA15" s="562"/>
      <c r="AB15" s="562"/>
      <c r="AC15" s="562"/>
      <c r="AD15" s="562"/>
      <c r="AE15" s="562"/>
      <c r="AF15" s="562"/>
      <c r="AG15" s="562"/>
      <c r="AH15" s="562"/>
      <c r="AT15" s="44"/>
      <c r="BN15" s="660" t="s">
        <v>1626</v>
      </c>
      <c r="BO15" s="661" t="s">
        <v>1627</v>
      </c>
      <c r="BP15" s="662"/>
      <c r="BQ15" s="662" t="s">
        <v>1618</v>
      </c>
      <c r="BR15" s="663">
        <v>0</v>
      </c>
      <c r="BS15" s="1265"/>
      <c r="BT15" s="1265"/>
      <c r="BU15" s="1265"/>
      <c r="BV15" s="1265"/>
      <c r="BW15" s="1265"/>
      <c r="BX15" s="1265"/>
      <c r="BY15" s="1265"/>
      <c r="BZ15" s="1266" t="s">
        <v>4124</v>
      </c>
      <c r="CA15" s="1246"/>
      <c r="CB15" s="1246"/>
      <c r="CC15" s="1246"/>
      <c r="CD15" s="1246"/>
      <c r="CE15" s="1246"/>
      <c r="CF15" s="1246"/>
      <c r="CG15" s="1246"/>
      <c r="CH15" s="1246"/>
      <c r="CI15" s="1246"/>
      <c r="CJ15" s="1246"/>
      <c r="CK15" s="1246"/>
      <c r="CL15" s="1246"/>
      <c r="CM15" s="1246"/>
      <c r="CN15" s="1246"/>
      <c r="CO15" s="1246"/>
      <c r="CP15" s="1246"/>
      <c r="CQ15" s="1246"/>
      <c r="CR15" s="1246"/>
    </row>
    <row r="16" spans="1:96" ht="16.5" thickBot="1">
      <c r="A16" s="562"/>
      <c r="B16" s="643"/>
      <c r="C16" s="454"/>
      <c r="D16" s="454"/>
      <c r="E16" s="647"/>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T16" s="44"/>
      <c r="BN16" s="1256"/>
      <c r="BO16" s="1252"/>
      <c r="BP16" s="1252"/>
      <c r="BQ16" s="1253"/>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row>
    <row r="17" spans="1:96" ht="16.5" thickBot="1">
      <c r="A17" s="562"/>
      <c r="B17" s="649" t="s">
        <v>438</v>
      </c>
      <c r="C17" s="650" t="s">
        <v>1628</v>
      </c>
      <c r="D17" s="454"/>
      <c r="E17" s="647"/>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T17" s="44"/>
      <c r="BN17" s="649" t="s">
        <v>438</v>
      </c>
      <c r="BO17" s="650" t="s">
        <v>4125</v>
      </c>
      <c r="BP17" s="1252"/>
      <c r="BQ17" s="1253"/>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row>
    <row r="18" spans="1:96" ht="16">
      <c r="A18" s="562"/>
      <c r="B18" s="580" t="s">
        <v>1629</v>
      </c>
      <c r="C18" s="312" t="s">
        <v>290</v>
      </c>
      <c r="D18" s="313"/>
      <c r="E18" s="313" t="s">
        <v>222</v>
      </c>
      <c r="F18" s="314">
        <v>0</v>
      </c>
      <c r="G18" s="652">
        <v>2</v>
      </c>
      <c r="H18" s="1258">
        <v>9</v>
      </c>
      <c r="I18" s="1258">
        <v>43</v>
      </c>
      <c r="J18" s="1258">
        <v>5</v>
      </c>
      <c r="K18" s="1258">
        <v>0</v>
      </c>
      <c r="L18" s="1258">
        <v>16</v>
      </c>
      <c r="M18" s="1258">
        <v>0</v>
      </c>
      <c r="N18" s="653">
        <f t="shared" ref="N18:N23" si="7">+SUM(G18:M18)</f>
        <v>75</v>
      </c>
      <c r="O18" s="562"/>
      <c r="P18" s="652">
        <v>0</v>
      </c>
      <c r="Q18" s="1258">
        <v>0</v>
      </c>
      <c r="R18" s="1258">
        <v>0</v>
      </c>
      <c r="S18" s="1258">
        <v>75</v>
      </c>
      <c r="T18" s="653">
        <f t="shared" ref="T18:T23" si="8">+SUM(P18:S18)</f>
        <v>75</v>
      </c>
      <c r="U18" s="652">
        <v>0</v>
      </c>
      <c r="V18" s="1258">
        <v>2</v>
      </c>
      <c r="W18" s="1258">
        <v>11</v>
      </c>
      <c r="X18" s="1258">
        <v>54</v>
      </c>
      <c r="Y18" s="1258">
        <v>8</v>
      </c>
      <c r="Z18" s="653">
        <f t="shared" ref="Z18:Z23" si="9">+SUM(U18:Y18)</f>
        <v>75</v>
      </c>
      <c r="AA18" s="652">
        <v>0</v>
      </c>
      <c r="AB18" s="1258">
        <v>1</v>
      </c>
      <c r="AC18" s="1258">
        <v>9</v>
      </c>
      <c r="AD18" s="1258">
        <v>11</v>
      </c>
      <c r="AE18" s="1258">
        <v>54</v>
      </c>
      <c r="AF18" s="653">
        <f t="shared" ref="AF18:AF23" si="10">+SUM(AA18:AE18)</f>
        <v>75</v>
      </c>
      <c r="AG18" s="426"/>
      <c r="AH18" s="562"/>
      <c r="AI18" s="57">
        <f t="shared" ref="AI18:AI23" si="11" xml:space="preserve"> IF( SUM( AK18:BL18 ) = 0, 0, $AL$5 )</f>
        <v>0</v>
      </c>
      <c r="AJ18" s="19"/>
      <c r="AK18" s="17"/>
      <c r="AL18" s="59">
        <f>IF([2]Validation!$H$3=1,0,IF(ISNUMBER(G18),0,1))</f>
        <v>0</v>
      </c>
      <c r="AM18" s="59">
        <f>IF([2]Validation!$H$3=1,0,IF(ISNUMBER(H18),0,1))</f>
        <v>0</v>
      </c>
      <c r="AN18" s="59">
        <f>IF([2]Validation!$H$3=1,0,IF(ISNUMBER(I18),0,1))</f>
        <v>0</v>
      </c>
      <c r="AO18" s="59">
        <f>IF([2]Validation!$H$3=1,0,IF(ISNUMBER(J18),0,1))</f>
        <v>0</v>
      </c>
      <c r="AP18" s="59">
        <f>IF([2]Validation!$H$3=1,0,IF(ISNUMBER(K18),0,1))</f>
        <v>0</v>
      </c>
      <c r="AQ18" s="59">
        <f>IF([2]Validation!$H$3=1,0,IF(ISNUMBER(L18),0,1))</f>
        <v>0</v>
      </c>
      <c r="AR18" s="59">
        <f>IF([2]Validation!$H$3=1,0,IF(ISNUMBER(M18),0,1))</f>
        <v>0</v>
      </c>
      <c r="AS18" s="59"/>
      <c r="AT18" s="44"/>
      <c r="AU18" s="59">
        <f>IF([2]Validation!$H$3=1,0,IF(ISNUMBER(P18),0,1))</f>
        <v>0</v>
      </c>
      <c r="AV18" s="59">
        <f>IF([2]Validation!$H$3=1,0,IF(ISNUMBER(Q18),0,1))</f>
        <v>0</v>
      </c>
      <c r="AW18" s="59">
        <f>IF([2]Validation!$H$3=1,0,IF(ISNUMBER(R18),0,1))</f>
        <v>0</v>
      </c>
      <c r="AX18" s="59">
        <f>IF([2]Validation!$H$3=1,0,IF(ISNUMBER(S18),0,1))</f>
        <v>0</v>
      </c>
      <c r="AY18" s="59"/>
      <c r="AZ18" s="59">
        <f>IF([2]Validation!$H$3=1,0,IF(ISNUMBER(U18),0,1))</f>
        <v>0</v>
      </c>
      <c r="BA18" s="59">
        <f>IF([2]Validation!$H$3=1,0,IF(ISNUMBER(V18),0,1))</f>
        <v>0</v>
      </c>
      <c r="BB18" s="59">
        <f>IF([2]Validation!$H$3=1,0,IF(ISNUMBER(W18),0,1))</f>
        <v>0</v>
      </c>
      <c r="BC18" s="59">
        <f>IF([2]Validation!$H$3=1,0,IF(ISNUMBER(X18),0,1))</f>
        <v>0</v>
      </c>
      <c r="BD18" s="59">
        <f>IF([2]Validation!$H$3=1,0,IF(ISNUMBER(Y18),0,1))</f>
        <v>0</v>
      </c>
      <c r="BE18" s="59"/>
      <c r="BF18" s="59">
        <f>IF([2]Validation!$H$3=1,0,IF(ISNUMBER(AA18),0,1))</f>
        <v>0</v>
      </c>
      <c r="BG18" s="59">
        <f>IF([2]Validation!$H$3=1,0,IF(ISNUMBER(AB18),0,1))</f>
        <v>0</v>
      </c>
      <c r="BH18" s="59">
        <f>IF([2]Validation!$H$3=1,0,IF(ISNUMBER(AC18),0,1))</f>
        <v>0</v>
      </c>
      <c r="BI18" s="59">
        <f>IF([2]Validation!$H$3=1,0,IF(ISNUMBER(AD18),0,1))</f>
        <v>0</v>
      </c>
      <c r="BJ18" s="59">
        <f>IF([2]Validation!$H$3=1,0,IF(ISNUMBER(AE18),0,1))</f>
        <v>0</v>
      </c>
      <c r="BK18" s="59"/>
      <c r="BL18" s="17"/>
      <c r="BN18" s="580" t="s">
        <v>1629</v>
      </c>
      <c r="BO18" s="312" t="s">
        <v>290</v>
      </c>
      <c r="BP18" s="313"/>
      <c r="BQ18" s="313" t="s">
        <v>222</v>
      </c>
      <c r="BR18" s="314">
        <v>0</v>
      </c>
      <c r="BS18" s="1259" t="s">
        <v>4126</v>
      </c>
      <c r="BT18" s="1260" t="s">
        <v>4127</v>
      </c>
      <c r="BU18" s="1260" t="s">
        <v>4128</v>
      </c>
      <c r="BV18" s="1260" t="s">
        <v>4129</v>
      </c>
      <c r="BW18" s="1260" t="s">
        <v>4130</v>
      </c>
      <c r="BX18" s="1260" t="s">
        <v>4131</v>
      </c>
      <c r="BY18" s="1260" t="s">
        <v>4132</v>
      </c>
      <c r="BZ18" s="653" t="s">
        <v>4133</v>
      </c>
      <c r="CA18" s="1246"/>
      <c r="CB18" s="1259" t="s">
        <v>4134</v>
      </c>
      <c r="CC18" s="1260" t="s">
        <v>4135</v>
      </c>
      <c r="CD18" s="1260" t="s">
        <v>4136</v>
      </c>
      <c r="CE18" s="1260" t="s">
        <v>4137</v>
      </c>
      <c r="CF18" s="653" t="s">
        <v>4138</v>
      </c>
      <c r="CG18" s="1259" t="s">
        <v>4139</v>
      </c>
      <c r="CH18" s="1260" t="s">
        <v>4140</v>
      </c>
      <c r="CI18" s="1260" t="s">
        <v>4141</v>
      </c>
      <c r="CJ18" s="1260" t="s">
        <v>4142</v>
      </c>
      <c r="CK18" s="1260" t="s">
        <v>4143</v>
      </c>
      <c r="CL18" s="653" t="s">
        <v>4144</v>
      </c>
      <c r="CM18" s="1259" t="s">
        <v>4145</v>
      </c>
      <c r="CN18" s="1260" t="s">
        <v>4146</v>
      </c>
      <c r="CO18" s="1260" t="s">
        <v>4147</v>
      </c>
      <c r="CP18" s="1260" t="s">
        <v>4148</v>
      </c>
      <c r="CQ18" s="1260" t="s">
        <v>4149</v>
      </c>
      <c r="CR18" s="653" t="s">
        <v>4150</v>
      </c>
    </row>
    <row r="19" spans="1:96" ht="16">
      <c r="A19" s="562"/>
      <c r="B19" s="617" t="s">
        <v>1630</v>
      </c>
      <c r="C19" s="618" t="s">
        <v>291</v>
      </c>
      <c r="D19" s="619"/>
      <c r="E19" s="619" t="s">
        <v>222</v>
      </c>
      <c r="F19" s="620">
        <v>0</v>
      </c>
      <c r="G19" s="1261">
        <v>0</v>
      </c>
      <c r="H19" s="1262">
        <v>4</v>
      </c>
      <c r="I19" s="1262">
        <v>20</v>
      </c>
      <c r="J19" s="1262">
        <v>1</v>
      </c>
      <c r="K19" s="1262">
        <v>0</v>
      </c>
      <c r="L19" s="1262">
        <v>20</v>
      </c>
      <c r="M19" s="1262">
        <v>0</v>
      </c>
      <c r="N19" s="654">
        <f t="shared" si="7"/>
        <v>45</v>
      </c>
      <c r="O19" s="562"/>
      <c r="P19" s="1261">
        <v>0</v>
      </c>
      <c r="Q19" s="1262">
        <v>0</v>
      </c>
      <c r="R19" s="1262">
        <v>0</v>
      </c>
      <c r="S19" s="1262">
        <v>45</v>
      </c>
      <c r="T19" s="654">
        <f t="shared" si="8"/>
        <v>45</v>
      </c>
      <c r="U19" s="1261">
        <v>0</v>
      </c>
      <c r="V19" s="1262">
        <v>1</v>
      </c>
      <c r="W19" s="1262">
        <v>11</v>
      </c>
      <c r="X19" s="1262">
        <v>31</v>
      </c>
      <c r="Y19" s="1262">
        <v>2</v>
      </c>
      <c r="Z19" s="654">
        <f t="shared" si="9"/>
        <v>45</v>
      </c>
      <c r="AA19" s="1261">
        <v>0</v>
      </c>
      <c r="AB19" s="1262">
        <v>1</v>
      </c>
      <c r="AC19" s="1262">
        <v>15</v>
      </c>
      <c r="AD19" s="1262">
        <v>6</v>
      </c>
      <c r="AE19" s="1262">
        <v>23</v>
      </c>
      <c r="AF19" s="654">
        <f t="shared" si="10"/>
        <v>45</v>
      </c>
      <c r="AG19" s="448"/>
      <c r="AH19" s="562"/>
      <c r="AI19" s="57">
        <f t="shared" si="11"/>
        <v>0</v>
      </c>
      <c r="AJ19" s="19"/>
      <c r="AK19" s="17"/>
      <c r="AL19" s="59">
        <f>IF([2]Validation!$H$3=1,0,IF(ISNUMBER(G19),0,1))</f>
        <v>0</v>
      </c>
      <c r="AM19" s="59">
        <f>IF([2]Validation!$H$3=1,0,IF(ISNUMBER(H19),0,1))</f>
        <v>0</v>
      </c>
      <c r="AN19" s="59">
        <f>IF([2]Validation!$H$3=1,0,IF(ISNUMBER(I19),0,1))</f>
        <v>0</v>
      </c>
      <c r="AO19" s="59">
        <f>IF([2]Validation!$H$3=1,0,IF(ISNUMBER(J19),0,1))</f>
        <v>0</v>
      </c>
      <c r="AP19" s="59">
        <f>IF([2]Validation!$H$3=1,0,IF(ISNUMBER(K19),0,1))</f>
        <v>0</v>
      </c>
      <c r="AQ19" s="59">
        <f>IF([2]Validation!$H$3=1,0,IF(ISNUMBER(L19),0,1))</f>
        <v>0</v>
      </c>
      <c r="AR19" s="59">
        <f>IF([2]Validation!$H$3=1,0,IF(ISNUMBER(M19),0,1))</f>
        <v>0</v>
      </c>
      <c r="AS19" s="59"/>
      <c r="AT19" s="44"/>
      <c r="AU19" s="59">
        <f>IF([2]Validation!$H$3=1,0,IF(ISNUMBER(P19),0,1))</f>
        <v>0</v>
      </c>
      <c r="AV19" s="59">
        <f>IF([2]Validation!$H$3=1,0,IF(ISNUMBER(Q19),0,1))</f>
        <v>0</v>
      </c>
      <c r="AW19" s="59">
        <f>IF([2]Validation!$H$3=1,0,IF(ISNUMBER(R19),0,1))</f>
        <v>0</v>
      </c>
      <c r="AX19" s="59">
        <f>IF([2]Validation!$H$3=1,0,IF(ISNUMBER(S19),0,1))</f>
        <v>0</v>
      </c>
      <c r="AY19" s="59"/>
      <c r="AZ19" s="59">
        <f>IF([2]Validation!$H$3=1,0,IF(ISNUMBER(U19),0,1))</f>
        <v>0</v>
      </c>
      <c r="BA19" s="59">
        <f>IF([2]Validation!$H$3=1,0,IF(ISNUMBER(V19),0,1))</f>
        <v>0</v>
      </c>
      <c r="BB19" s="59">
        <f>IF([2]Validation!$H$3=1,0,IF(ISNUMBER(W19),0,1))</f>
        <v>0</v>
      </c>
      <c r="BC19" s="59">
        <f>IF([2]Validation!$H$3=1,0,IF(ISNUMBER(X19),0,1))</f>
        <v>0</v>
      </c>
      <c r="BD19" s="59">
        <f>IF([2]Validation!$H$3=1,0,IF(ISNUMBER(Y19),0,1))</f>
        <v>0</v>
      </c>
      <c r="BE19" s="59"/>
      <c r="BF19" s="59">
        <f>IF([2]Validation!$H$3=1,0,IF(ISNUMBER(AA19),0,1))</f>
        <v>0</v>
      </c>
      <c r="BG19" s="59">
        <f>IF([2]Validation!$H$3=1,0,IF(ISNUMBER(AB19),0,1))</f>
        <v>0</v>
      </c>
      <c r="BH19" s="59">
        <f>IF([2]Validation!$H$3=1,0,IF(ISNUMBER(AC19),0,1))</f>
        <v>0</v>
      </c>
      <c r="BI19" s="59">
        <f>IF([2]Validation!$H$3=1,0,IF(ISNUMBER(AD19),0,1))</f>
        <v>0</v>
      </c>
      <c r="BJ19" s="59">
        <f>IF([2]Validation!$H$3=1,0,IF(ISNUMBER(AE19),0,1))</f>
        <v>0</v>
      </c>
      <c r="BK19" s="59"/>
      <c r="BL19" s="17"/>
      <c r="BN19" s="617" t="s">
        <v>1630</v>
      </c>
      <c r="BO19" s="618" t="s">
        <v>291</v>
      </c>
      <c r="BP19" s="619"/>
      <c r="BQ19" s="619" t="s">
        <v>222</v>
      </c>
      <c r="BR19" s="620">
        <v>0</v>
      </c>
      <c r="BS19" s="1263" t="s">
        <v>4151</v>
      </c>
      <c r="BT19" s="1264" t="s">
        <v>4152</v>
      </c>
      <c r="BU19" s="1264" t="s">
        <v>4153</v>
      </c>
      <c r="BV19" s="1264" t="s">
        <v>4154</v>
      </c>
      <c r="BW19" s="1264" t="s">
        <v>4155</v>
      </c>
      <c r="BX19" s="1264" t="s">
        <v>4156</v>
      </c>
      <c r="BY19" s="1264" t="s">
        <v>4157</v>
      </c>
      <c r="BZ19" s="654" t="s">
        <v>4158</v>
      </c>
      <c r="CA19" s="1246"/>
      <c r="CB19" s="1263" t="s">
        <v>4159</v>
      </c>
      <c r="CC19" s="1264" t="s">
        <v>4160</v>
      </c>
      <c r="CD19" s="1264" t="s">
        <v>4161</v>
      </c>
      <c r="CE19" s="1264" t="s">
        <v>4162</v>
      </c>
      <c r="CF19" s="654" t="s">
        <v>4163</v>
      </c>
      <c r="CG19" s="1263" t="s">
        <v>4164</v>
      </c>
      <c r="CH19" s="1264" t="s">
        <v>4165</v>
      </c>
      <c r="CI19" s="1264" t="s">
        <v>4166</v>
      </c>
      <c r="CJ19" s="1264" t="s">
        <v>4167</v>
      </c>
      <c r="CK19" s="1264" t="s">
        <v>4168</v>
      </c>
      <c r="CL19" s="654" t="s">
        <v>4169</v>
      </c>
      <c r="CM19" s="1263" t="s">
        <v>4170</v>
      </c>
      <c r="CN19" s="1264" t="s">
        <v>4171</v>
      </c>
      <c r="CO19" s="1264" t="s">
        <v>4172</v>
      </c>
      <c r="CP19" s="1264" t="s">
        <v>4173</v>
      </c>
      <c r="CQ19" s="1264" t="s">
        <v>4174</v>
      </c>
      <c r="CR19" s="654" t="s">
        <v>4175</v>
      </c>
    </row>
    <row r="20" spans="1:96" ht="16">
      <c r="A20" s="562"/>
      <c r="B20" s="617" t="s">
        <v>1631</v>
      </c>
      <c r="C20" s="618" t="s">
        <v>292</v>
      </c>
      <c r="D20" s="619"/>
      <c r="E20" s="619" t="s">
        <v>222</v>
      </c>
      <c r="F20" s="620">
        <v>0</v>
      </c>
      <c r="G20" s="1261">
        <v>0</v>
      </c>
      <c r="H20" s="1262">
        <v>4</v>
      </c>
      <c r="I20" s="1262">
        <v>36</v>
      </c>
      <c r="J20" s="1262">
        <v>6</v>
      </c>
      <c r="K20" s="1262">
        <v>0</v>
      </c>
      <c r="L20" s="1262">
        <v>32</v>
      </c>
      <c r="M20" s="1262">
        <v>1</v>
      </c>
      <c r="N20" s="654">
        <f t="shared" si="7"/>
        <v>79</v>
      </c>
      <c r="O20" s="562"/>
      <c r="P20" s="1261">
        <v>0</v>
      </c>
      <c r="Q20" s="1262">
        <v>2</v>
      </c>
      <c r="R20" s="1262">
        <v>1</v>
      </c>
      <c r="S20" s="1262">
        <v>76</v>
      </c>
      <c r="T20" s="654">
        <f t="shared" si="8"/>
        <v>79</v>
      </c>
      <c r="U20" s="1261">
        <v>0</v>
      </c>
      <c r="V20" s="1262">
        <v>10</v>
      </c>
      <c r="W20" s="1262">
        <v>24</v>
      </c>
      <c r="X20" s="1262">
        <v>45</v>
      </c>
      <c r="Y20" s="1262">
        <v>0</v>
      </c>
      <c r="Z20" s="654">
        <f t="shared" si="9"/>
        <v>79</v>
      </c>
      <c r="AA20" s="1261">
        <v>0</v>
      </c>
      <c r="AB20" s="1262">
        <v>7</v>
      </c>
      <c r="AC20" s="1262">
        <v>33</v>
      </c>
      <c r="AD20" s="1262">
        <v>15</v>
      </c>
      <c r="AE20" s="1262">
        <v>24</v>
      </c>
      <c r="AF20" s="654">
        <f t="shared" si="10"/>
        <v>79</v>
      </c>
      <c r="AG20" s="448"/>
      <c r="AH20" s="562"/>
      <c r="AI20" s="57">
        <f t="shared" si="11"/>
        <v>0</v>
      </c>
      <c r="AJ20" s="19"/>
      <c r="AK20" s="17"/>
      <c r="AL20" s="59">
        <f>IF([2]Validation!$H$3=1,0,IF(ISNUMBER(G20),0,1))</f>
        <v>0</v>
      </c>
      <c r="AM20" s="59">
        <f>IF([2]Validation!$H$3=1,0,IF(ISNUMBER(H20),0,1))</f>
        <v>0</v>
      </c>
      <c r="AN20" s="59">
        <f>IF([2]Validation!$H$3=1,0,IF(ISNUMBER(I20),0,1))</f>
        <v>0</v>
      </c>
      <c r="AO20" s="59">
        <f>IF([2]Validation!$H$3=1,0,IF(ISNUMBER(J20),0,1))</f>
        <v>0</v>
      </c>
      <c r="AP20" s="59">
        <f>IF([2]Validation!$H$3=1,0,IF(ISNUMBER(K20),0,1))</f>
        <v>0</v>
      </c>
      <c r="AQ20" s="59">
        <f>IF([2]Validation!$H$3=1,0,IF(ISNUMBER(L20),0,1))</f>
        <v>0</v>
      </c>
      <c r="AR20" s="59">
        <f>IF([2]Validation!$H$3=1,0,IF(ISNUMBER(M20),0,1))</f>
        <v>0</v>
      </c>
      <c r="AS20" s="59"/>
      <c r="AT20" s="44"/>
      <c r="AU20" s="59">
        <f>IF([2]Validation!$H$3=1,0,IF(ISNUMBER(P20),0,1))</f>
        <v>0</v>
      </c>
      <c r="AV20" s="59">
        <f>IF([2]Validation!$H$3=1,0,IF(ISNUMBER(Q20),0,1))</f>
        <v>0</v>
      </c>
      <c r="AW20" s="59">
        <f>IF([2]Validation!$H$3=1,0,IF(ISNUMBER(R20),0,1))</f>
        <v>0</v>
      </c>
      <c r="AX20" s="59">
        <f>IF([2]Validation!$H$3=1,0,IF(ISNUMBER(S20),0,1))</f>
        <v>0</v>
      </c>
      <c r="AY20" s="59"/>
      <c r="AZ20" s="59">
        <f>IF([2]Validation!$H$3=1,0,IF(ISNUMBER(U20),0,1))</f>
        <v>0</v>
      </c>
      <c r="BA20" s="59">
        <f>IF([2]Validation!$H$3=1,0,IF(ISNUMBER(V20),0,1))</f>
        <v>0</v>
      </c>
      <c r="BB20" s="59">
        <f>IF([2]Validation!$H$3=1,0,IF(ISNUMBER(W20),0,1))</f>
        <v>0</v>
      </c>
      <c r="BC20" s="59">
        <f>IF([2]Validation!$H$3=1,0,IF(ISNUMBER(X20),0,1))</f>
        <v>0</v>
      </c>
      <c r="BD20" s="59">
        <f>IF([2]Validation!$H$3=1,0,IF(ISNUMBER(Y20),0,1))</f>
        <v>0</v>
      </c>
      <c r="BE20" s="59"/>
      <c r="BF20" s="59">
        <f>IF([2]Validation!$H$3=1,0,IF(ISNUMBER(AA20),0,1))</f>
        <v>0</v>
      </c>
      <c r="BG20" s="59">
        <f>IF([2]Validation!$H$3=1,0,IF(ISNUMBER(AB20),0,1))</f>
        <v>0</v>
      </c>
      <c r="BH20" s="59">
        <f>IF([2]Validation!$H$3=1,0,IF(ISNUMBER(AC20),0,1))</f>
        <v>0</v>
      </c>
      <c r="BI20" s="59">
        <f>IF([2]Validation!$H$3=1,0,IF(ISNUMBER(AD20),0,1))</f>
        <v>0</v>
      </c>
      <c r="BJ20" s="59">
        <f>IF([2]Validation!$H$3=1,0,IF(ISNUMBER(AE20),0,1))</f>
        <v>0</v>
      </c>
      <c r="BK20" s="59"/>
      <c r="BL20" s="17"/>
      <c r="BN20" s="617" t="s">
        <v>1631</v>
      </c>
      <c r="BO20" s="618" t="s">
        <v>292</v>
      </c>
      <c r="BP20" s="619"/>
      <c r="BQ20" s="619" t="s">
        <v>222</v>
      </c>
      <c r="BR20" s="620">
        <v>0</v>
      </c>
      <c r="BS20" s="1263" t="s">
        <v>4176</v>
      </c>
      <c r="BT20" s="1264" t="s">
        <v>4177</v>
      </c>
      <c r="BU20" s="1264" t="s">
        <v>4178</v>
      </c>
      <c r="BV20" s="1264" t="s">
        <v>4179</v>
      </c>
      <c r="BW20" s="1264" t="s">
        <v>4180</v>
      </c>
      <c r="BX20" s="1264" t="s">
        <v>4181</v>
      </c>
      <c r="BY20" s="1264" t="s">
        <v>4182</v>
      </c>
      <c r="BZ20" s="654" t="s">
        <v>4183</v>
      </c>
      <c r="CA20" s="1246"/>
      <c r="CB20" s="1263" t="s">
        <v>4184</v>
      </c>
      <c r="CC20" s="1264" t="s">
        <v>4185</v>
      </c>
      <c r="CD20" s="1264" t="s">
        <v>4186</v>
      </c>
      <c r="CE20" s="1264" t="s">
        <v>4187</v>
      </c>
      <c r="CF20" s="654" t="s">
        <v>4188</v>
      </c>
      <c r="CG20" s="1263" t="s">
        <v>4189</v>
      </c>
      <c r="CH20" s="1264" t="s">
        <v>4190</v>
      </c>
      <c r="CI20" s="1264" t="s">
        <v>4191</v>
      </c>
      <c r="CJ20" s="1264" t="s">
        <v>4192</v>
      </c>
      <c r="CK20" s="1264" t="s">
        <v>4193</v>
      </c>
      <c r="CL20" s="654" t="s">
        <v>4194</v>
      </c>
      <c r="CM20" s="1263" t="s">
        <v>4195</v>
      </c>
      <c r="CN20" s="1264" t="s">
        <v>4196</v>
      </c>
      <c r="CO20" s="1264" t="s">
        <v>4197</v>
      </c>
      <c r="CP20" s="1264" t="s">
        <v>4198</v>
      </c>
      <c r="CQ20" s="1264" t="s">
        <v>4199</v>
      </c>
      <c r="CR20" s="654" t="s">
        <v>4200</v>
      </c>
    </row>
    <row r="21" spans="1:96" ht="16">
      <c r="A21" s="562"/>
      <c r="B21" s="617" t="s">
        <v>1632</v>
      </c>
      <c r="C21" s="618" t="s">
        <v>293</v>
      </c>
      <c r="D21" s="619"/>
      <c r="E21" s="619" t="s">
        <v>222</v>
      </c>
      <c r="F21" s="620">
        <v>0</v>
      </c>
      <c r="G21" s="1261">
        <v>0</v>
      </c>
      <c r="H21" s="1262">
        <v>10</v>
      </c>
      <c r="I21" s="1262">
        <v>14</v>
      </c>
      <c r="J21" s="1262">
        <v>3</v>
      </c>
      <c r="K21" s="1262">
        <v>2</v>
      </c>
      <c r="L21" s="1262">
        <v>35</v>
      </c>
      <c r="M21" s="1262">
        <v>12</v>
      </c>
      <c r="N21" s="654">
        <f t="shared" si="7"/>
        <v>76</v>
      </c>
      <c r="O21" s="562"/>
      <c r="P21" s="1261">
        <v>1</v>
      </c>
      <c r="Q21" s="1262">
        <v>5</v>
      </c>
      <c r="R21" s="1262">
        <v>3</v>
      </c>
      <c r="S21" s="1262">
        <v>67</v>
      </c>
      <c r="T21" s="654">
        <f t="shared" si="8"/>
        <v>76</v>
      </c>
      <c r="U21" s="1261">
        <v>4</v>
      </c>
      <c r="V21" s="1262">
        <v>14</v>
      </c>
      <c r="W21" s="1262">
        <v>43</v>
      </c>
      <c r="X21" s="1262">
        <v>15</v>
      </c>
      <c r="Y21" s="1262">
        <v>0</v>
      </c>
      <c r="Z21" s="654">
        <f t="shared" si="9"/>
        <v>76</v>
      </c>
      <c r="AA21" s="1261">
        <v>0</v>
      </c>
      <c r="AB21" s="1262">
        <v>28</v>
      </c>
      <c r="AC21" s="1262">
        <v>39</v>
      </c>
      <c r="AD21" s="1262">
        <v>4</v>
      </c>
      <c r="AE21" s="1262">
        <v>5</v>
      </c>
      <c r="AF21" s="654">
        <f t="shared" si="10"/>
        <v>76</v>
      </c>
      <c r="AG21" s="448"/>
      <c r="AH21" s="562"/>
      <c r="AI21" s="57">
        <f t="shared" si="11"/>
        <v>0</v>
      </c>
      <c r="AJ21" s="19"/>
      <c r="AK21" s="17"/>
      <c r="AL21" s="59">
        <f>IF([2]Validation!$H$3=1,0,IF(ISNUMBER(G21),0,1))</f>
        <v>0</v>
      </c>
      <c r="AM21" s="59">
        <f>IF([2]Validation!$H$3=1,0,IF(ISNUMBER(H21),0,1))</f>
        <v>0</v>
      </c>
      <c r="AN21" s="59">
        <f>IF([2]Validation!$H$3=1,0,IF(ISNUMBER(I21),0,1))</f>
        <v>0</v>
      </c>
      <c r="AO21" s="59">
        <f>IF([2]Validation!$H$3=1,0,IF(ISNUMBER(J21),0,1))</f>
        <v>0</v>
      </c>
      <c r="AP21" s="59">
        <f>IF([2]Validation!$H$3=1,0,IF(ISNUMBER(K21),0,1))</f>
        <v>0</v>
      </c>
      <c r="AQ21" s="59">
        <f>IF([2]Validation!$H$3=1,0,IF(ISNUMBER(L21),0,1))</f>
        <v>0</v>
      </c>
      <c r="AR21" s="59">
        <f>IF([2]Validation!$H$3=1,0,IF(ISNUMBER(M21),0,1))</f>
        <v>0</v>
      </c>
      <c r="AS21" s="59"/>
      <c r="AT21" s="44"/>
      <c r="AU21" s="59">
        <f>IF([2]Validation!$H$3=1,0,IF(ISNUMBER(P21),0,1))</f>
        <v>0</v>
      </c>
      <c r="AV21" s="59">
        <f>IF([2]Validation!$H$3=1,0,IF(ISNUMBER(Q21),0,1))</f>
        <v>0</v>
      </c>
      <c r="AW21" s="59">
        <f>IF([2]Validation!$H$3=1,0,IF(ISNUMBER(R21),0,1))</f>
        <v>0</v>
      </c>
      <c r="AX21" s="59">
        <f>IF([2]Validation!$H$3=1,0,IF(ISNUMBER(S21),0,1))</f>
        <v>0</v>
      </c>
      <c r="AY21" s="59"/>
      <c r="AZ21" s="59">
        <f>IF([2]Validation!$H$3=1,0,IF(ISNUMBER(U21),0,1))</f>
        <v>0</v>
      </c>
      <c r="BA21" s="59">
        <f>IF([2]Validation!$H$3=1,0,IF(ISNUMBER(V21),0,1))</f>
        <v>0</v>
      </c>
      <c r="BB21" s="59">
        <f>IF([2]Validation!$H$3=1,0,IF(ISNUMBER(W21),0,1))</f>
        <v>0</v>
      </c>
      <c r="BC21" s="59">
        <f>IF([2]Validation!$H$3=1,0,IF(ISNUMBER(X21),0,1))</f>
        <v>0</v>
      </c>
      <c r="BD21" s="59">
        <f>IF([2]Validation!$H$3=1,0,IF(ISNUMBER(Y21),0,1))</f>
        <v>0</v>
      </c>
      <c r="BE21" s="59"/>
      <c r="BF21" s="59">
        <f>IF([2]Validation!$H$3=1,0,IF(ISNUMBER(AA21),0,1))</f>
        <v>0</v>
      </c>
      <c r="BG21" s="59">
        <f>IF([2]Validation!$H$3=1,0,IF(ISNUMBER(AB21),0,1))</f>
        <v>0</v>
      </c>
      <c r="BH21" s="59">
        <f>IF([2]Validation!$H$3=1,0,IF(ISNUMBER(AC21),0,1))</f>
        <v>0</v>
      </c>
      <c r="BI21" s="59">
        <f>IF([2]Validation!$H$3=1,0,IF(ISNUMBER(AD21),0,1))</f>
        <v>0</v>
      </c>
      <c r="BJ21" s="59">
        <f>IF([2]Validation!$H$3=1,0,IF(ISNUMBER(AE21),0,1))</f>
        <v>0</v>
      </c>
      <c r="BK21" s="59"/>
      <c r="BL21" s="17"/>
      <c r="BN21" s="617" t="s">
        <v>1632</v>
      </c>
      <c r="BO21" s="618" t="s">
        <v>293</v>
      </c>
      <c r="BP21" s="619"/>
      <c r="BQ21" s="619" t="s">
        <v>222</v>
      </c>
      <c r="BR21" s="620">
        <v>0</v>
      </c>
      <c r="BS21" s="1263" t="s">
        <v>4201</v>
      </c>
      <c r="BT21" s="1264" t="s">
        <v>4202</v>
      </c>
      <c r="BU21" s="1264" t="s">
        <v>4203</v>
      </c>
      <c r="BV21" s="1264" t="s">
        <v>4204</v>
      </c>
      <c r="BW21" s="1264" t="s">
        <v>4205</v>
      </c>
      <c r="BX21" s="1264" t="s">
        <v>4206</v>
      </c>
      <c r="BY21" s="1264" t="s">
        <v>4207</v>
      </c>
      <c r="BZ21" s="654" t="s">
        <v>4208</v>
      </c>
      <c r="CA21" s="1246"/>
      <c r="CB21" s="1263" t="s">
        <v>4209</v>
      </c>
      <c r="CC21" s="1264" t="s">
        <v>4210</v>
      </c>
      <c r="CD21" s="1264" t="s">
        <v>4211</v>
      </c>
      <c r="CE21" s="1264" t="s">
        <v>4212</v>
      </c>
      <c r="CF21" s="654" t="s">
        <v>4213</v>
      </c>
      <c r="CG21" s="1263" t="s">
        <v>4214</v>
      </c>
      <c r="CH21" s="1264" t="s">
        <v>4215</v>
      </c>
      <c r="CI21" s="1264" t="s">
        <v>4216</v>
      </c>
      <c r="CJ21" s="1264" t="s">
        <v>4217</v>
      </c>
      <c r="CK21" s="1264" t="s">
        <v>4218</v>
      </c>
      <c r="CL21" s="654" t="s">
        <v>4219</v>
      </c>
      <c r="CM21" s="1263" t="s">
        <v>4220</v>
      </c>
      <c r="CN21" s="1264" t="s">
        <v>4221</v>
      </c>
      <c r="CO21" s="1264" t="s">
        <v>4222</v>
      </c>
      <c r="CP21" s="1264" t="s">
        <v>4223</v>
      </c>
      <c r="CQ21" s="1264" t="s">
        <v>4224</v>
      </c>
      <c r="CR21" s="654" t="s">
        <v>4225</v>
      </c>
    </row>
    <row r="22" spans="1:96" ht="16">
      <c r="A22" s="562"/>
      <c r="B22" s="617" t="s">
        <v>1633</v>
      </c>
      <c r="C22" s="74" t="s">
        <v>294</v>
      </c>
      <c r="D22" s="655"/>
      <c r="E22" s="655" t="s">
        <v>222</v>
      </c>
      <c r="F22" s="656">
        <v>0</v>
      </c>
      <c r="G22" s="1261">
        <v>0</v>
      </c>
      <c r="H22" s="1262">
        <v>1</v>
      </c>
      <c r="I22" s="1262">
        <v>0</v>
      </c>
      <c r="J22" s="1262">
        <v>0</v>
      </c>
      <c r="K22" s="1262">
        <v>9</v>
      </c>
      <c r="L22" s="1262">
        <v>3</v>
      </c>
      <c r="M22" s="1262">
        <v>14</v>
      </c>
      <c r="N22" s="654">
        <f t="shared" si="7"/>
        <v>27</v>
      </c>
      <c r="O22" s="562"/>
      <c r="P22" s="1261">
        <v>0</v>
      </c>
      <c r="Q22" s="1262">
        <v>2</v>
      </c>
      <c r="R22" s="1262">
        <v>23</v>
      </c>
      <c r="S22" s="1262">
        <v>3</v>
      </c>
      <c r="T22" s="654">
        <f t="shared" si="8"/>
        <v>28</v>
      </c>
      <c r="U22" s="1261">
        <v>3</v>
      </c>
      <c r="V22" s="1262">
        <v>11</v>
      </c>
      <c r="W22" s="1262">
        <v>13</v>
      </c>
      <c r="X22" s="1262">
        <v>1</v>
      </c>
      <c r="Y22" s="1262">
        <v>0</v>
      </c>
      <c r="Z22" s="654">
        <f t="shared" si="9"/>
        <v>28</v>
      </c>
      <c r="AA22" s="1261">
        <v>0</v>
      </c>
      <c r="AB22" s="1262">
        <v>13</v>
      </c>
      <c r="AC22" s="1262">
        <v>14</v>
      </c>
      <c r="AD22" s="1262">
        <v>1</v>
      </c>
      <c r="AE22" s="1262">
        <v>0</v>
      </c>
      <c r="AF22" s="654">
        <f t="shared" si="10"/>
        <v>28</v>
      </c>
      <c r="AG22" s="448"/>
      <c r="AH22" s="562"/>
      <c r="AI22" s="57">
        <f t="shared" si="11"/>
        <v>0</v>
      </c>
      <c r="AJ22" s="19"/>
      <c r="AK22" s="17"/>
      <c r="AL22" s="59">
        <f>IF([2]Validation!$H$3=1,0,IF(ISNUMBER(G22),0,1))</f>
        <v>0</v>
      </c>
      <c r="AM22" s="59">
        <f>IF([2]Validation!$H$3=1,0,IF(ISNUMBER(H22),0,1))</f>
        <v>0</v>
      </c>
      <c r="AN22" s="59">
        <f>IF([2]Validation!$H$3=1,0,IF(ISNUMBER(I22),0,1))</f>
        <v>0</v>
      </c>
      <c r="AO22" s="59">
        <f>IF([2]Validation!$H$3=1,0,IF(ISNUMBER(J22),0,1))</f>
        <v>0</v>
      </c>
      <c r="AP22" s="59">
        <f>IF([2]Validation!$H$3=1,0,IF(ISNUMBER(K22),0,1))</f>
        <v>0</v>
      </c>
      <c r="AQ22" s="59">
        <f>IF([2]Validation!$H$3=1,0,IF(ISNUMBER(L22),0,1))</f>
        <v>0</v>
      </c>
      <c r="AR22" s="59">
        <f>IF([2]Validation!$H$3=1,0,IF(ISNUMBER(M22),0,1))</f>
        <v>0</v>
      </c>
      <c r="AS22" s="59"/>
      <c r="AT22" s="44"/>
      <c r="AU22" s="59">
        <f>IF([2]Validation!$H$3=1,0,IF(ISNUMBER(P22),0,1))</f>
        <v>0</v>
      </c>
      <c r="AV22" s="59">
        <f>IF([2]Validation!$H$3=1,0,IF(ISNUMBER(Q22),0,1))</f>
        <v>0</v>
      </c>
      <c r="AW22" s="59">
        <f>IF([2]Validation!$H$3=1,0,IF(ISNUMBER(R22),0,1))</f>
        <v>0</v>
      </c>
      <c r="AX22" s="59">
        <f>IF([2]Validation!$H$3=1,0,IF(ISNUMBER(S22),0,1))</f>
        <v>0</v>
      </c>
      <c r="AY22" s="59"/>
      <c r="AZ22" s="59">
        <f>IF([2]Validation!$H$3=1,0,IF(ISNUMBER(U22),0,1))</f>
        <v>0</v>
      </c>
      <c r="BA22" s="59">
        <f>IF([2]Validation!$H$3=1,0,IF(ISNUMBER(V22),0,1))</f>
        <v>0</v>
      </c>
      <c r="BB22" s="59">
        <f>IF([2]Validation!$H$3=1,0,IF(ISNUMBER(W22),0,1))</f>
        <v>0</v>
      </c>
      <c r="BC22" s="59">
        <f>IF([2]Validation!$H$3=1,0,IF(ISNUMBER(X22),0,1))</f>
        <v>0</v>
      </c>
      <c r="BD22" s="59">
        <f>IF([2]Validation!$H$3=1,0,IF(ISNUMBER(Y22),0,1))</f>
        <v>0</v>
      </c>
      <c r="BE22" s="59"/>
      <c r="BF22" s="59">
        <f>IF([2]Validation!$H$3=1,0,IF(ISNUMBER(AA22),0,1))</f>
        <v>0</v>
      </c>
      <c r="BG22" s="59">
        <f>IF([2]Validation!$H$3=1,0,IF(ISNUMBER(AB22),0,1))</f>
        <v>0</v>
      </c>
      <c r="BH22" s="59">
        <f>IF([2]Validation!$H$3=1,0,IF(ISNUMBER(AC22),0,1))</f>
        <v>0</v>
      </c>
      <c r="BI22" s="59">
        <f>IF([2]Validation!$H$3=1,0,IF(ISNUMBER(AD22),0,1))</f>
        <v>0</v>
      </c>
      <c r="BJ22" s="59">
        <f>IF([2]Validation!$H$3=1,0,IF(ISNUMBER(AE22),0,1))</f>
        <v>0</v>
      </c>
      <c r="BK22" s="59"/>
      <c r="BL22" s="17"/>
      <c r="BN22" s="617" t="s">
        <v>1633</v>
      </c>
      <c r="BO22" s="74" t="s">
        <v>294</v>
      </c>
      <c r="BP22" s="655"/>
      <c r="BQ22" s="655" t="s">
        <v>222</v>
      </c>
      <c r="BR22" s="656">
        <v>0</v>
      </c>
      <c r="BS22" s="1263" t="s">
        <v>4226</v>
      </c>
      <c r="BT22" s="1264" t="s">
        <v>4227</v>
      </c>
      <c r="BU22" s="1264" t="s">
        <v>4228</v>
      </c>
      <c r="BV22" s="1264" t="s">
        <v>4229</v>
      </c>
      <c r="BW22" s="1264" t="s">
        <v>4230</v>
      </c>
      <c r="BX22" s="1264" t="s">
        <v>4231</v>
      </c>
      <c r="BY22" s="1264" t="s">
        <v>4232</v>
      </c>
      <c r="BZ22" s="654" t="s">
        <v>4233</v>
      </c>
      <c r="CA22" s="1246"/>
      <c r="CB22" s="1263" t="s">
        <v>4234</v>
      </c>
      <c r="CC22" s="1264" t="s">
        <v>4235</v>
      </c>
      <c r="CD22" s="1264" t="s">
        <v>4236</v>
      </c>
      <c r="CE22" s="1264" t="s">
        <v>4237</v>
      </c>
      <c r="CF22" s="654" t="s">
        <v>4238</v>
      </c>
      <c r="CG22" s="1263" t="s">
        <v>4239</v>
      </c>
      <c r="CH22" s="1264" t="s">
        <v>4240</v>
      </c>
      <c r="CI22" s="1264" t="s">
        <v>4241</v>
      </c>
      <c r="CJ22" s="1264" t="s">
        <v>4242</v>
      </c>
      <c r="CK22" s="1264" t="s">
        <v>4243</v>
      </c>
      <c r="CL22" s="654" t="s">
        <v>4244</v>
      </c>
      <c r="CM22" s="1263" t="s">
        <v>4245</v>
      </c>
      <c r="CN22" s="1264" t="s">
        <v>4246</v>
      </c>
      <c r="CO22" s="1264" t="s">
        <v>4247</v>
      </c>
      <c r="CP22" s="1264" t="s">
        <v>4248</v>
      </c>
      <c r="CQ22" s="1264" t="s">
        <v>4249</v>
      </c>
      <c r="CR22" s="654" t="s">
        <v>4250</v>
      </c>
    </row>
    <row r="23" spans="1:96" ht="16">
      <c r="A23" s="562"/>
      <c r="B23" s="617" t="s">
        <v>1634</v>
      </c>
      <c r="C23" s="618" t="s">
        <v>295</v>
      </c>
      <c r="D23" s="619"/>
      <c r="E23" s="619" t="s">
        <v>222</v>
      </c>
      <c r="F23" s="620">
        <v>0</v>
      </c>
      <c r="G23" s="1261">
        <v>0</v>
      </c>
      <c r="H23" s="1262">
        <v>5</v>
      </c>
      <c r="I23" s="1262">
        <v>0</v>
      </c>
      <c r="J23" s="1262">
        <v>0</v>
      </c>
      <c r="K23" s="1262">
        <v>35</v>
      </c>
      <c r="L23" s="1262">
        <v>2</v>
      </c>
      <c r="M23" s="1262">
        <v>10</v>
      </c>
      <c r="N23" s="654">
        <f t="shared" si="7"/>
        <v>52</v>
      </c>
      <c r="O23" s="562"/>
      <c r="P23" s="1261">
        <v>3</v>
      </c>
      <c r="Q23" s="1262">
        <v>19</v>
      </c>
      <c r="R23" s="1262">
        <v>25</v>
      </c>
      <c r="S23" s="1262">
        <v>6</v>
      </c>
      <c r="T23" s="654">
        <f t="shared" si="8"/>
        <v>53</v>
      </c>
      <c r="U23" s="1261">
        <v>6</v>
      </c>
      <c r="V23" s="1262">
        <v>24</v>
      </c>
      <c r="W23" s="1262">
        <v>19</v>
      </c>
      <c r="X23" s="1262">
        <v>4</v>
      </c>
      <c r="Y23" s="1262">
        <v>0</v>
      </c>
      <c r="Z23" s="654">
        <f t="shared" si="9"/>
        <v>53</v>
      </c>
      <c r="AA23" s="1261">
        <v>5</v>
      </c>
      <c r="AB23" s="1262">
        <v>32</v>
      </c>
      <c r="AC23" s="1262">
        <v>15</v>
      </c>
      <c r="AD23" s="1262">
        <v>1</v>
      </c>
      <c r="AE23" s="1262">
        <v>0</v>
      </c>
      <c r="AF23" s="654">
        <f t="shared" si="10"/>
        <v>53</v>
      </c>
      <c r="AG23" s="431"/>
      <c r="AH23" s="562"/>
      <c r="AI23" s="57">
        <f t="shared" si="11"/>
        <v>0</v>
      </c>
      <c r="AJ23" s="19"/>
      <c r="AK23" s="17"/>
      <c r="AL23" s="59">
        <f>IF([2]Validation!$H$3=1,0,IF(ISNUMBER(G23),0,1))</f>
        <v>0</v>
      </c>
      <c r="AM23" s="59">
        <f>IF([2]Validation!$H$3=1,0,IF(ISNUMBER(H23),0,1))</f>
        <v>0</v>
      </c>
      <c r="AN23" s="59">
        <f>IF([2]Validation!$H$3=1,0,IF(ISNUMBER(I23),0,1))</f>
        <v>0</v>
      </c>
      <c r="AO23" s="59">
        <f>IF([2]Validation!$H$3=1,0,IF(ISNUMBER(J23),0,1))</f>
        <v>0</v>
      </c>
      <c r="AP23" s="59">
        <f>IF([2]Validation!$H$3=1,0,IF(ISNUMBER(K23),0,1))</f>
        <v>0</v>
      </c>
      <c r="AQ23" s="59">
        <f>IF([2]Validation!$H$3=1,0,IF(ISNUMBER(L23),0,1))</f>
        <v>0</v>
      </c>
      <c r="AR23" s="59">
        <f>IF([2]Validation!$H$3=1,0,IF(ISNUMBER(M23),0,1))</f>
        <v>0</v>
      </c>
      <c r="AS23" s="59"/>
      <c r="AT23" s="44"/>
      <c r="AU23" s="59">
        <f>IF([2]Validation!$H$3=1,0,IF(ISNUMBER(P23),0,1))</f>
        <v>0</v>
      </c>
      <c r="AV23" s="59">
        <f>IF([2]Validation!$H$3=1,0,IF(ISNUMBER(Q23),0,1))</f>
        <v>0</v>
      </c>
      <c r="AW23" s="59">
        <f>IF([2]Validation!$H$3=1,0,IF(ISNUMBER(R23),0,1))</f>
        <v>0</v>
      </c>
      <c r="AX23" s="59">
        <f>IF([2]Validation!$H$3=1,0,IF(ISNUMBER(S23),0,1))</f>
        <v>0</v>
      </c>
      <c r="AY23" s="59"/>
      <c r="AZ23" s="59">
        <f>IF([2]Validation!$H$3=1,0,IF(ISNUMBER(U23),0,1))</f>
        <v>0</v>
      </c>
      <c r="BA23" s="59">
        <f>IF([2]Validation!$H$3=1,0,IF(ISNUMBER(V23),0,1))</f>
        <v>0</v>
      </c>
      <c r="BB23" s="59">
        <f>IF([2]Validation!$H$3=1,0,IF(ISNUMBER(W23),0,1))</f>
        <v>0</v>
      </c>
      <c r="BC23" s="59">
        <f>IF([2]Validation!$H$3=1,0,IF(ISNUMBER(X23),0,1))</f>
        <v>0</v>
      </c>
      <c r="BD23" s="59">
        <f>IF([2]Validation!$H$3=1,0,IF(ISNUMBER(Y23),0,1))</f>
        <v>0</v>
      </c>
      <c r="BE23" s="59"/>
      <c r="BF23" s="59">
        <f>IF([2]Validation!$H$3=1,0,IF(ISNUMBER(AA23),0,1))</f>
        <v>0</v>
      </c>
      <c r="BG23" s="59">
        <f>IF([2]Validation!$H$3=1,0,IF(ISNUMBER(AB23),0,1))</f>
        <v>0</v>
      </c>
      <c r="BH23" s="59">
        <f>IF([2]Validation!$H$3=1,0,IF(ISNUMBER(AC23),0,1))</f>
        <v>0</v>
      </c>
      <c r="BI23" s="59">
        <f>IF([2]Validation!$H$3=1,0,IF(ISNUMBER(AD23),0,1))</f>
        <v>0</v>
      </c>
      <c r="BJ23" s="59">
        <f>IF([2]Validation!$H$3=1,0,IF(ISNUMBER(AE23),0,1))</f>
        <v>0</v>
      </c>
      <c r="BK23" s="59"/>
      <c r="BL23" s="17"/>
      <c r="BN23" s="617" t="s">
        <v>1634</v>
      </c>
      <c r="BO23" s="618" t="s">
        <v>295</v>
      </c>
      <c r="BP23" s="619"/>
      <c r="BQ23" s="619" t="s">
        <v>222</v>
      </c>
      <c r="BR23" s="620">
        <v>0</v>
      </c>
      <c r="BS23" s="1263" t="s">
        <v>4251</v>
      </c>
      <c r="BT23" s="1264" t="s">
        <v>4252</v>
      </c>
      <c r="BU23" s="1264" t="s">
        <v>4253</v>
      </c>
      <c r="BV23" s="1264" t="s">
        <v>4254</v>
      </c>
      <c r="BW23" s="1264" t="s">
        <v>4255</v>
      </c>
      <c r="BX23" s="1264" t="s">
        <v>4256</v>
      </c>
      <c r="BY23" s="1264" t="s">
        <v>4257</v>
      </c>
      <c r="BZ23" s="654" t="s">
        <v>4258</v>
      </c>
      <c r="CA23" s="1246"/>
      <c r="CB23" s="1263" t="s">
        <v>4259</v>
      </c>
      <c r="CC23" s="1264" t="s">
        <v>4260</v>
      </c>
      <c r="CD23" s="1264" t="s">
        <v>4261</v>
      </c>
      <c r="CE23" s="1264" t="s">
        <v>4262</v>
      </c>
      <c r="CF23" s="654" t="s">
        <v>4263</v>
      </c>
      <c r="CG23" s="1263" t="s">
        <v>4264</v>
      </c>
      <c r="CH23" s="1264" t="s">
        <v>4265</v>
      </c>
      <c r="CI23" s="1264" t="s">
        <v>4266</v>
      </c>
      <c r="CJ23" s="1264" t="s">
        <v>4267</v>
      </c>
      <c r="CK23" s="1264" t="s">
        <v>4268</v>
      </c>
      <c r="CL23" s="654" t="s">
        <v>4269</v>
      </c>
      <c r="CM23" s="1263" t="s">
        <v>4270</v>
      </c>
      <c r="CN23" s="1264" t="s">
        <v>4271</v>
      </c>
      <c r="CO23" s="1264" t="s">
        <v>4272</v>
      </c>
      <c r="CP23" s="1264" t="s">
        <v>4273</v>
      </c>
      <c r="CQ23" s="1264" t="s">
        <v>4274</v>
      </c>
      <c r="CR23" s="654" t="s">
        <v>4275</v>
      </c>
    </row>
    <row r="24" spans="1:96" ht="16.5" thickBot="1">
      <c r="A24" s="562"/>
      <c r="B24" s="660" t="s">
        <v>1635</v>
      </c>
      <c r="C24" s="661" t="s">
        <v>296</v>
      </c>
      <c r="D24" s="662"/>
      <c r="E24" s="662" t="s">
        <v>222</v>
      </c>
      <c r="F24" s="663">
        <v>0</v>
      </c>
      <c r="G24" s="657">
        <f t="shared" ref="G24:N24" si="12">+SUM(G18:G23)</f>
        <v>2</v>
      </c>
      <c r="H24" s="658">
        <f t="shared" si="12"/>
        <v>33</v>
      </c>
      <c r="I24" s="658">
        <f t="shared" si="12"/>
        <v>113</v>
      </c>
      <c r="J24" s="658">
        <f t="shared" si="12"/>
        <v>15</v>
      </c>
      <c r="K24" s="658">
        <f t="shared" si="12"/>
        <v>46</v>
      </c>
      <c r="L24" s="658">
        <f t="shared" si="12"/>
        <v>108</v>
      </c>
      <c r="M24" s="658">
        <f t="shared" si="12"/>
        <v>37</v>
      </c>
      <c r="N24" s="666">
        <f t="shared" si="12"/>
        <v>354</v>
      </c>
      <c r="O24" s="562"/>
      <c r="P24" s="657">
        <f t="shared" ref="P24:AF24" si="13">+SUM(P18:P23)</f>
        <v>4</v>
      </c>
      <c r="Q24" s="658">
        <f t="shared" si="13"/>
        <v>28</v>
      </c>
      <c r="R24" s="658">
        <f t="shared" si="13"/>
        <v>52</v>
      </c>
      <c r="S24" s="658">
        <f t="shared" si="13"/>
        <v>272</v>
      </c>
      <c r="T24" s="659">
        <f t="shared" si="13"/>
        <v>356</v>
      </c>
      <c r="U24" s="657">
        <f t="shared" si="13"/>
        <v>13</v>
      </c>
      <c r="V24" s="658">
        <f t="shared" si="13"/>
        <v>62</v>
      </c>
      <c r="W24" s="658">
        <f t="shared" si="13"/>
        <v>121</v>
      </c>
      <c r="X24" s="658">
        <f t="shared" si="13"/>
        <v>150</v>
      </c>
      <c r="Y24" s="658">
        <f t="shared" si="13"/>
        <v>10</v>
      </c>
      <c r="Z24" s="659">
        <f t="shared" si="13"/>
        <v>356</v>
      </c>
      <c r="AA24" s="657">
        <f t="shared" si="13"/>
        <v>5</v>
      </c>
      <c r="AB24" s="658">
        <f t="shared" si="13"/>
        <v>82</v>
      </c>
      <c r="AC24" s="658">
        <f t="shared" si="13"/>
        <v>125</v>
      </c>
      <c r="AD24" s="658">
        <f t="shared" si="13"/>
        <v>38</v>
      </c>
      <c r="AE24" s="658">
        <f t="shared" si="13"/>
        <v>106</v>
      </c>
      <c r="AF24" s="659">
        <f t="shared" si="13"/>
        <v>356</v>
      </c>
      <c r="AG24" s="436"/>
      <c r="AH24" s="562"/>
      <c r="AT24" s="44"/>
      <c r="BN24" s="660" t="s">
        <v>1635</v>
      </c>
      <c r="BO24" s="661" t="s">
        <v>296</v>
      </c>
      <c r="BP24" s="662"/>
      <c r="BQ24" s="662" t="s">
        <v>222</v>
      </c>
      <c r="BR24" s="663">
        <v>0</v>
      </c>
      <c r="BS24" s="657" t="s">
        <v>4276</v>
      </c>
      <c r="BT24" s="658" t="s">
        <v>4277</v>
      </c>
      <c r="BU24" s="658" t="s">
        <v>4278</v>
      </c>
      <c r="BV24" s="658" t="s">
        <v>4279</v>
      </c>
      <c r="BW24" s="658" t="s">
        <v>4280</v>
      </c>
      <c r="BX24" s="658" t="s">
        <v>4281</v>
      </c>
      <c r="BY24" s="658" t="s">
        <v>4282</v>
      </c>
      <c r="BZ24" s="666" t="s">
        <v>4283</v>
      </c>
      <c r="CA24" s="1246"/>
      <c r="CB24" s="657" t="s">
        <v>4284</v>
      </c>
      <c r="CC24" s="658" t="s">
        <v>4285</v>
      </c>
      <c r="CD24" s="658" t="s">
        <v>4286</v>
      </c>
      <c r="CE24" s="658" t="s">
        <v>4287</v>
      </c>
      <c r="CF24" s="659" t="s">
        <v>4288</v>
      </c>
      <c r="CG24" s="657" t="s">
        <v>4289</v>
      </c>
      <c r="CH24" s="658" t="s">
        <v>4290</v>
      </c>
      <c r="CI24" s="658" t="s">
        <v>4291</v>
      </c>
      <c r="CJ24" s="658" t="s">
        <v>4292</v>
      </c>
      <c r="CK24" s="658" t="s">
        <v>4293</v>
      </c>
      <c r="CL24" s="659" t="s">
        <v>4294</v>
      </c>
      <c r="CM24" s="657" t="s">
        <v>4295</v>
      </c>
      <c r="CN24" s="658" t="s">
        <v>4296</v>
      </c>
      <c r="CO24" s="658" t="s">
        <v>4297</v>
      </c>
      <c r="CP24" s="658" t="s">
        <v>4298</v>
      </c>
      <c r="CQ24" s="658" t="s">
        <v>4299</v>
      </c>
      <c r="CR24" s="659" t="s">
        <v>4300</v>
      </c>
    </row>
    <row r="25" spans="1:96" ht="16.5" thickBot="1">
      <c r="A25" s="562"/>
      <c r="B25" s="645"/>
      <c r="C25" s="454"/>
      <c r="D25" s="454"/>
      <c r="E25" s="647"/>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T25" s="44"/>
      <c r="BN25" s="1248"/>
      <c r="BO25" s="1252"/>
      <c r="BP25" s="1252"/>
      <c r="BQ25" s="1253"/>
      <c r="BR25" s="1246"/>
      <c r="BS25" s="1246"/>
      <c r="BT25" s="1246"/>
      <c r="BU25" s="1246"/>
      <c r="BV25" s="1246"/>
      <c r="BW25" s="1246"/>
      <c r="BX25" s="1246"/>
      <c r="BY25" s="1246"/>
      <c r="BZ25" s="1246"/>
      <c r="CA25" s="1246"/>
      <c r="CB25" s="1246"/>
      <c r="CC25" s="1246"/>
      <c r="CD25" s="1246"/>
      <c r="CE25" s="1246"/>
      <c r="CF25" s="1246"/>
      <c r="CG25" s="1246"/>
      <c r="CH25" s="1246"/>
      <c r="CI25" s="1246"/>
      <c r="CJ25" s="1246"/>
      <c r="CK25" s="1246"/>
      <c r="CL25" s="1246"/>
      <c r="CM25" s="1246"/>
      <c r="CN25" s="1246"/>
      <c r="CO25" s="1246"/>
      <c r="CP25" s="1246"/>
      <c r="CQ25" s="1246"/>
      <c r="CR25" s="1246"/>
    </row>
    <row r="26" spans="1:96" ht="27.5" thickBot="1">
      <c r="A26" s="562"/>
      <c r="B26" s="1431" t="s">
        <v>414</v>
      </c>
      <c r="C26" s="1432"/>
      <c r="D26" s="30" t="s">
        <v>1636</v>
      </c>
      <c r="E26" s="30" t="s">
        <v>767</v>
      </c>
      <c r="F26" s="31" t="s">
        <v>416</v>
      </c>
      <c r="G26" s="667" t="s">
        <v>974</v>
      </c>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BN26" s="1431" t="s">
        <v>414</v>
      </c>
      <c r="BO26" s="1432"/>
      <c r="BP26" s="30" t="s">
        <v>1636</v>
      </c>
      <c r="BQ26" s="30" t="s">
        <v>767</v>
      </c>
      <c r="BR26" s="31" t="s">
        <v>416</v>
      </c>
      <c r="BS26" s="667" t="s">
        <v>974</v>
      </c>
      <c r="BT26" s="1246"/>
      <c r="BU26" s="1246"/>
      <c r="BV26" s="1246"/>
      <c r="BW26" s="1246"/>
      <c r="BX26" s="1246"/>
      <c r="BY26" s="1246"/>
      <c r="BZ26" s="1246"/>
      <c r="CA26" s="1246"/>
      <c r="CB26" s="1246"/>
      <c r="CC26" s="1246"/>
      <c r="CD26" s="1246"/>
      <c r="CE26" s="1246"/>
      <c r="CF26" s="1246"/>
      <c r="CG26" s="1246"/>
      <c r="CH26" s="1246"/>
      <c r="CI26" s="1246"/>
      <c r="CJ26" s="1246"/>
      <c r="CK26" s="1246"/>
      <c r="CL26" s="1246"/>
      <c r="CM26" s="1246"/>
      <c r="CN26" s="1246"/>
      <c r="CO26" s="1246"/>
      <c r="CP26" s="1246"/>
      <c r="CQ26" s="1246"/>
      <c r="CR26" s="1246"/>
    </row>
    <row r="27" spans="1:96" ht="16.5" thickBot="1">
      <c r="A27" s="562"/>
      <c r="B27" s="645"/>
      <c r="C27" s="454"/>
      <c r="D27" s="454"/>
      <c r="E27" s="647"/>
      <c r="F27" s="562"/>
      <c r="G27" s="668"/>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BN27" s="1248"/>
      <c r="BO27" s="1252"/>
      <c r="BP27" s="1252"/>
      <c r="BQ27" s="1253"/>
      <c r="BR27" s="1246"/>
      <c r="BS27" s="668"/>
      <c r="BT27" s="1246"/>
      <c r="BU27" s="1246"/>
      <c r="BV27" s="1246"/>
      <c r="BW27" s="1246"/>
      <c r="BX27" s="1246"/>
      <c r="BY27" s="1246"/>
      <c r="BZ27" s="1246"/>
      <c r="CA27" s="1246"/>
      <c r="CB27" s="1246"/>
      <c r="CC27" s="1246"/>
      <c r="CD27" s="1246"/>
      <c r="CE27" s="1246"/>
      <c r="CF27" s="1246"/>
      <c r="CG27" s="1246"/>
      <c r="CH27" s="1246"/>
      <c r="CI27" s="1246"/>
      <c r="CJ27" s="1246"/>
      <c r="CK27" s="1246"/>
      <c r="CL27" s="1246"/>
      <c r="CM27" s="1246"/>
      <c r="CN27" s="1246"/>
      <c r="CO27" s="1246"/>
      <c r="CP27" s="1246"/>
      <c r="CQ27" s="1246"/>
      <c r="CR27" s="1246"/>
    </row>
    <row r="28" spans="1:96" ht="16.5" thickBot="1">
      <c r="A28" s="562"/>
      <c r="B28" s="649" t="s">
        <v>451</v>
      </c>
      <c r="C28" s="650" t="s">
        <v>297</v>
      </c>
      <c r="D28" s="454"/>
      <c r="E28" s="647"/>
      <c r="F28" s="562"/>
      <c r="G28" s="668"/>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BN28" s="649" t="s">
        <v>451</v>
      </c>
      <c r="BO28" s="650" t="s">
        <v>297</v>
      </c>
      <c r="BP28" s="1252"/>
      <c r="BQ28" s="1253"/>
      <c r="BR28" s="1246"/>
      <c r="BS28" s="668"/>
      <c r="BT28" s="1246"/>
      <c r="BU28" s="1246"/>
      <c r="BV28" s="1246"/>
      <c r="BW28" s="1246"/>
      <c r="BX28" s="1246"/>
      <c r="BY28" s="1246"/>
      <c r="BZ28" s="1246"/>
      <c r="CA28" s="1246"/>
      <c r="CB28" s="1246"/>
      <c r="CC28" s="1246"/>
      <c r="CD28" s="1246"/>
      <c r="CE28" s="1246"/>
      <c r="CF28" s="1246"/>
      <c r="CG28" s="1246"/>
      <c r="CH28" s="1246"/>
      <c r="CI28" s="1246"/>
      <c r="CJ28" s="1246"/>
      <c r="CK28" s="1246"/>
      <c r="CL28" s="1246"/>
      <c r="CM28" s="1246"/>
      <c r="CN28" s="1246"/>
      <c r="CO28" s="1246"/>
      <c r="CP28" s="1246"/>
      <c r="CQ28" s="1246"/>
      <c r="CR28" s="1246"/>
    </row>
    <row r="29" spans="1:96" ht="16">
      <c r="A29" s="643"/>
      <c r="B29" s="580" t="s">
        <v>1637</v>
      </c>
      <c r="C29" s="312" t="s">
        <v>298</v>
      </c>
      <c r="D29" s="313"/>
      <c r="E29" s="669" t="s">
        <v>337</v>
      </c>
      <c r="F29" s="314">
        <v>3</v>
      </c>
      <c r="G29" s="670">
        <v>15291.036</v>
      </c>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426"/>
      <c r="AH29" s="562"/>
      <c r="AI29" s="57">
        <f t="shared" ref="AI29:AI38" si="14" xml:space="preserve"> IF( SUM( AK29:BL29 ) = 0, 0, $AL$5 )</f>
        <v>0</v>
      </c>
      <c r="AJ29" s="19"/>
      <c r="AK29" s="17"/>
      <c r="AL29" s="59">
        <f>IF([2]Validation!$H$3=1,0,IF(ISNUMBER(G29),0,1))</f>
        <v>0</v>
      </c>
      <c r="BL29" s="17"/>
      <c r="BN29" s="580" t="s">
        <v>1637</v>
      </c>
      <c r="BO29" s="312" t="s">
        <v>298</v>
      </c>
      <c r="BP29" s="313" t="s">
        <v>4301</v>
      </c>
      <c r="BQ29" s="313" t="s">
        <v>337</v>
      </c>
      <c r="BR29" s="314">
        <v>3</v>
      </c>
      <c r="BS29" s="1267"/>
      <c r="BT29" s="1246"/>
      <c r="BU29" s="1246"/>
      <c r="BV29" s="1246"/>
      <c r="BW29" s="1246"/>
      <c r="BX29" s="1246"/>
      <c r="BY29" s="1246"/>
      <c r="BZ29" s="1246"/>
      <c r="CA29" s="1246"/>
      <c r="CB29" s="1246"/>
      <c r="CC29" s="1246"/>
      <c r="CD29" s="1246"/>
      <c r="CE29" s="1246"/>
      <c r="CF29" s="1246"/>
      <c r="CG29" s="1246"/>
      <c r="CH29" s="1246"/>
      <c r="CI29" s="1246"/>
      <c r="CJ29" s="1246"/>
      <c r="CK29" s="1246"/>
      <c r="CL29" s="1246"/>
      <c r="CM29" s="1246"/>
      <c r="CN29" s="1246"/>
      <c r="CO29" s="1246"/>
      <c r="CP29" s="1246"/>
      <c r="CQ29" s="1246"/>
      <c r="CR29" s="1246"/>
    </row>
    <row r="30" spans="1:96" ht="16">
      <c r="A30" s="643"/>
      <c r="B30" s="617" t="s">
        <v>1638</v>
      </c>
      <c r="C30" s="618" t="s">
        <v>299</v>
      </c>
      <c r="D30" s="619"/>
      <c r="E30" s="619" t="s">
        <v>1379</v>
      </c>
      <c r="F30" s="620">
        <v>3</v>
      </c>
      <c r="G30" s="1268">
        <v>0</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448"/>
      <c r="AH30" s="562"/>
      <c r="AI30" s="57">
        <f t="shared" si="14"/>
        <v>0</v>
      </c>
      <c r="AJ30" s="19"/>
      <c r="AK30" s="17"/>
      <c r="AL30" s="59">
        <f>IF([2]Validation!$H$3=1,0,IF(ISNUMBER(G30),0,1))</f>
        <v>0</v>
      </c>
      <c r="BL30" s="17"/>
      <c r="BN30" s="617" t="s">
        <v>1638</v>
      </c>
      <c r="BO30" s="618" t="s">
        <v>299</v>
      </c>
      <c r="BP30" s="619" t="s">
        <v>4302</v>
      </c>
      <c r="BQ30" s="619" t="s">
        <v>1379</v>
      </c>
      <c r="BR30" s="620">
        <v>3</v>
      </c>
      <c r="BS30" s="1269"/>
      <c r="BT30" s="1246"/>
      <c r="BU30" s="1246"/>
      <c r="BV30" s="1246"/>
      <c r="BW30" s="1246"/>
      <c r="BX30" s="1246"/>
      <c r="BY30" s="1246"/>
      <c r="BZ30" s="1246"/>
      <c r="CA30" s="1246"/>
      <c r="CB30" s="1246"/>
      <c r="CC30" s="1246"/>
      <c r="CD30" s="1246"/>
      <c r="CE30" s="1246"/>
      <c r="CF30" s="1246"/>
      <c r="CG30" s="1246"/>
      <c r="CH30" s="1246"/>
      <c r="CI30" s="1246"/>
      <c r="CJ30" s="1246"/>
      <c r="CK30" s="1246"/>
      <c r="CL30" s="1246"/>
      <c r="CM30" s="1246"/>
      <c r="CN30" s="1246"/>
      <c r="CO30" s="1246"/>
      <c r="CP30" s="1246"/>
      <c r="CQ30" s="1246"/>
      <c r="CR30" s="1246"/>
    </row>
    <row r="31" spans="1:96" ht="16">
      <c r="A31" s="643"/>
      <c r="B31" s="617" t="s">
        <v>1639</v>
      </c>
      <c r="C31" s="618" t="s">
        <v>300</v>
      </c>
      <c r="D31" s="619"/>
      <c r="E31" s="619" t="s">
        <v>1379</v>
      </c>
      <c r="F31" s="620">
        <v>3</v>
      </c>
      <c r="G31" s="1268">
        <v>0</v>
      </c>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448"/>
      <c r="AH31" s="562"/>
      <c r="AI31" s="57">
        <f t="shared" si="14"/>
        <v>0</v>
      </c>
      <c r="AJ31" s="19"/>
      <c r="AK31" s="17"/>
      <c r="AL31" s="59">
        <f>IF([2]Validation!$H$3=1,0,IF(ISNUMBER(G31),0,1))</f>
        <v>0</v>
      </c>
      <c r="BL31" s="17"/>
      <c r="BN31" s="617" t="s">
        <v>1639</v>
      </c>
      <c r="BO31" s="618" t="s">
        <v>300</v>
      </c>
      <c r="BP31" s="619" t="s">
        <v>4303</v>
      </c>
      <c r="BQ31" s="619" t="s">
        <v>1379</v>
      </c>
      <c r="BR31" s="620">
        <v>3</v>
      </c>
      <c r="BS31" s="1269"/>
      <c r="BT31" s="1246"/>
      <c r="BU31" s="1246"/>
      <c r="BV31" s="1246"/>
      <c r="BW31" s="1246"/>
      <c r="BX31" s="1246"/>
      <c r="BY31" s="1246"/>
      <c r="BZ31" s="1246"/>
      <c r="CA31" s="1246"/>
      <c r="CB31" s="1246"/>
      <c r="CC31" s="1246"/>
      <c r="CD31" s="1246"/>
      <c r="CE31" s="1246"/>
      <c r="CF31" s="1246"/>
      <c r="CG31" s="1246"/>
      <c r="CH31" s="1246"/>
      <c r="CI31" s="1246"/>
      <c r="CJ31" s="1246"/>
      <c r="CK31" s="1246"/>
      <c r="CL31" s="1246"/>
      <c r="CM31" s="1246"/>
      <c r="CN31" s="1246"/>
      <c r="CO31" s="1246"/>
      <c r="CP31" s="1246"/>
      <c r="CQ31" s="1246"/>
      <c r="CR31" s="1246"/>
    </row>
    <row r="32" spans="1:96" ht="16">
      <c r="A32" s="643"/>
      <c r="B32" s="617" t="s">
        <v>1640</v>
      </c>
      <c r="C32" s="618" t="s">
        <v>301</v>
      </c>
      <c r="D32" s="619"/>
      <c r="E32" s="619" t="s">
        <v>1379</v>
      </c>
      <c r="F32" s="620">
        <v>3</v>
      </c>
      <c r="G32" s="1268">
        <v>409.58300000000003</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448"/>
      <c r="AH32" s="562"/>
      <c r="AI32" s="57">
        <f t="shared" si="14"/>
        <v>0</v>
      </c>
      <c r="AJ32" s="19"/>
      <c r="AK32" s="17"/>
      <c r="AL32" s="59">
        <f>IF([2]Validation!$H$3=1,0,IF(ISNUMBER(G32),0,1))</f>
        <v>0</v>
      </c>
      <c r="BL32" s="17"/>
      <c r="BN32" s="617" t="s">
        <v>1640</v>
      </c>
      <c r="BO32" s="618" t="s">
        <v>301</v>
      </c>
      <c r="BP32" s="619" t="s">
        <v>4304</v>
      </c>
      <c r="BQ32" s="619" t="s">
        <v>1379</v>
      </c>
      <c r="BR32" s="620">
        <v>3</v>
      </c>
      <c r="BS32" s="1269"/>
      <c r="BT32" s="1246"/>
      <c r="BU32" s="1246"/>
      <c r="BV32" s="1246"/>
      <c r="BW32" s="1246"/>
      <c r="BX32" s="1246"/>
      <c r="BY32" s="1246"/>
      <c r="BZ32" s="1246"/>
      <c r="CA32" s="1246"/>
      <c r="CB32" s="1246"/>
      <c r="CC32" s="1246"/>
      <c r="CD32" s="1246"/>
      <c r="CE32" s="1246"/>
      <c r="CF32" s="1246"/>
      <c r="CG32" s="1246"/>
      <c r="CH32" s="1246"/>
      <c r="CI32" s="1246"/>
      <c r="CJ32" s="1246"/>
      <c r="CK32" s="1246"/>
      <c r="CL32" s="1246"/>
      <c r="CM32" s="1246"/>
      <c r="CN32" s="1246"/>
      <c r="CO32" s="1246"/>
      <c r="CP32" s="1246"/>
      <c r="CQ32" s="1246"/>
      <c r="CR32" s="1246"/>
    </row>
    <row r="33" spans="1:96" ht="16">
      <c r="A33" s="643"/>
      <c r="B33" s="617" t="s">
        <v>1641</v>
      </c>
      <c r="C33" s="74" t="s">
        <v>302</v>
      </c>
      <c r="D33" s="655"/>
      <c r="E33" s="655" t="s">
        <v>1379</v>
      </c>
      <c r="F33" s="656">
        <v>3</v>
      </c>
      <c r="G33" s="1268">
        <v>0</v>
      </c>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448"/>
      <c r="AH33" s="562"/>
      <c r="AI33" s="57">
        <f t="shared" si="14"/>
        <v>0</v>
      </c>
      <c r="AJ33" s="19"/>
      <c r="AK33" s="17"/>
      <c r="AL33" s="59">
        <f>IF([2]Validation!$H$3=1,0,IF(ISNUMBER(G33),0,1))</f>
        <v>0</v>
      </c>
      <c r="BL33" s="17"/>
      <c r="BN33" s="617" t="s">
        <v>1641</v>
      </c>
      <c r="BO33" s="74" t="s">
        <v>302</v>
      </c>
      <c r="BP33" s="655" t="s">
        <v>4305</v>
      </c>
      <c r="BQ33" s="655" t="s">
        <v>1379</v>
      </c>
      <c r="BR33" s="656">
        <v>3</v>
      </c>
      <c r="BS33" s="1269"/>
      <c r="BT33" s="1246"/>
      <c r="BU33" s="1246"/>
      <c r="BV33" s="1246"/>
      <c r="BW33" s="1246"/>
      <c r="BX33" s="1246"/>
      <c r="BY33" s="1246"/>
      <c r="BZ33" s="1246"/>
      <c r="CA33" s="1246"/>
      <c r="CB33" s="1246"/>
      <c r="CC33" s="1246"/>
      <c r="CD33" s="1246"/>
      <c r="CE33" s="1246"/>
      <c r="CF33" s="1246"/>
      <c r="CG33" s="1246"/>
      <c r="CH33" s="1246"/>
      <c r="CI33" s="1246"/>
      <c r="CJ33" s="1246"/>
      <c r="CK33" s="1246"/>
      <c r="CL33" s="1246"/>
      <c r="CM33" s="1246"/>
      <c r="CN33" s="1246"/>
      <c r="CO33" s="1246"/>
      <c r="CP33" s="1246"/>
      <c r="CQ33" s="1246"/>
      <c r="CR33" s="1246"/>
    </row>
    <row r="34" spans="1:96" ht="16">
      <c r="A34" s="643"/>
      <c r="B34" s="617" t="s">
        <v>1642</v>
      </c>
      <c r="C34" s="618" t="s">
        <v>303</v>
      </c>
      <c r="D34" s="619"/>
      <c r="E34" s="619" t="s">
        <v>1379</v>
      </c>
      <c r="F34" s="620">
        <v>3</v>
      </c>
      <c r="G34" s="1268">
        <v>0</v>
      </c>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448"/>
      <c r="AH34" s="562"/>
      <c r="AI34" s="57">
        <f t="shared" si="14"/>
        <v>0</v>
      </c>
      <c r="AJ34" s="19"/>
      <c r="AK34" s="17"/>
      <c r="AL34" s="59">
        <f>IF([2]Validation!$H$3=1,0,IF(ISNUMBER(G34),0,1))</f>
        <v>0</v>
      </c>
      <c r="BL34" s="17"/>
      <c r="BN34" s="617" t="s">
        <v>1642</v>
      </c>
      <c r="BO34" s="618" t="s">
        <v>303</v>
      </c>
      <c r="BP34" s="619" t="s">
        <v>4306</v>
      </c>
      <c r="BQ34" s="619" t="s">
        <v>1379</v>
      </c>
      <c r="BR34" s="620">
        <v>3</v>
      </c>
      <c r="BS34" s="1269"/>
      <c r="BT34" s="1246"/>
      <c r="BU34" s="1246"/>
      <c r="BV34" s="1246"/>
      <c r="BW34" s="1246"/>
      <c r="BX34" s="1246"/>
      <c r="BY34" s="1246"/>
      <c r="BZ34" s="1246"/>
      <c r="CA34" s="1246"/>
      <c r="CB34" s="1246"/>
      <c r="CC34" s="1246"/>
      <c r="CD34" s="1246"/>
      <c r="CE34" s="1246"/>
      <c r="CF34" s="1246"/>
      <c r="CG34" s="1246"/>
      <c r="CH34" s="1246"/>
      <c r="CI34" s="1246"/>
      <c r="CJ34" s="1246"/>
      <c r="CK34" s="1246"/>
      <c r="CL34" s="1246"/>
      <c r="CM34" s="1246"/>
      <c r="CN34" s="1246"/>
      <c r="CO34" s="1246"/>
      <c r="CP34" s="1246"/>
      <c r="CQ34" s="1246"/>
      <c r="CR34" s="1246"/>
    </row>
    <row r="35" spans="1:96" ht="16">
      <c r="A35" s="643"/>
      <c r="B35" s="617" t="s">
        <v>1643</v>
      </c>
      <c r="C35" s="618" t="s">
        <v>304</v>
      </c>
      <c r="D35" s="619"/>
      <c r="E35" s="619" t="s">
        <v>1379</v>
      </c>
      <c r="F35" s="620">
        <v>3</v>
      </c>
      <c r="G35" s="1268">
        <v>0</v>
      </c>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448"/>
      <c r="AH35" s="562"/>
      <c r="AI35" s="57">
        <f t="shared" si="14"/>
        <v>0</v>
      </c>
      <c r="AJ35" s="19"/>
      <c r="AK35" s="17"/>
      <c r="AL35" s="59">
        <f>IF([2]Validation!$H$3=1,0,IF(ISNUMBER(G35),0,1))</f>
        <v>0</v>
      </c>
      <c r="BL35" s="17"/>
      <c r="BN35" s="617" t="s">
        <v>1643</v>
      </c>
      <c r="BO35" s="618" t="s">
        <v>304</v>
      </c>
      <c r="BP35" s="619" t="s">
        <v>4307</v>
      </c>
      <c r="BQ35" s="619" t="s">
        <v>1379</v>
      </c>
      <c r="BR35" s="620">
        <v>3</v>
      </c>
      <c r="BS35" s="1269"/>
      <c r="BT35" s="1246"/>
      <c r="BU35" s="1246"/>
      <c r="BV35" s="1246"/>
      <c r="BW35" s="1246"/>
      <c r="BX35" s="1246"/>
      <c r="BY35" s="1246"/>
      <c r="BZ35" s="1246"/>
      <c r="CA35" s="1246"/>
      <c r="CB35" s="1246"/>
      <c r="CC35" s="1246"/>
      <c r="CD35" s="1246"/>
      <c r="CE35" s="1246"/>
      <c r="CF35" s="1246"/>
      <c r="CG35" s="1246"/>
      <c r="CH35" s="1246"/>
      <c r="CI35" s="1246"/>
      <c r="CJ35" s="1246"/>
      <c r="CK35" s="1246"/>
      <c r="CL35" s="1246"/>
      <c r="CM35" s="1246"/>
      <c r="CN35" s="1246"/>
      <c r="CO35" s="1246"/>
      <c r="CP35" s="1246"/>
      <c r="CQ35" s="1246"/>
      <c r="CR35" s="1246"/>
    </row>
    <row r="36" spans="1:96" ht="16">
      <c r="A36" s="643"/>
      <c r="B36" s="617" t="s">
        <v>1644</v>
      </c>
      <c r="C36" s="618" t="s">
        <v>308</v>
      </c>
      <c r="D36" s="619"/>
      <c r="E36" s="619" t="s">
        <v>1379</v>
      </c>
      <c r="F36" s="620">
        <v>3</v>
      </c>
      <c r="G36" s="1268">
        <v>0</v>
      </c>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431"/>
      <c r="AH36" s="562"/>
      <c r="AI36" s="57">
        <f t="shared" si="14"/>
        <v>0</v>
      </c>
      <c r="AJ36" s="19"/>
      <c r="AK36" s="17"/>
      <c r="AL36" s="59">
        <f>IF([2]Validation!$H$3=1,0,IF(ISNUMBER(G36),0,1))</f>
        <v>0</v>
      </c>
      <c r="BL36" s="17"/>
      <c r="BN36" s="617" t="s">
        <v>1644</v>
      </c>
      <c r="BO36" s="618" t="s">
        <v>308</v>
      </c>
      <c r="BP36" s="619" t="s">
        <v>4308</v>
      </c>
      <c r="BQ36" s="619" t="s">
        <v>1379</v>
      </c>
      <c r="BR36" s="620">
        <v>3</v>
      </c>
      <c r="BS36" s="1269"/>
      <c r="BT36" s="1246"/>
      <c r="BU36" s="1246"/>
      <c r="BV36" s="1246"/>
      <c r="BW36" s="1246"/>
      <c r="BX36" s="1246"/>
      <c r="BY36" s="1246"/>
      <c r="BZ36" s="1246"/>
      <c r="CA36" s="1246"/>
      <c r="CB36" s="1246"/>
      <c r="CC36" s="1246"/>
      <c r="CD36" s="1246"/>
      <c r="CE36" s="1246"/>
      <c r="CF36" s="1246"/>
      <c r="CG36" s="1246"/>
      <c r="CH36" s="1246"/>
      <c r="CI36" s="1246"/>
      <c r="CJ36" s="1246"/>
      <c r="CK36" s="1246"/>
      <c r="CL36" s="1246"/>
      <c r="CM36" s="1246"/>
      <c r="CN36" s="1246"/>
      <c r="CO36" s="1246"/>
      <c r="CP36" s="1246"/>
      <c r="CQ36" s="1246"/>
      <c r="CR36" s="1246"/>
    </row>
    <row r="37" spans="1:96" ht="16">
      <c r="A37" s="643"/>
      <c r="B37" s="617" t="s">
        <v>1645</v>
      </c>
      <c r="C37" s="618" t="s">
        <v>305</v>
      </c>
      <c r="D37" s="619"/>
      <c r="E37" s="619" t="s">
        <v>1379</v>
      </c>
      <c r="F37" s="620">
        <v>3</v>
      </c>
      <c r="G37" s="1268">
        <v>0</v>
      </c>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431"/>
      <c r="AH37" s="562"/>
      <c r="AI37" s="57">
        <f t="shared" si="14"/>
        <v>0</v>
      </c>
      <c r="AJ37" s="19"/>
      <c r="AK37" s="17"/>
      <c r="AL37" s="59">
        <f>IF([2]Validation!$H$3=1,0,IF(ISNUMBER(G37),0,1))</f>
        <v>0</v>
      </c>
      <c r="BL37" s="17"/>
      <c r="BN37" s="617" t="s">
        <v>1645</v>
      </c>
      <c r="BO37" s="618" t="s">
        <v>305</v>
      </c>
      <c r="BP37" s="619" t="s">
        <v>4309</v>
      </c>
      <c r="BQ37" s="619" t="s">
        <v>1379</v>
      </c>
      <c r="BR37" s="620">
        <v>3</v>
      </c>
      <c r="BS37" s="1269"/>
      <c r="BT37" s="1246"/>
      <c r="BU37" s="1246"/>
      <c r="BV37" s="1246"/>
      <c r="BW37" s="1246"/>
      <c r="BX37" s="1246"/>
      <c r="BY37" s="1246"/>
      <c r="BZ37" s="1246"/>
      <c r="CA37" s="1246"/>
      <c r="CB37" s="1246"/>
      <c r="CC37" s="1246"/>
      <c r="CD37" s="1246"/>
      <c r="CE37" s="1246"/>
      <c r="CF37" s="1246"/>
      <c r="CG37" s="1246"/>
      <c r="CH37" s="1246"/>
      <c r="CI37" s="1246"/>
      <c r="CJ37" s="1246"/>
      <c r="CK37" s="1246"/>
      <c r="CL37" s="1246"/>
      <c r="CM37" s="1246"/>
      <c r="CN37" s="1246"/>
      <c r="CO37" s="1246"/>
      <c r="CP37" s="1246"/>
      <c r="CQ37" s="1246"/>
      <c r="CR37" s="1246"/>
    </row>
    <row r="38" spans="1:96" ht="16.5" thickBot="1">
      <c r="A38" s="643"/>
      <c r="B38" s="660" t="s">
        <v>1646</v>
      </c>
      <c r="C38" s="661" t="s">
        <v>306</v>
      </c>
      <c r="D38" s="662"/>
      <c r="E38" s="662" t="s">
        <v>1379</v>
      </c>
      <c r="F38" s="663">
        <v>3</v>
      </c>
      <c r="G38" s="1270">
        <v>148.208</v>
      </c>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436"/>
      <c r="AH38" s="562"/>
      <c r="AI38" s="57">
        <f t="shared" si="14"/>
        <v>0</v>
      </c>
      <c r="AJ38" s="19"/>
      <c r="AK38" s="17"/>
      <c r="AL38" s="59">
        <f>IF([2]Validation!$H$3=1,0,IF(ISNUMBER(G38),0,1))</f>
        <v>0</v>
      </c>
      <c r="BL38" s="17"/>
      <c r="BN38" s="660" t="s">
        <v>1646</v>
      </c>
      <c r="BO38" s="661" t="s">
        <v>306</v>
      </c>
      <c r="BP38" s="662" t="s">
        <v>4310</v>
      </c>
      <c r="BQ38" s="662" t="s">
        <v>1379</v>
      </c>
      <c r="BR38" s="663">
        <v>3</v>
      </c>
      <c r="BS38" s="1271"/>
      <c r="BT38" s="1246"/>
      <c r="BU38" s="1246"/>
      <c r="BV38" s="1246"/>
      <c r="BW38" s="1246"/>
      <c r="BX38" s="1246"/>
      <c r="BY38" s="1246"/>
      <c r="BZ38" s="1246"/>
      <c r="CA38" s="1246"/>
      <c r="CB38" s="1246"/>
      <c r="CC38" s="1246"/>
      <c r="CD38" s="1246"/>
      <c r="CE38" s="1246"/>
      <c r="CF38" s="1246"/>
      <c r="CG38" s="1246"/>
      <c r="CH38" s="1246"/>
      <c r="CI38" s="1246"/>
      <c r="CJ38" s="1246"/>
      <c r="CK38" s="1246"/>
      <c r="CL38" s="1246"/>
      <c r="CM38" s="1246"/>
      <c r="CN38" s="1246"/>
      <c r="CO38" s="1246"/>
      <c r="CP38" s="1246"/>
      <c r="CQ38" s="1246"/>
      <c r="CR38" s="1246"/>
    </row>
    <row r="39" spans="1:96" ht="16">
      <c r="A39" s="643"/>
      <c r="B39" s="562"/>
      <c r="C39" s="562"/>
      <c r="D39" s="570"/>
      <c r="E39" s="562"/>
      <c r="F39" s="671"/>
      <c r="G39" s="671"/>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ht="16">
      <c r="A40" s="302"/>
      <c r="B40" s="672" t="s">
        <v>481</v>
      </c>
      <c r="C40" s="878"/>
      <c r="D40" s="302"/>
      <c r="E40" s="302"/>
      <c r="F40" s="302"/>
      <c r="G40" s="302"/>
      <c r="H40" s="302"/>
      <c r="I40" s="302"/>
      <c r="J40" s="302"/>
      <c r="K40" s="302"/>
      <c r="L40" s="302"/>
      <c r="M40" s="302"/>
      <c r="N40" s="30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row>
    <row r="41" spans="1:96" ht="16">
      <c r="A41" s="302"/>
      <c r="B41" s="237"/>
      <c r="C41" s="280"/>
      <c r="D41" s="302"/>
      <c r="E41" s="302"/>
      <c r="F41" s="302"/>
      <c r="G41" s="302"/>
      <c r="H41" s="302"/>
      <c r="I41" s="302"/>
      <c r="J41" s="302"/>
      <c r="K41" s="302"/>
      <c r="L41" s="302"/>
      <c r="M41" s="302"/>
      <c r="N41" s="302"/>
    </row>
    <row r="42" spans="1:96" ht="16">
      <c r="A42" s="302"/>
      <c r="B42" s="154"/>
      <c r="C42" s="673" t="s">
        <v>482</v>
      </c>
      <c r="D42" s="302"/>
      <c r="E42" s="302"/>
      <c r="F42" s="302"/>
      <c r="G42" s="1760"/>
      <c r="H42" s="1761"/>
      <c r="I42" s="1761"/>
      <c r="J42" s="1761"/>
      <c r="K42" s="1761"/>
      <c r="L42" s="1761"/>
      <c r="M42" s="1761"/>
      <c r="N42" s="1761"/>
    </row>
    <row r="43" spans="1:96" ht="16">
      <c r="A43" s="302"/>
      <c r="B43" s="152"/>
      <c r="C43" s="153"/>
      <c r="D43" s="302"/>
      <c r="E43" s="302"/>
      <c r="F43" s="302"/>
      <c r="G43" s="1760"/>
      <c r="H43" s="1761"/>
      <c r="I43" s="1761"/>
      <c r="J43" s="1761"/>
      <c r="K43" s="1761"/>
      <c r="L43" s="1761"/>
      <c r="M43" s="1761"/>
      <c r="N43" s="1761"/>
    </row>
    <row r="44" spans="1:96" ht="16">
      <c r="A44" s="302"/>
      <c r="B44" s="156"/>
      <c r="C44" s="630" t="s">
        <v>561</v>
      </c>
      <c r="D44" s="302"/>
      <c r="E44" s="302"/>
      <c r="F44" s="302"/>
      <c r="G44" s="302"/>
      <c r="H44" s="302"/>
      <c r="I44" s="302"/>
      <c r="J44" s="302"/>
      <c r="K44" s="302"/>
      <c r="L44" s="302"/>
      <c r="M44" s="302"/>
      <c r="N44" s="302"/>
    </row>
    <row r="45" spans="1:96" ht="16">
      <c r="A45" s="643"/>
      <c r="B45" s="562"/>
      <c r="C45" s="562"/>
      <c r="D45" s="570"/>
      <c r="E45" s="562"/>
      <c r="F45" s="562"/>
      <c r="G45" s="562"/>
      <c r="H45" s="562"/>
      <c r="I45" s="562"/>
      <c r="J45" s="562"/>
      <c r="K45" s="562"/>
      <c r="L45" s="562"/>
      <c r="M45" s="562"/>
      <c r="N45" s="562"/>
    </row>
    <row r="46" spans="1:96" ht="16.5" thickBot="1">
      <c r="A46" s="643"/>
      <c r="B46" s="562"/>
      <c r="C46" s="562"/>
      <c r="D46" s="570"/>
      <c r="E46" s="562"/>
      <c r="F46" s="562"/>
      <c r="G46" s="562"/>
      <c r="H46" s="562"/>
      <c r="I46" s="562"/>
      <c r="J46" s="562"/>
      <c r="K46" s="562"/>
      <c r="L46" s="562"/>
      <c r="M46" s="562"/>
      <c r="N46" s="562"/>
    </row>
    <row r="47" spans="1:96" ht="16.5" thickBot="1">
      <c r="A47" s="643"/>
      <c r="B47" s="674" t="s">
        <v>485</v>
      </c>
      <c r="C47" s="163"/>
      <c r="D47" s="163"/>
      <c r="E47" s="159"/>
      <c r="F47" s="159"/>
      <c r="G47" s="159"/>
      <c r="H47" s="159"/>
      <c r="I47" s="159"/>
      <c r="J47" s="159"/>
      <c r="K47" s="159"/>
      <c r="L47" s="160"/>
      <c r="M47" s="562"/>
      <c r="N47" s="562"/>
    </row>
    <row r="48" spans="1:96" ht="16.5" thickBot="1">
      <c r="A48" s="643"/>
      <c r="B48" s="562"/>
      <c r="C48" s="562"/>
      <c r="D48" s="570"/>
      <c r="E48" s="562"/>
      <c r="F48" s="562"/>
      <c r="G48" s="562"/>
      <c r="H48" s="562"/>
      <c r="I48" s="562"/>
      <c r="J48" s="562"/>
      <c r="K48" s="562"/>
      <c r="L48" s="562"/>
      <c r="M48" s="562"/>
      <c r="N48" s="562"/>
    </row>
    <row r="49" spans="1:14" ht="16.5" hidden="1" thickBot="1">
      <c r="A49" s="675"/>
      <c r="B49" s="162" t="str">
        <f ca="1" xml:space="preserve"> RIGHT(CELL("filename", $A$1), LEN(CELL("filename", $A$1)) - SEARCH("]", CELL("filename", $A$1)))&amp;" - Line definitions"</f>
        <v>4S - Line definitions</v>
      </c>
      <c r="C49" s="163"/>
      <c r="D49" s="163"/>
      <c r="E49" s="159"/>
      <c r="F49" s="159"/>
      <c r="G49" s="159"/>
      <c r="H49" s="159"/>
      <c r="I49" s="159"/>
      <c r="J49" s="159"/>
      <c r="K49" s="159"/>
      <c r="L49" s="160"/>
      <c r="M49" s="562"/>
      <c r="N49" s="562"/>
    </row>
    <row r="50" spans="1:14" ht="16.5" hidden="1" thickBot="1">
      <c r="A50" s="675"/>
      <c r="B50" s="562"/>
      <c r="C50" s="562"/>
      <c r="D50" s="570"/>
      <c r="E50" s="562"/>
      <c r="F50" s="562"/>
      <c r="G50" s="671"/>
      <c r="H50" s="562"/>
      <c r="I50" s="562"/>
      <c r="J50" s="562"/>
      <c r="K50" s="562"/>
      <c r="L50" s="562"/>
      <c r="M50" s="562"/>
      <c r="N50" s="562"/>
    </row>
    <row r="51" spans="1:14" ht="16.5" hidden="1" thickBot="1">
      <c r="A51" s="675"/>
      <c r="B51" s="350" t="s">
        <v>486</v>
      </c>
      <c r="C51" s="1557" t="s">
        <v>731</v>
      </c>
      <c r="D51" s="1558"/>
      <c r="E51" s="1558"/>
      <c r="F51" s="1558"/>
      <c r="G51" s="1558"/>
      <c r="H51" s="1558"/>
      <c r="I51" s="1558"/>
      <c r="J51" s="1558"/>
      <c r="K51" s="1558"/>
      <c r="L51" s="1559"/>
      <c r="M51" s="562"/>
      <c r="N51" s="562"/>
    </row>
    <row r="52" spans="1:14" ht="16.5" hidden="1" thickBot="1">
      <c r="A52" s="675"/>
      <c r="B52" s="351">
        <v>1</v>
      </c>
      <c r="C52" s="1771" t="s">
        <v>1647</v>
      </c>
      <c r="D52" s="1772"/>
      <c r="E52" s="1772"/>
      <c r="F52" s="1772"/>
      <c r="G52" s="1772"/>
      <c r="H52" s="1772"/>
      <c r="I52" s="1772"/>
      <c r="J52" s="1772"/>
      <c r="K52" s="1772"/>
      <c r="L52" s="1773"/>
      <c r="M52" s="562"/>
      <c r="N52" s="562"/>
    </row>
    <row r="53" spans="1:14" ht="16.5" hidden="1" thickBot="1">
      <c r="A53" s="675"/>
      <c r="B53" s="352">
        <f>B52+1</f>
        <v>2</v>
      </c>
      <c r="C53" s="1774" t="s">
        <v>1648</v>
      </c>
      <c r="D53" s="1775"/>
      <c r="E53" s="1775"/>
      <c r="F53" s="1775"/>
      <c r="G53" s="1775"/>
      <c r="H53" s="1775"/>
      <c r="I53" s="1775"/>
      <c r="J53" s="1775"/>
      <c r="K53" s="1775"/>
      <c r="L53" s="1776"/>
      <c r="M53" s="562"/>
      <c r="N53" s="562"/>
    </row>
    <row r="54" spans="1:14" ht="16.5" hidden="1" thickBot="1">
      <c r="A54" s="675"/>
      <c r="B54" s="352">
        <f t="shared" ref="B54:B76" si="15">B53+1</f>
        <v>3</v>
      </c>
      <c r="C54" s="1755" t="s">
        <v>1649</v>
      </c>
      <c r="D54" s="1756"/>
      <c r="E54" s="1756"/>
      <c r="F54" s="1756"/>
      <c r="G54" s="1756"/>
      <c r="H54" s="1756"/>
      <c r="I54" s="1756"/>
      <c r="J54" s="1756"/>
      <c r="K54" s="1756"/>
      <c r="L54" s="1757"/>
      <c r="M54" s="562"/>
      <c r="N54" s="562"/>
    </row>
    <row r="55" spans="1:14" ht="16.5" hidden="1" thickBot="1">
      <c r="A55" s="675"/>
      <c r="B55" s="352">
        <f t="shared" si="15"/>
        <v>4</v>
      </c>
      <c r="C55" s="1755" t="s">
        <v>1650</v>
      </c>
      <c r="D55" s="1756"/>
      <c r="E55" s="1756"/>
      <c r="F55" s="1756"/>
      <c r="G55" s="1756"/>
      <c r="H55" s="1756"/>
      <c r="I55" s="1756"/>
      <c r="J55" s="1756"/>
      <c r="K55" s="1756"/>
      <c r="L55" s="1757"/>
      <c r="M55" s="562"/>
      <c r="N55" s="562"/>
    </row>
    <row r="56" spans="1:14" ht="16.5" hidden="1" thickBot="1">
      <c r="A56" s="675"/>
      <c r="B56" s="352">
        <f t="shared" si="15"/>
        <v>5</v>
      </c>
      <c r="C56" s="1755" t="s">
        <v>1651</v>
      </c>
      <c r="D56" s="1756"/>
      <c r="E56" s="1756"/>
      <c r="F56" s="1756"/>
      <c r="G56" s="1756"/>
      <c r="H56" s="1756"/>
      <c r="I56" s="1756"/>
      <c r="J56" s="1756"/>
      <c r="K56" s="1756"/>
      <c r="L56" s="1757"/>
      <c r="M56" s="562"/>
      <c r="N56" s="562"/>
    </row>
    <row r="57" spans="1:14" ht="16.5" hidden="1" thickBot="1">
      <c r="A57" s="675"/>
      <c r="B57" s="352">
        <f t="shared" si="15"/>
        <v>6</v>
      </c>
      <c r="C57" s="1755" t="s">
        <v>1652</v>
      </c>
      <c r="D57" s="1756"/>
      <c r="E57" s="1756"/>
      <c r="F57" s="1756"/>
      <c r="G57" s="1756"/>
      <c r="H57" s="1756"/>
      <c r="I57" s="1756"/>
      <c r="J57" s="1756"/>
      <c r="K57" s="1756"/>
      <c r="L57" s="1757"/>
      <c r="M57" s="562"/>
      <c r="N57" s="562"/>
    </row>
    <row r="58" spans="1:14" ht="16.5" hidden="1" thickBot="1">
      <c r="A58" s="675"/>
      <c r="B58" s="352">
        <f t="shared" si="15"/>
        <v>7</v>
      </c>
      <c r="C58" s="1755" t="s">
        <v>1653</v>
      </c>
      <c r="D58" s="1756"/>
      <c r="E58" s="1756"/>
      <c r="F58" s="1756"/>
      <c r="G58" s="1756"/>
      <c r="H58" s="1756"/>
      <c r="I58" s="1756"/>
      <c r="J58" s="1756"/>
      <c r="K58" s="1756"/>
      <c r="L58" s="1757"/>
      <c r="M58" s="562"/>
      <c r="N58" s="562"/>
    </row>
    <row r="59" spans="1:14" ht="16.5" hidden="1" thickBot="1">
      <c r="A59" s="675"/>
      <c r="B59" s="352">
        <f t="shared" si="15"/>
        <v>8</v>
      </c>
      <c r="C59" s="1755" t="s">
        <v>1654</v>
      </c>
      <c r="D59" s="1756"/>
      <c r="E59" s="1756"/>
      <c r="F59" s="1756"/>
      <c r="G59" s="1756"/>
      <c r="H59" s="1756"/>
      <c r="I59" s="1756"/>
      <c r="J59" s="1756"/>
      <c r="K59" s="1756"/>
      <c r="L59" s="1757"/>
      <c r="M59" s="562"/>
      <c r="N59" s="562"/>
    </row>
    <row r="60" spans="1:14" ht="16.5" hidden="1" thickBot="1">
      <c r="A60" s="675"/>
      <c r="B60" s="352">
        <f t="shared" si="15"/>
        <v>9</v>
      </c>
      <c r="C60" s="1755" t="s">
        <v>1655</v>
      </c>
      <c r="D60" s="1756"/>
      <c r="E60" s="1756"/>
      <c r="F60" s="1756"/>
      <c r="G60" s="1756"/>
      <c r="H60" s="1756"/>
      <c r="I60" s="1756"/>
      <c r="J60" s="1756"/>
      <c r="K60" s="1756"/>
      <c r="L60" s="1757"/>
      <c r="M60" s="562"/>
      <c r="N60" s="562"/>
    </row>
    <row r="61" spans="1:14" ht="16.5" hidden="1" thickBot="1">
      <c r="A61" s="675"/>
      <c r="B61" s="352">
        <f t="shared" si="15"/>
        <v>10</v>
      </c>
      <c r="C61" s="1755" t="s">
        <v>1656</v>
      </c>
      <c r="D61" s="1756"/>
      <c r="E61" s="1756"/>
      <c r="F61" s="1756"/>
      <c r="G61" s="1756"/>
      <c r="H61" s="1756"/>
      <c r="I61" s="1756"/>
      <c r="J61" s="1756"/>
      <c r="K61" s="1756"/>
      <c r="L61" s="1757"/>
      <c r="M61" s="562"/>
      <c r="N61" s="562"/>
    </row>
    <row r="62" spans="1:14" ht="16.5" hidden="1" thickBot="1">
      <c r="A62" s="675"/>
      <c r="B62" s="352">
        <f t="shared" si="15"/>
        <v>11</v>
      </c>
      <c r="C62" s="1755" t="s">
        <v>1657</v>
      </c>
      <c r="D62" s="1756"/>
      <c r="E62" s="1756"/>
      <c r="F62" s="1756"/>
      <c r="G62" s="1756"/>
      <c r="H62" s="1756"/>
      <c r="I62" s="1756"/>
      <c r="J62" s="1756"/>
      <c r="K62" s="1756"/>
      <c r="L62" s="1757"/>
      <c r="M62" s="562"/>
      <c r="N62" s="562"/>
    </row>
    <row r="63" spans="1:14" ht="16.5" hidden="1" thickBot="1">
      <c r="A63" s="675"/>
      <c r="B63" s="352">
        <f t="shared" si="15"/>
        <v>12</v>
      </c>
      <c r="C63" s="1755" t="s">
        <v>1658</v>
      </c>
      <c r="D63" s="1756"/>
      <c r="E63" s="1756"/>
      <c r="F63" s="1756"/>
      <c r="G63" s="1756"/>
      <c r="H63" s="1756"/>
      <c r="I63" s="1756"/>
      <c r="J63" s="1756"/>
      <c r="K63" s="1756"/>
      <c r="L63" s="1757"/>
      <c r="M63" s="562"/>
      <c r="N63" s="562"/>
    </row>
    <row r="64" spans="1:14" ht="16.5" hidden="1" thickBot="1">
      <c r="A64" s="675"/>
      <c r="B64" s="352">
        <f t="shared" si="15"/>
        <v>13</v>
      </c>
      <c r="C64" s="1755" t="s">
        <v>1659</v>
      </c>
      <c r="D64" s="1756"/>
      <c r="E64" s="1756"/>
      <c r="F64" s="1756"/>
      <c r="G64" s="1756"/>
      <c r="H64" s="1756"/>
      <c r="I64" s="1756"/>
      <c r="J64" s="1756"/>
      <c r="K64" s="1756"/>
      <c r="L64" s="1757"/>
      <c r="M64" s="562"/>
      <c r="N64" s="562"/>
    </row>
    <row r="65" spans="1:14" ht="16.5" hidden="1" thickBot="1">
      <c r="A65" s="675"/>
      <c r="B65" s="352">
        <f t="shared" si="15"/>
        <v>14</v>
      </c>
      <c r="C65" s="1755" t="s">
        <v>1660</v>
      </c>
      <c r="D65" s="1756"/>
      <c r="E65" s="1756"/>
      <c r="F65" s="1756"/>
      <c r="G65" s="1756"/>
      <c r="H65" s="1756"/>
      <c r="I65" s="1756"/>
      <c r="J65" s="1756"/>
      <c r="K65" s="1756"/>
      <c r="L65" s="1757"/>
      <c r="M65" s="562"/>
      <c r="N65" s="562"/>
    </row>
    <row r="66" spans="1:14" ht="16.5" hidden="1" thickBot="1">
      <c r="A66" s="675"/>
      <c r="B66" s="352">
        <f t="shared" si="15"/>
        <v>15</v>
      </c>
      <c r="C66" s="1755" t="s">
        <v>1661</v>
      </c>
      <c r="D66" s="1756"/>
      <c r="E66" s="1756"/>
      <c r="F66" s="1756"/>
      <c r="G66" s="1756"/>
      <c r="H66" s="1756"/>
      <c r="I66" s="1756"/>
      <c r="J66" s="1756"/>
      <c r="K66" s="1756"/>
      <c r="L66" s="1757"/>
      <c r="M66" s="562"/>
      <c r="N66" s="562"/>
    </row>
    <row r="67" spans="1:14" ht="30" hidden="1" customHeight="1">
      <c r="A67" s="675"/>
      <c r="B67" s="352">
        <f t="shared" si="15"/>
        <v>16</v>
      </c>
      <c r="C67" s="1755" t="s">
        <v>1662</v>
      </c>
      <c r="D67" s="1756"/>
      <c r="E67" s="1756"/>
      <c r="F67" s="1756"/>
      <c r="G67" s="1756"/>
      <c r="H67" s="1756"/>
      <c r="I67" s="1756"/>
      <c r="J67" s="1756"/>
      <c r="K67" s="1756"/>
      <c r="L67" s="1757"/>
      <c r="M67" s="562"/>
      <c r="N67" s="562"/>
    </row>
    <row r="68" spans="1:14" ht="31.25" hidden="1" customHeight="1">
      <c r="A68" s="675"/>
      <c r="B68" s="352">
        <f t="shared" si="15"/>
        <v>17</v>
      </c>
      <c r="C68" s="1755" t="s">
        <v>1663</v>
      </c>
      <c r="D68" s="1756"/>
      <c r="E68" s="1756"/>
      <c r="F68" s="1756"/>
      <c r="G68" s="1756"/>
      <c r="H68" s="1756"/>
      <c r="I68" s="1756"/>
      <c r="J68" s="1756"/>
      <c r="K68" s="1756"/>
      <c r="L68" s="1757"/>
      <c r="M68" s="562"/>
      <c r="N68" s="562"/>
    </row>
    <row r="69" spans="1:14" ht="32.25" hidden="1" customHeight="1">
      <c r="A69" s="675"/>
      <c r="B69" s="352">
        <f t="shared" si="15"/>
        <v>18</v>
      </c>
      <c r="C69" s="1755" t="s">
        <v>1664</v>
      </c>
      <c r="D69" s="1756"/>
      <c r="E69" s="1756"/>
      <c r="F69" s="1756"/>
      <c r="G69" s="1756"/>
      <c r="H69" s="1756"/>
      <c r="I69" s="1756"/>
      <c r="J69" s="1756"/>
      <c r="K69" s="1756"/>
      <c r="L69" s="1757"/>
      <c r="M69" s="562"/>
      <c r="N69" s="562"/>
    </row>
    <row r="70" spans="1:14" ht="32.25" hidden="1" customHeight="1">
      <c r="A70" s="675"/>
      <c r="B70" s="352">
        <f t="shared" si="15"/>
        <v>19</v>
      </c>
      <c r="C70" s="1755" t="s">
        <v>1665</v>
      </c>
      <c r="D70" s="1756"/>
      <c r="E70" s="1756"/>
      <c r="F70" s="1756"/>
      <c r="G70" s="1756"/>
      <c r="H70" s="1756"/>
      <c r="I70" s="1756"/>
      <c r="J70" s="1756"/>
      <c r="K70" s="1756"/>
      <c r="L70" s="1757"/>
      <c r="M70" s="562"/>
      <c r="N70" s="562"/>
    </row>
    <row r="71" spans="1:14" ht="32.25" hidden="1" customHeight="1">
      <c r="A71" s="675"/>
      <c r="B71" s="352">
        <f t="shared" si="15"/>
        <v>20</v>
      </c>
      <c r="C71" s="1755" t="s">
        <v>1666</v>
      </c>
      <c r="D71" s="1756"/>
      <c r="E71" s="1756"/>
      <c r="F71" s="1756"/>
      <c r="G71" s="1756"/>
      <c r="H71" s="1756"/>
      <c r="I71" s="1756"/>
      <c r="J71" s="1756"/>
      <c r="K71" s="1756"/>
      <c r="L71" s="1757"/>
      <c r="M71" s="562"/>
      <c r="N71" s="562"/>
    </row>
    <row r="72" spans="1:14" ht="32.25" hidden="1" customHeight="1">
      <c r="A72" s="675"/>
      <c r="B72" s="352">
        <f t="shared" si="15"/>
        <v>21</v>
      </c>
      <c r="C72" s="1755" t="s">
        <v>1667</v>
      </c>
      <c r="D72" s="1756"/>
      <c r="E72" s="1756"/>
      <c r="F72" s="1756"/>
      <c r="G72" s="1756"/>
      <c r="H72" s="1756"/>
      <c r="I72" s="1756"/>
      <c r="J72" s="1756"/>
      <c r="K72" s="1756"/>
      <c r="L72" s="1757"/>
      <c r="M72" s="562"/>
      <c r="N72" s="562"/>
    </row>
    <row r="73" spans="1:14" ht="32.25" hidden="1" customHeight="1">
      <c r="A73" s="675"/>
      <c r="B73" s="352">
        <f t="shared" si="15"/>
        <v>22</v>
      </c>
      <c r="C73" s="1755" t="s">
        <v>1668</v>
      </c>
      <c r="D73" s="1756"/>
      <c r="E73" s="1756"/>
      <c r="F73" s="1756"/>
      <c r="G73" s="1756"/>
      <c r="H73" s="1756"/>
      <c r="I73" s="1756"/>
      <c r="J73" s="1756"/>
      <c r="K73" s="1756"/>
      <c r="L73" s="1757"/>
      <c r="M73" s="562"/>
      <c r="N73" s="562"/>
    </row>
    <row r="74" spans="1:14" ht="32.25" hidden="1" customHeight="1">
      <c r="A74" s="675"/>
      <c r="B74" s="352">
        <f t="shared" si="15"/>
        <v>23</v>
      </c>
      <c r="C74" s="1755" t="s">
        <v>1669</v>
      </c>
      <c r="D74" s="1756"/>
      <c r="E74" s="1756"/>
      <c r="F74" s="1756"/>
      <c r="G74" s="1756"/>
      <c r="H74" s="1756"/>
      <c r="I74" s="1756"/>
      <c r="J74" s="1756"/>
      <c r="K74" s="1756"/>
      <c r="L74" s="1757"/>
      <c r="M74" s="562"/>
      <c r="N74" s="562"/>
    </row>
    <row r="75" spans="1:14" ht="38.75" hidden="1" customHeight="1">
      <c r="A75" s="675"/>
      <c r="B75" s="352">
        <f t="shared" si="15"/>
        <v>24</v>
      </c>
      <c r="C75" s="1755" t="s">
        <v>1670</v>
      </c>
      <c r="D75" s="1756"/>
      <c r="E75" s="1756"/>
      <c r="F75" s="1756"/>
      <c r="G75" s="1756"/>
      <c r="H75" s="1756"/>
      <c r="I75" s="1756"/>
      <c r="J75" s="1756"/>
      <c r="K75" s="1756"/>
      <c r="L75" s="1757"/>
      <c r="M75" s="562"/>
      <c r="N75" s="562"/>
    </row>
    <row r="76" spans="1:14" ht="32.25" hidden="1" customHeight="1" thickBot="1">
      <c r="A76" s="675"/>
      <c r="B76" s="354">
        <f t="shared" si="15"/>
        <v>25</v>
      </c>
      <c r="C76" s="1571" t="s">
        <v>1671</v>
      </c>
      <c r="D76" s="1572"/>
      <c r="E76" s="1572"/>
      <c r="F76" s="1572"/>
      <c r="G76" s="1572"/>
      <c r="H76" s="1572"/>
      <c r="I76" s="1572"/>
      <c r="J76" s="1572"/>
      <c r="K76" s="1572"/>
      <c r="L76" s="1573"/>
      <c r="M76" s="562"/>
      <c r="N76" s="562"/>
    </row>
    <row r="77" spans="1:14" ht="16.5" hidden="1" thickBot="1">
      <c r="A77" s="675"/>
      <c r="B77" s="562"/>
      <c r="C77" s="562"/>
      <c r="D77" s="570"/>
      <c r="E77" s="562"/>
      <c r="F77" s="562"/>
      <c r="G77" s="562"/>
      <c r="H77" s="562"/>
      <c r="I77" s="562"/>
      <c r="J77" s="562"/>
      <c r="K77" s="562"/>
      <c r="L77" s="562"/>
      <c r="M77" s="562"/>
      <c r="N77" s="562"/>
    </row>
    <row r="78" spans="1:14" ht="16.5" thickBot="1">
      <c r="A78" s="643"/>
      <c r="B78" s="1554" t="s">
        <v>1672</v>
      </c>
      <c r="C78" s="1779"/>
      <c r="D78" s="1779"/>
      <c r="E78" s="1779"/>
      <c r="F78" s="1779"/>
      <c r="G78" s="1779"/>
      <c r="H78" s="1779"/>
      <c r="I78" s="1779"/>
      <c r="J78" s="1779"/>
      <c r="K78" s="1779"/>
      <c r="L78" s="1780"/>
      <c r="M78" s="562"/>
      <c r="N78" s="562"/>
    </row>
    <row r="79" spans="1:14" ht="16.5" thickBot="1">
      <c r="A79" s="643"/>
      <c r="B79" s="644"/>
      <c r="C79" s="562"/>
      <c r="D79" s="570"/>
      <c r="E79" s="562"/>
      <c r="F79" s="562"/>
      <c r="G79" s="562"/>
      <c r="H79" s="562"/>
      <c r="I79" s="562"/>
      <c r="J79" s="562"/>
      <c r="K79" s="562"/>
      <c r="L79" s="562"/>
      <c r="M79" s="562"/>
      <c r="N79" s="562"/>
    </row>
    <row r="80" spans="1:14" ht="50">
      <c r="A80" s="643"/>
      <c r="B80" s="676" t="s">
        <v>1673</v>
      </c>
      <c r="C80" s="1781" t="s">
        <v>1674</v>
      </c>
      <c r="D80" s="1781"/>
      <c r="E80" s="1781"/>
      <c r="F80" s="1781"/>
      <c r="G80" s="1781"/>
      <c r="H80" s="1781"/>
      <c r="I80" s="1781"/>
      <c r="J80" s="1781"/>
      <c r="K80" s="1782"/>
      <c r="L80" s="677"/>
      <c r="M80" s="562"/>
      <c r="N80" s="562"/>
    </row>
    <row r="81" spans="1:14" ht="37.5">
      <c r="A81" s="643"/>
      <c r="B81" s="678" t="s">
        <v>1675</v>
      </c>
      <c r="C81" s="1777" t="s">
        <v>1676</v>
      </c>
      <c r="D81" s="1777"/>
      <c r="E81" s="1777"/>
      <c r="F81" s="1777"/>
      <c r="G81" s="1777"/>
      <c r="H81" s="1777"/>
      <c r="I81" s="1777"/>
      <c r="J81" s="1777"/>
      <c r="K81" s="1778"/>
      <c r="L81" s="677"/>
      <c r="M81" s="562"/>
      <c r="N81" s="562"/>
    </row>
    <row r="82" spans="1:14" ht="37.5">
      <c r="A82" s="643"/>
      <c r="B82" s="678" t="s">
        <v>1677</v>
      </c>
      <c r="C82" s="1777" t="s">
        <v>1678</v>
      </c>
      <c r="D82" s="1777"/>
      <c r="E82" s="1777"/>
      <c r="F82" s="1777"/>
      <c r="G82" s="1777"/>
      <c r="H82" s="1777"/>
      <c r="I82" s="1777"/>
      <c r="J82" s="1777"/>
      <c r="K82" s="1778"/>
      <c r="L82" s="677"/>
      <c r="M82" s="562"/>
      <c r="N82" s="562"/>
    </row>
    <row r="83" spans="1:14" ht="67.5" customHeight="1">
      <c r="A83" s="643"/>
      <c r="B83" s="678" t="s">
        <v>1679</v>
      </c>
      <c r="C83" s="1777" t="s">
        <v>1680</v>
      </c>
      <c r="D83" s="1777"/>
      <c r="E83" s="1777"/>
      <c r="F83" s="1777"/>
      <c r="G83" s="1777"/>
      <c r="H83" s="1777"/>
      <c r="I83" s="1777"/>
      <c r="J83" s="1777"/>
      <c r="K83" s="1778"/>
      <c r="L83" s="677"/>
      <c r="M83" s="562"/>
      <c r="N83" s="562"/>
    </row>
    <row r="84" spans="1:14" ht="70.25" customHeight="1" thickBot="1">
      <c r="A84" s="643"/>
      <c r="B84" s="679" t="s">
        <v>1681</v>
      </c>
      <c r="C84" s="1783" t="s">
        <v>1682</v>
      </c>
      <c r="D84" s="1783"/>
      <c r="E84" s="1783"/>
      <c r="F84" s="1783"/>
      <c r="G84" s="1783"/>
      <c r="H84" s="1783"/>
      <c r="I84" s="1783"/>
      <c r="J84" s="1783"/>
      <c r="K84" s="1784"/>
      <c r="L84" s="677"/>
      <c r="M84" s="562"/>
      <c r="N84" s="562"/>
    </row>
    <row r="85" spans="1:14" ht="16.5" thickBot="1">
      <c r="A85" s="643"/>
      <c r="B85" s="677"/>
      <c r="C85" s="680"/>
      <c r="D85" s="677"/>
      <c r="E85" s="677"/>
      <c r="F85" s="677"/>
      <c r="G85" s="677"/>
      <c r="H85" s="677"/>
      <c r="I85" s="677"/>
      <c r="J85" s="677"/>
      <c r="K85" s="677"/>
      <c r="L85" s="677"/>
      <c r="M85" s="562"/>
      <c r="N85" s="562"/>
    </row>
    <row r="86" spans="1:14" ht="62.5">
      <c r="A86" s="643"/>
      <c r="B86" s="676" t="s">
        <v>284</v>
      </c>
      <c r="C86" s="1781" t="s">
        <v>1683</v>
      </c>
      <c r="D86" s="1781"/>
      <c r="E86" s="1781"/>
      <c r="F86" s="1781"/>
      <c r="G86" s="1781"/>
      <c r="H86" s="1781"/>
      <c r="I86" s="1781"/>
      <c r="J86" s="1781"/>
      <c r="K86" s="1782"/>
      <c r="L86" s="677"/>
      <c r="M86" s="562"/>
      <c r="N86" s="562"/>
    </row>
    <row r="87" spans="1:14" ht="62.5">
      <c r="A87" s="643"/>
      <c r="B87" s="678" t="s">
        <v>285</v>
      </c>
      <c r="C87" s="1777" t="s">
        <v>1684</v>
      </c>
      <c r="D87" s="1777"/>
      <c r="E87" s="1777"/>
      <c r="F87" s="1777"/>
      <c r="G87" s="1777"/>
      <c r="H87" s="1777"/>
      <c r="I87" s="1777"/>
      <c r="J87" s="1777"/>
      <c r="K87" s="1778"/>
      <c r="L87" s="677"/>
      <c r="M87" s="562"/>
      <c r="N87" s="562"/>
    </row>
    <row r="88" spans="1:14" ht="62.5">
      <c r="A88" s="643"/>
      <c r="B88" s="678" t="s">
        <v>286</v>
      </c>
      <c r="C88" s="1777" t="s">
        <v>1685</v>
      </c>
      <c r="D88" s="1777"/>
      <c r="E88" s="1777"/>
      <c r="F88" s="1777"/>
      <c r="G88" s="1777"/>
      <c r="H88" s="1777"/>
      <c r="I88" s="1777"/>
      <c r="J88" s="1777"/>
      <c r="K88" s="1778"/>
      <c r="L88" s="677"/>
      <c r="M88" s="562"/>
      <c r="N88" s="562"/>
    </row>
    <row r="89" spans="1:14" ht="62.5">
      <c r="A89" s="643"/>
      <c r="B89" s="678" t="s">
        <v>287</v>
      </c>
      <c r="C89" s="1777" t="s">
        <v>1686</v>
      </c>
      <c r="D89" s="1777"/>
      <c r="E89" s="1777"/>
      <c r="F89" s="1777"/>
      <c r="G89" s="1777"/>
      <c r="H89" s="1777"/>
      <c r="I89" s="1777"/>
      <c r="J89" s="1777"/>
      <c r="K89" s="1778"/>
      <c r="L89" s="677"/>
      <c r="M89" s="562"/>
      <c r="N89" s="562"/>
    </row>
    <row r="90" spans="1:14" ht="62.5">
      <c r="A90" s="643"/>
      <c r="B90" s="678" t="s">
        <v>288</v>
      </c>
      <c r="C90" s="1777" t="s">
        <v>1687</v>
      </c>
      <c r="D90" s="1777"/>
      <c r="E90" s="1777"/>
      <c r="F90" s="1777"/>
      <c r="G90" s="1777"/>
      <c r="H90" s="1777"/>
      <c r="I90" s="1777"/>
      <c r="J90" s="1777"/>
      <c r="K90" s="1778"/>
      <c r="L90" s="677"/>
      <c r="M90" s="562"/>
      <c r="N90" s="562"/>
    </row>
    <row r="91" spans="1:14" ht="63" thickBot="1">
      <c r="A91" s="643"/>
      <c r="B91" s="679" t="s">
        <v>289</v>
      </c>
      <c r="C91" s="1783" t="s">
        <v>1688</v>
      </c>
      <c r="D91" s="1783"/>
      <c r="E91" s="1783"/>
      <c r="F91" s="1783"/>
      <c r="G91" s="1783"/>
      <c r="H91" s="1783"/>
      <c r="I91" s="1783"/>
      <c r="J91" s="1783"/>
      <c r="K91" s="1784"/>
      <c r="L91" s="677"/>
      <c r="M91" s="562"/>
      <c r="N91" s="562"/>
    </row>
    <row r="92" spans="1:14" ht="16">
      <c r="A92" s="643"/>
      <c r="B92" s="677"/>
      <c r="C92" s="681"/>
      <c r="D92" s="634"/>
      <c r="E92" s="634"/>
      <c r="F92" s="634"/>
      <c r="G92" s="634"/>
      <c r="H92" s="634"/>
      <c r="I92" s="634"/>
      <c r="J92" s="634"/>
      <c r="K92" s="634"/>
      <c r="L92" s="634"/>
      <c r="M92" s="562"/>
      <c r="N92" s="562"/>
    </row>
    <row r="93" spans="1:14" ht="16.5" thickBot="1">
      <c r="A93" s="574"/>
      <c r="B93" s="640" t="s">
        <v>583</v>
      </c>
      <c r="C93" s="637"/>
      <c r="D93" s="637"/>
      <c r="E93" s="637"/>
      <c r="F93" s="638"/>
      <c r="G93" s="637"/>
      <c r="H93" s="637"/>
      <c r="I93" s="637"/>
      <c r="J93" s="637"/>
      <c r="K93" s="637"/>
      <c r="L93" s="637"/>
      <c r="M93" s="574"/>
      <c r="N93" s="574"/>
    </row>
    <row r="94" spans="1:14" ht="29.25" customHeight="1" thickBot="1">
      <c r="A94" s="574"/>
      <c r="B94" s="1785" t="s">
        <v>1689</v>
      </c>
      <c r="C94" s="1786"/>
      <c r="D94" s="1786"/>
      <c r="E94" s="1786"/>
      <c r="F94" s="1786"/>
      <c r="G94" s="1786"/>
      <c r="H94" s="1786"/>
      <c r="I94" s="1786"/>
      <c r="J94" s="1786"/>
      <c r="K94" s="1787"/>
      <c r="L94" s="637"/>
      <c r="M94" s="574"/>
      <c r="N94" s="574"/>
    </row>
    <row r="95" spans="1:14"/>
  </sheetData>
  <sheetProtection algorithmName="SHA-512" hashValue="EWh606Qf9bpsLSloVWkarGQ5+gs9bYEErCXLk5GcTVOC+6UN0Xxc1yu9DThQ45qaxBKzFA5QvV2RXeWbQ6tghA==" saltValue="vi3gp/+j80n2dvA7u9cF6Q==" spinCount="100000" sheet="1" objects="1" scenarios="1"/>
  <mergeCells count="67">
    <mergeCell ref="C91:K91"/>
    <mergeCell ref="B94:K94"/>
    <mergeCell ref="C84:K84"/>
    <mergeCell ref="C86:K86"/>
    <mergeCell ref="C87:K87"/>
    <mergeCell ref="C88:K88"/>
    <mergeCell ref="C89:K89"/>
    <mergeCell ref="C90:K90"/>
    <mergeCell ref="C83:K83"/>
    <mergeCell ref="C70:L70"/>
    <mergeCell ref="C71:L71"/>
    <mergeCell ref="C72:L72"/>
    <mergeCell ref="C73:L73"/>
    <mergeCell ref="C74:L74"/>
    <mergeCell ref="C75:L75"/>
    <mergeCell ref="C76:L76"/>
    <mergeCell ref="B78:L78"/>
    <mergeCell ref="C80:K80"/>
    <mergeCell ref="C81:K81"/>
    <mergeCell ref="C82:K82"/>
    <mergeCell ref="C69:L69"/>
    <mergeCell ref="C58:L58"/>
    <mergeCell ref="C59:L59"/>
    <mergeCell ref="C60:L60"/>
    <mergeCell ref="C61:L61"/>
    <mergeCell ref="C62:L62"/>
    <mergeCell ref="C63:L63"/>
    <mergeCell ref="C64:L64"/>
    <mergeCell ref="C65:L65"/>
    <mergeCell ref="C66:L66"/>
    <mergeCell ref="C67:L67"/>
    <mergeCell ref="C68:L68"/>
    <mergeCell ref="C52:L52"/>
    <mergeCell ref="C53:L53"/>
    <mergeCell ref="C54:L54"/>
    <mergeCell ref="C55:L55"/>
    <mergeCell ref="C56:L56"/>
    <mergeCell ref="C57:L57"/>
    <mergeCell ref="CM4:CR4"/>
    <mergeCell ref="B26:C26"/>
    <mergeCell ref="BN26:BO26"/>
    <mergeCell ref="G42:G43"/>
    <mergeCell ref="H42:N43"/>
    <mergeCell ref="C51:L51"/>
    <mergeCell ref="BS4:BS5"/>
    <mergeCell ref="BT4:BU4"/>
    <mergeCell ref="BV4:BY4"/>
    <mergeCell ref="BZ4:BZ5"/>
    <mergeCell ref="CB4:CF4"/>
    <mergeCell ref="CG4:CL4"/>
    <mergeCell ref="AG3:AG5"/>
    <mergeCell ref="AI3:AI5"/>
    <mergeCell ref="BS3:BZ3"/>
    <mergeCell ref="CB3:CR3"/>
    <mergeCell ref="G4:G5"/>
    <mergeCell ref="H4:I4"/>
    <mergeCell ref="J4:M4"/>
    <mergeCell ref="N4:N5"/>
    <mergeCell ref="P4:T4"/>
    <mergeCell ref="U4:Z4"/>
    <mergeCell ref="P3:AF3"/>
    <mergeCell ref="AA4:AF4"/>
    <mergeCell ref="B3:C5"/>
    <mergeCell ref="D3:D5"/>
    <mergeCell ref="E3:E5"/>
    <mergeCell ref="F3:F5"/>
    <mergeCell ref="G3:N3"/>
  </mergeCells>
  <conditionalFormatting sqref="AI8">
    <cfRule type="cellIs" dxfId="65" priority="5" operator="equal">
      <formula>0</formula>
    </cfRule>
  </conditionalFormatting>
  <conditionalFormatting sqref="AI29:AI38 AI18:AI23 AI9:AI13">
    <cfRule type="cellIs" dxfId="64"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6" operator="containsText" id="{FB0B4EAA-E3E0-4CCB-9300-44E3CE1C9CAA}">
            <xm:f>NOT(ISERROR(SEARCH(#REF!,AI8)))</xm:f>
            <xm:f>#REF!</xm:f>
            <x14:dxf>
              <fill>
                <patternFill>
                  <bgColor rgb="FFFF0000"/>
                </patternFill>
              </fill>
            </x14:dxf>
          </x14:cfRule>
          <xm:sqref>AI18:AI23 AI8:AI13</xm:sqref>
        </x14:conditionalFormatting>
        <x14:conditionalFormatting xmlns:xm="http://schemas.microsoft.com/office/excel/2006/main">
          <x14:cfRule type="containsText" priority="4" operator="containsText" id="{E04FDEED-2511-4F74-8385-B68D84EE392D}">
            <xm:f>NOT(ISERROR(SEARCH(#REF!,AI29)))</xm:f>
            <xm:f>#REF!</xm:f>
            <x14:dxf>
              <fill>
                <patternFill>
                  <bgColor rgb="FFFF0000"/>
                </patternFill>
              </fill>
            </x14:dxf>
          </x14:cfRule>
          <xm:sqref>AI29:AI38</xm:sqref>
        </x14:conditionalFormatting>
        <x14:conditionalFormatting xmlns:xm="http://schemas.microsoft.com/office/excel/2006/main">
          <x14:cfRule type="expression" priority="2" id="{8981D58A-87DA-4127-83AB-C94127DDBAE0}">
            <xm:f>'C:\Financial Accounting\Regulatory reporting and compliance\01 Year end\06 March 2019\Working Files\For Ofwat\[Resubmission 03.07.2019 - 2018-19-Annual-Performance-Report-tables.xlsx]Validation'!#REF!=1</xm:f>
            <x14:dxf>
              <fill>
                <patternFill>
                  <bgColor theme="2"/>
                </patternFill>
              </fill>
            </x14:dxf>
          </x14:cfRule>
          <xm:sqref>G8:N14 N15 G18:N24 G29:G38 AG29:AG38 P8:AG14 P18:AG24</xm:sqref>
        </x14:conditionalFormatting>
        <x14:conditionalFormatting xmlns:xm="http://schemas.microsoft.com/office/excel/2006/main">
          <x14:cfRule type="expression" priority="1" id="{63A76878-EFD4-41D0-BB4E-C6695D8CDB52}">
            <xm:f>'C:\Financial Accounting\Regulatory reporting and compliance\01 Year end\06 March 2019\Working Files\For Ofwat\[Resubmission 03.07.2019 - 2018-19-Annual-Performance-Report-tables.xlsx]Validation'!#REF!=1</xm:f>
            <x14:dxf>
              <fill>
                <patternFill>
                  <bgColor theme="2"/>
                </patternFill>
              </fill>
            </x14:dxf>
          </x14:cfRule>
          <xm:sqref>BS8:BZ14 BZ15 BS18:BZ24 BS29:BS38 CB8:CR14 CB18:CR24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54"/>
  <sheetViews>
    <sheetView zoomScale="80" zoomScaleNormal="80" workbookViewId="0">
      <selection activeCell="C38" sqref="C38:I38"/>
    </sheetView>
  </sheetViews>
  <sheetFormatPr defaultColWidth="0" defaultRowHeight="13.75" customHeight="1" zeroHeight="1"/>
  <cols>
    <col min="1" max="1" width="0.58203125" customWidth="1"/>
    <col min="2" max="2" width="8.58203125" customWidth="1"/>
    <col min="3" max="3" width="55" customWidth="1"/>
    <col min="4" max="4" width="8.203125E-2" hidden="1" customWidth="1"/>
    <col min="5" max="6" width="6.08203125" customWidth="1"/>
    <col min="7" max="8" width="15.08203125" customWidth="1"/>
    <col min="9" max="9" width="28.58203125" customWidth="1"/>
    <col min="10" max="10" width="2.08203125" customWidth="1"/>
    <col min="11" max="11" width="24.58203125" customWidth="1"/>
    <col min="12" max="12" width="2.08203125" customWidth="1"/>
    <col min="13" max="13" width="1.58203125" style="178" hidden="1" customWidth="1"/>
    <col min="14" max="14" width="18.58203125" hidden="1" customWidth="1"/>
    <col min="15" max="15" width="1.5" hidden="1" customWidth="1"/>
    <col min="16" max="16" width="1.58203125" style="178" hidden="1" customWidth="1"/>
    <col min="17" max="17" width="8.08203125" hidden="1" customWidth="1"/>
    <col min="18" max="18" width="1.58203125" style="178" hidden="1" customWidth="1"/>
    <col min="19" max="20" width="0" hidden="1" customWidth="1"/>
    <col min="21" max="21" width="27.08203125" hidden="1" customWidth="1"/>
    <col min="22" max="22" width="1.58203125" style="178" hidden="1" customWidth="1"/>
    <col min="23" max="24" width="8.58203125" customWidth="1"/>
    <col min="25" max="25" width="46" bestFit="1" customWidth="1"/>
    <col min="26" max="28" width="8.58203125" customWidth="1"/>
    <col min="29" max="30" width="15.4140625" customWidth="1"/>
    <col min="31" max="31" width="1.6640625" customWidth="1"/>
    <col min="32" max="16384" width="8.58203125" hidden="1"/>
  </cols>
  <sheetData>
    <row r="1" spans="1:30" ht="20">
      <c r="A1" s="226"/>
      <c r="B1" s="13" t="s">
        <v>1690</v>
      </c>
      <c r="C1" s="13"/>
      <c r="D1" s="13"/>
      <c r="E1" s="13"/>
      <c r="F1" s="13"/>
      <c r="G1" s="13"/>
      <c r="H1" s="13"/>
      <c r="I1" s="14" t="str">
        <f>[2]Validation!B3</f>
        <v>Thames Water</v>
      </c>
      <c r="J1" s="13"/>
      <c r="K1" s="15" t="s">
        <v>412</v>
      </c>
      <c r="L1" s="16"/>
      <c r="M1" s="17"/>
      <c r="N1" s="16"/>
      <c r="O1" s="16"/>
      <c r="P1" s="177"/>
      <c r="X1" s="13" t="s">
        <v>1690</v>
      </c>
      <c r="Y1" s="13"/>
      <c r="Z1" s="13"/>
      <c r="AA1" s="13"/>
      <c r="AB1" s="13"/>
      <c r="AC1" s="13"/>
      <c r="AD1" s="13"/>
    </row>
    <row r="2" spans="1:30" ht="16.5" thickBot="1">
      <c r="A2" s="588"/>
      <c r="B2" s="21" t="s">
        <v>413</v>
      </c>
      <c r="C2" s="588"/>
      <c r="D2" s="588"/>
      <c r="E2" s="588"/>
      <c r="F2" s="588"/>
      <c r="G2" s="588"/>
      <c r="H2" s="588"/>
      <c r="I2" s="562"/>
      <c r="J2" s="562"/>
      <c r="K2" s="16"/>
      <c r="L2" s="16"/>
      <c r="M2" s="17"/>
      <c r="N2" s="16"/>
      <c r="O2" s="16"/>
      <c r="P2" s="177"/>
      <c r="X2" s="21" t="str">
        <f>+B2</f>
        <v>For the 12 months ended 31 March 2019</v>
      </c>
      <c r="Y2" s="1272"/>
      <c r="Z2" s="1272"/>
      <c r="AA2" s="1272"/>
      <c r="AB2" s="1272"/>
      <c r="AC2" s="1272"/>
      <c r="AD2" s="1272"/>
    </row>
    <row r="3" spans="1:30" ht="33" customHeight="1" thickBot="1">
      <c r="A3" s="574"/>
      <c r="B3" s="682" t="s">
        <v>486</v>
      </c>
      <c r="C3" s="683" t="s">
        <v>521</v>
      </c>
      <c r="D3" s="684" t="s">
        <v>415</v>
      </c>
      <c r="E3" s="683" t="s">
        <v>767</v>
      </c>
      <c r="F3" s="685" t="s">
        <v>416</v>
      </c>
      <c r="G3" s="686" t="s">
        <v>1691</v>
      </c>
      <c r="H3" s="687" t="s">
        <v>1692</v>
      </c>
      <c r="I3" s="688" t="s">
        <v>417</v>
      </c>
      <c r="J3" s="645"/>
      <c r="K3" s="358" t="s">
        <v>418</v>
      </c>
      <c r="L3" s="16"/>
      <c r="M3" s="17"/>
      <c r="N3" s="26" t="s">
        <v>419</v>
      </c>
      <c r="O3" s="28"/>
      <c r="P3" s="17"/>
      <c r="Q3" s="29" t="s">
        <v>420</v>
      </c>
      <c r="R3" s="17"/>
      <c r="S3" s="26" t="s">
        <v>421</v>
      </c>
      <c r="T3" s="29"/>
      <c r="U3" s="29"/>
      <c r="V3" s="17"/>
      <c r="X3" s="682" t="s">
        <v>486</v>
      </c>
      <c r="Y3" s="682" t="s">
        <v>521</v>
      </c>
      <c r="Z3" s="684" t="s">
        <v>415</v>
      </c>
      <c r="AA3" s="683" t="s">
        <v>767</v>
      </c>
      <c r="AB3" s="685" t="s">
        <v>416</v>
      </c>
      <c r="AC3" s="686" t="s">
        <v>1691</v>
      </c>
      <c r="AD3" s="687" t="s">
        <v>1692</v>
      </c>
    </row>
    <row r="4" spans="1:30" ht="16.5" thickBot="1">
      <c r="A4" s="574"/>
      <c r="B4" s="574"/>
      <c r="C4" s="574"/>
      <c r="D4" s="574"/>
      <c r="E4" s="574"/>
      <c r="F4" s="574"/>
      <c r="G4" s="574"/>
      <c r="H4" s="574"/>
      <c r="M4" s="17"/>
      <c r="N4" s="44" t="s">
        <v>422</v>
      </c>
      <c r="O4" s="44"/>
      <c r="P4" s="17"/>
      <c r="X4" s="1273"/>
      <c r="Y4" s="1273"/>
      <c r="Z4" s="1273"/>
      <c r="AA4" s="1273"/>
      <c r="AB4" s="1273"/>
      <c r="AC4" s="1274" t="s">
        <v>4311</v>
      </c>
      <c r="AD4" s="1274" t="s">
        <v>4312</v>
      </c>
    </row>
    <row r="5" spans="1:30" ht="16.5" thickBot="1">
      <c r="A5" s="574"/>
      <c r="B5" s="243" t="s">
        <v>423</v>
      </c>
      <c r="C5" s="311" t="s">
        <v>1693</v>
      </c>
      <c r="D5" s="574"/>
      <c r="E5" s="574"/>
      <c r="F5" s="574"/>
      <c r="G5" s="574"/>
      <c r="H5" s="574"/>
      <c r="M5" s="17"/>
      <c r="N5" s="44"/>
      <c r="O5" s="44"/>
      <c r="P5" s="17"/>
      <c r="X5" s="243" t="s">
        <v>423</v>
      </c>
      <c r="Y5" s="1275" t="s">
        <v>1693</v>
      </c>
      <c r="Z5" s="1273"/>
      <c r="AA5" s="1273"/>
      <c r="AB5" s="1273"/>
      <c r="AC5" s="1273"/>
      <c r="AD5" s="1273"/>
    </row>
    <row r="6" spans="1:30" ht="16">
      <c r="A6" s="574"/>
      <c r="B6" s="580" t="s">
        <v>1694</v>
      </c>
      <c r="C6" s="312" t="s">
        <v>309</v>
      </c>
      <c r="D6" s="689" t="s">
        <v>1695</v>
      </c>
      <c r="E6" s="313" t="s">
        <v>42</v>
      </c>
      <c r="F6" s="314">
        <v>1</v>
      </c>
      <c r="G6" s="690">
        <v>1.2800000000000001E-2</v>
      </c>
      <c r="H6" s="1276">
        <v>0</v>
      </c>
      <c r="I6" s="691"/>
      <c r="K6" s="471">
        <f t="shared" ref="K6:K13" si="0" xml:space="preserve"> IF( SUM( M6:P6 ) = 0, 0, $N$4 )</f>
        <v>0</v>
      </c>
      <c r="L6" s="16"/>
      <c r="M6" s="17"/>
      <c r="N6" s="59">
        <f>IF([2]Validation!$H$3=1,0,IF(ISNUMBER(G6),0,1))</f>
        <v>0</v>
      </c>
      <c r="O6" s="59">
        <f>IF([2]Validation!$H$3=1,0,IF(ISNUMBER(H6),0,1))</f>
        <v>0</v>
      </c>
      <c r="P6" s="17"/>
      <c r="X6" s="580" t="s">
        <v>1694</v>
      </c>
      <c r="Y6" s="312" t="s">
        <v>309</v>
      </c>
      <c r="Z6" s="1277" t="s">
        <v>1695</v>
      </c>
      <c r="AA6" s="313" t="s">
        <v>42</v>
      </c>
      <c r="AB6" s="314">
        <v>1</v>
      </c>
      <c r="AC6" s="1278" t="str">
        <f>$D6&amp;AC$4</f>
        <v>BN5611INC</v>
      </c>
      <c r="AD6" s="1279" t="str">
        <f t="shared" ref="AD6:AD14" si="1">$D6&amp;AD$4</f>
        <v>BN5611TPS</v>
      </c>
    </row>
    <row r="7" spans="1:30" ht="15.75" customHeight="1">
      <c r="A7" s="574"/>
      <c r="B7" s="413" t="s">
        <v>1696</v>
      </c>
      <c r="C7" s="261" t="s">
        <v>310</v>
      </c>
      <c r="D7" s="692" t="s">
        <v>1697</v>
      </c>
      <c r="E7" s="254" t="s">
        <v>42</v>
      </c>
      <c r="F7" s="255">
        <v>1</v>
      </c>
      <c r="G7" s="1280">
        <v>3.0800000000000001E-2</v>
      </c>
      <c r="H7" s="1281">
        <v>0</v>
      </c>
      <c r="I7" s="693"/>
      <c r="K7" s="471">
        <f t="shared" si="0"/>
        <v>0</v>
      </c>
      <c r="L7" s="16"/>
      <c r="M7" s="17"/>
      <c r="N7" s="59">
        <f>IF([2]Validation!$H$3=1,0,IF(ISNUMBER(G7),0,1))</f>
        <v>0</v>
      </c>
      <c r="O7" s="59">
        <f>IF([2]Validation!$H$3=1,0,IF(ISNUMBER(H7),0,1))</f>
        <v>0</v>
      </c>
      <c r="P7" s="17"/>
      <c r="X7" s="413" t="s">
        <v>1696</v>
      </c>
      <c r="Y7" s="1282" t="s">
        <v>310</v>
      </c>
      <c r="Z7" s="1283" t="s">
        <v>1697</v>
      </c>
      <c r="AA7" s="254" t="s">
        <v>42</v>
      </c>
      <c r="AB7" s="255">
        <v>1</v>
      </c>
      <c r="AC7" s="1284" t="str">
        <f t="shared" ref="AC7:AC14" si="2">$D7&amp;AC$4</f>
        <v>BN5612INC</v>
      </c>
      <c r="AD7" s="1285" t="str">
        <f t="shared" si="1"/>
        <v>BN5612TPS</v>
      </c>
    </row>
    <row r="8" spans="1:30" ht="15.75" customHeight="1">
      <c r="A8" s="574"/>
      <c r="B8" s="413" t="s">
        <v>1698</v>
      </c>
      <c r="C8" s="261" t="s">
        <v>311</v>
      </c>
      <c r="D8" s="692" t="s">
        <v>1699</v>
      </c>
      <c r="E8" s="254" t="s">
        <v>42</v>
      </c>
      <c r="F8" s="255">
        <v>1</v>
      </c>
      <c r="G8" s="1280">
        <v>0.30480000000000002</v>
      </c>
      <c r="H8" s="1281">
        <v>0</v>
      </c>
      <c r="I8" s="693"/>
      <c r="K8" s="471">
        <f t="shared" si="0"/>
        <v>0</v>
      </c>
      <c r="L8" s="16"/>
      <c r="M8" s="17"/>
      <c r="N8" s="59">
        <f>IF([2]Validation!$H$3=1,0,IF(ISNUMBER(G8),0,1))</f>
        <v>0</v>
      </c>
      <c r="O8" s="59">
        <f>IF([2]Validation!$H$3=1,0,IF(ISNUMBER(H8),0,1))</f>
        <v>0</v>
      </c>
      <c r="P8" s="17"/>
      <c r="X8" s="413" t="s">
        <v>1698</v>
      </c>
      <c r="Y8" s="1282" t="s">
        <v>311</v>
      </c>
      <c r="Z8" s="1283" t="s">
        <v>1699</v>
      </c>
      <c r="AA8" s="254" t="s">
        <v>42</v>
      </c>
      <c r="AB8" s="255">
        <v>1</v>
      </c>
      <c r="AC8" s="1284" t="str">
        <f t="shared" si="2"/>
        <v>BN5613INC</v>
      </c>
      <c r="AD8" s="1285" t="str">
        <f t="shared" si="1"/>
        <v>BN5613TPS</v>
      </c>
    </row>
    <row r="9" spans="1:30" ht="15.75" customHeight="1">
      <c r="A9" s="574"/>
      <c r="B9" s="413" t="s">
        <v>1700</v>
      </c>
      <c r="C9" s="261" t="s">
        <v>1701</v>
      </c>
      <c r="D9" s="692" t="s">
        <v>1702</v>
      </c>
      <c r="E9" s="254" t="s">
        <v>42</v>
      </c>
      <c r="F9" s="255">
        <v>1</v>
      </c>
      <c r="G9" s="1280">
        <v>0.54290000000000005</v>
      </c>
      <c r="H9" s="1281">
        <v>0</v>
      </c>
      <c r="I9" s="693"/>
      <c r="K9" s="471">
        <f t="shared" si="0"/>
        <v>0</v>
      </c>
      <c r="L9" s="16"/>
      <c r="M9" s="17"/>
      <c r="N9" s="59">
        <f>IF([2]Validation!$H$3=1,0,IF(ISNUMBER(G9),0,1))</f>
        <v>0</v>
      </c>
      <c r="O9" s="59">
        <f>IF([2]Validation!$H$3=1,0,IF(ISNUMBER(H9),0,1))</f>
        <v>0</v>
      </c>
      <c r="P9" s="17"/>
      <c r="X9" s="413" t="s">
        <v>1700</v>
      </c>
      <c r="Y9" s="1282" t="s">
        <v>1701</v>
      </c>
      <c r="Z9" s="1283" t="s">
        <v>1702</v>
      </c>
      <c r="AA9" s="254" t="s">
        <v>42</v>
      </c>
      <c r="AB9" s="255">
        <v>1</v>
      </c>
      <c r="AC9" s="1284" t="str">
        <f t="shared" si="2"/>
        <v>BN5614INC</v>
      </c>
      <c r="AD9" s="1285" t="str">
        <f t="shared" si="1"/>
        <v>BN5614TPS</v>
      </c>
    </row>
    <row r="10" spans="1:30" ht="15.75" customHeight="1">
      <c r="A10" s="574"/>
      <c r="B10" s="413" t="s">
        <v>1703</v>
      </c>
      <c r="C10" s="261" t="s">
        <v>312</v>
      </c>
      <c r="D10" s="692" t="s">
        <v>1704</v>
      </c>
      <c r="E10" s="254" t="s">
        <v>42</v>
      </c>
      <c r="F10" s="255">
        <v>1</v>
      </c>
      <c r="G10" s="1286">
        <v>0.1087</v>
      </c>
      <c r="H10" s="1287">
        <v>0</v>
      </c>
      <c r="I10" s="694"/>
      <c r="K10" s="471">
        <f t="shared" si="0"/>
        <v>0</v>
      </c>
      <c r="L10" s="16"/>
      <c r="M10" s="17"/>
      <c r="N10" s="59">
        <f>IF([2]Validation!$H$3=1,0,IF(ISNUMBER(G10),0,1))</f>
        <v>0</v>
      </c>
      <c r="O10" s="59">
        <f>IF([2]Validation!$H$3=1,0,IF(ISNUMBER(H10),0,1))</f>
        <v>0</v>
      </c>
      <c r="P10" s="17"/>
      <c r="X10" s="413" t="s">
        <v>1703</v>
      </c>
      <c r="Y10" s="1282" t="s">
        <v>312</v>
      </c>
      <c r="Z10" s="1283" t="s">
        <v>1704</v>
      </c>
      <c r="AA10" s="254" t="s">
        <v>42</v>
      </c>
      <c r="AB10" s="255">
        <v>1</v>
      </c>
      <c r="AC10" s="1288" t="str">
        <f t="shared" si="2"/>
        <v>BN5615INC</v>
      </c>
      <c r="AD10" s="1289" t="str">
        <f t="shared" si="1"/>
        <v>BN5615TPS</v>
      </c>
    </row>
    <row r="11" spans="1:30" ht="15.75" customHeight="1">
      <c r="A11" s="574"/>
      <c r="B11" s="413" t="s">
        <v>1705</v>
      </c>
      <c r="C11" s="261" t="s">
        <v>313</v>
      </c>
      <c r="D11" s="692" t="s">
        <v>1706</v>
      </c>
      <c r="E11" s="254" t="s">
        <v>42</v>
      </c>
      <c r="F11" s="255">
        <v>1</v>
      </c>
      <c r="G11" s="1280">
        <v>0</v>
      </c>
      <c r="H11" s="1281">
        <v>0</v>
      </c>
      <c r="I11" s="693"/>
      <c r="K11" s="471">
        <f t="shared" si="0"/>
        <v>0</v>
      </c>
      <c r="L11" s="16"/>
      <c r="M11" s="17"/>
      <c r="N11" s="59">
        <f>IF([2]Validation!$H$3=1,0,IF(ISNUMBER(G11),0,1))</f>
        <v>0</v>
      </c>
      <c r="O11" s="59">
        <f>IF([2]Validation!$H$3=1,0,IF(ISNUMBER(H11),0,1))</f>
        <v>0</v>
      </c>
      <c r="P11" s="17"/>
      <c r="X11" s="413" t="s">
        <v>1705</v>
      </c>
      <c r="Y11" s="1282" t="s">
        <v>313</v>
      </c>
      <c r="Z11" s="1283" t="s">
        <v>1706</v>
      </c>
      <c r="AA11" s="254" t="s">
        <v>42</v>
      </c>
      <c r="AB11" s="255">
        <v>1</v>
      </c>
      <c r="AC11" s="1284" t="str">
        <f t="shared" si="2"/>
        <v>BN5616INC</v>
      </c>
      <c r="AD11" s="1285" t="str">
        <f t="shared" si="1"/>
        <v>BN5616TPS</v>
      </c>
    </row>
    <row r="12" spans="1:30" ht="15.75" customHeight="1">
      <c r="A12" s="574"/>
      <c r="B12" s="413" t="s">
        <v>1707</v>
      </c>
      <c r="C12" s="261" t="s">
        <v>314</v>
      </c>
      <c r="D12" s="692" t="s">
        <v>1708</v>
      </c>
      <c r="E12" s="254" t="s">
        <v>42</v>
      </c>
      <c r="F12" s="255">
        <v>1</v>
      </c>
      <c r="G12" s="1280">
        <v>0</v>
      </c>
      <c r="H12" s="1281">
        <v>0</v>
      </c>
      <c r="I12" s="693"/>
      <c r="K12" s="471">
        <f t="shared" si="0"/>
        <v>0</v>
      </c>
      <c r="L12" s="16"/>
      <c r="M12" s="17"/>
      <c r="N12" s="59">
        <f>IF([2]Validation!$H$3=1,0,IF(ISNUMBER(G12),0,1))</f>
        <v>0</v>
      </c>
      <c r="O12" s="59">
        <f>IF([2]Validation!$H$3=1,0,IF(ISNUMBER(H12),0,1))</f>
        <v>0</v>
      </c>
      <c r="P12" s="17"/>
      <c r="X12" s="413" t="s">
        <v>1707</v>
      </c>
      <c r="Y12" s="1282" t="s">
        <v>314</v>
      </c>
      <c r="Z12" s="1283" t="s">
        <v>1708</v>
      </c>
      <c r="AA12" s="254" t="s">
        <v>42</v>
      </c>
      <c r="AB12" s="255">
        <v>1</v>
      </c>
      <c r="AC12" s="1284" t="str">
        <f t="shared" si="2"/>
        <v>BN5617INC</v>
      </c>
      <c r="AD12" s="1285" t="str">
        <f t="shared" si="1"/>
        <v>BN5617TPS</v>
      </c>
    </row>
    <row r="13" spans="1:30" ht="15.75" customHeight="1">
      <c r="A13" s="574"/>
      <c r="B13" s="413" t="s">
        <v>1709</v>
      </c>
      <c r="C13" s="261" t="s">
        <v>315</v>
      </c>
      <c r="D13" s="692" t="s">
        <v>1710</v>
      </c>
      <c r="E13" s="254" t="s">
        <v>42</v>
      </c>
      <c r="F13" s="255">
        <v>1</v>
      </c>
      <c r="G13" s="1280">
        <v>0</v>
      </c>
      <c r="H13" s="1281">
        <v>0</v>
      </c>
      <c r="I13" s="693"/>
      <c r="K13" s="471">
        <f t="shared" si="0"/>
        <v>0</v>
      </c>
      <c r="L13" s="16"/>
      <c r="M13" s="17"/>
      <c r="N13" s="59">
        <f>IF([2]Validation!$H$3=1,0,IF(ISNUMBER(G13),0,1))</f>
        <v>0</v>
      </c>
      <c r="O13" s="59">
        <f>IF([2]Validation!$H$3=1,0,IF(ISNUMBER(H13),0,1))</f>
        <v>0</v>
      </c>
      <c r="P13" s="17"/>
      <c r="X13" s="413" t="s">
        <v>1709</v>
      </c>
      <c r="Y13" s="1282" t="s">
        <v>315</v>
      </c>
      <c r="Z13" s="1283" t="s">
        <v>1710</v>
      </c>
      <c r="AA13" s="254" t="s">
        <v>42</v>
      </c>
      <c r="AB13" s="255">
        <v>1</v>
      </c>
      <c r="AC13" s="1284" t="str">
        <f t="shared" si="2"/>
        <v>BN5618INC</v>
      </c>
      <c r="AD13" s="1285" t="str">
        <f t="shared" si="1"/>
        <v>BN5618TPS</v>
      </c>
    </row>
    <row r="14" spans="1:30" ht="21.75" customHeight="1" thickBot="1">
      <c r="A14" s="588"/>
      <c r="B14" s="415" t="s">
        <v>1711</v>
      </c>
      <c r="C14" s="266" t="s">
        <v>1712</v>
      </c>
      <c r="D14" s="695" t="s">
        <v>1713</v>
      </c>
      <c r="E14" s="267" t="s">
        <v>42</v>
      </c>
      <c r="F14" s="268">
        <v>1</v>
      </c>
      <c r="G14" s="696">
        <f>+SUM(G6:G13)</f>
        <v>1</v>
      </c>
      <c r="H14" s="697">
        <f>+SUM(H6:H13)</f>
        <v>0</v>
      </c>
      <c r="I14" s="698"/>
      <c r="K14" s="986">
        <f>IF(SUM(P14:R15) = 0, 0, $U$14)</f>
        <v>0</v>
      </c>
      <c r="P14" s="17"/>
      <c r="Q14" s="59">
        <f xml:space="preserve"> IF( (S14 - T14) = 0, 0, 1 )</f>
        <v>0</v>
      </c>
      <c r="R14" s="89"/>
      <c r="S14" s="97">
        <f>SUM(G6:H13)</f>
        <v>1</v>
      </c>
      <c r="T14" s="97">
        <v>1</v>
      </c>
      <c r="U14" s="98" t="s">
        <v>4313</v>
      </c>
      <c r="V14" s="89"/>
      <c r="X14" s="415" t="s">
        <v>1711</v>
      </c>
      <c r="Y14" s="1290" t="s">
        <v>1712</v>
      </c>
      <c r="Z14" s="1291" t="s">
        <v>1713</v>
      </c>
      <c r="AA14" s="267" t="s">
        <v>42</v>
      </c>
      <c r="AB14" s="268">
        <v>1</v>
      </c>
      <c r="AC14" s="696" t="str">
        <f t="shared" si="2"/>
        <v>BN5619INC</v>
      </c>
      <c r="AD14" s="696" t="str">
        <f t="shared" si="1"/>
        <v>BN5619TPS</v>
      </c>
    </row>
    <row r="15" spans="1:30" ht="14.5" thickBot="1">
      <c r="A15" s="588"/>
      <c r="B15" s="587"/>
      <c r="C15" s="588"/>
      <c r="D15" s="587"/>
      <c r="E15" s="587"/>
      <c r="F15" s="587"/>
      <c r="G15" s="587"/>
      <c r="H15" s="587"/>
      <c r="X15" s="1292"/>
      <c r="Y15" s="1272"/>
      <c r="Z15" s="1293"/>
      <c r="AA15" s="1292"/>
      <c r="AB15" s="1292"/>
      <c r="AC15" s="1292"/>
      <c r="AD15" s="1292"/>
    </row>
    <row r="16" spans="1:30" ht="15" thickBot="1">
      <c r="A16" s="588"/>
      <c r="B16" s="243" t="s">
        <v>438</v>
      </c>
      <c r="C16" s="311" t="s">
        <v>316</v>
      </c>
      <c r="D16" s="587"/>
      <c r="E16" s="587"/>
      <c r="F16" s="587"/>
      <c r="G16" s="587"/>
      <c r="H16" s="587"/>
      <c r="X16" s="243" t="s">
        <v>438</v>
      </c>
      <c r="Y16" s="1275" t="s">
        <v>316</v>
      </c>
      <c r="Z16" s="1293"/>
      <c r="AA16" s="1292"/>
      <c r="AB16" s="1292"/>
      <c r="AC16" s="1292"/>
      <c r="AD16" s="1292"/>
    </row>
    <row r="17" spans="1:30" ht="15" customHeight="1">
      <c r="A17" s="588"/>
      <c r="B17" s="580" t="s">
        <v>1714</v>
      </c>
      <c r="C17" s="312" t="s">
        <v>317</v>
      </c>
      <c r="D17" s="689" t="s">
        <v>1715</v>
      </c>
      <c r="E17" s="313" t="s">
        <v>42</v>
      </c>
      <c r="F17" s="314">
        <v>1</v>
      </c>
      <c r="G17" s="690">
        <v>0</v>
      </c>
      <c r="H17" s="1276">
        <v>0</v>
      </c>
      <c r="I17" s="691"/>
      <c r="K17" s="471">
        <f xml:space="preserve"> IF( SUM( M17:P17 ) = 0, 0, $N$4 )</f>
        <v>0</v>
      </c>
      <c r="L17" s="16"/>
      <c r="M17" s="17"/>
      <c r="N17" s="59">
        <f>IF([2]Validation!$H$3=1,0,IF(ISNUMBER(G17),0,1))</f>
        <v>0</v>
      </c>
      <c r="O17" s="59">
        <f>IF([2]Validation!$H$3=1,0,IF(ISNUMBER(H17),0,1))</f>
        <v>0</v>
      </c>
      <c r="P17" s="17"/>
      <c r="X17" s="580" t="s">
        <v>1714</v>
      </c>
      <c r="Y17" s="312" t="s">
        <v>317</v>
      </c>
      <c r="Z17" s="1277" t="s">
        <v>1715</v>
      </c>
      <c r="AA17" s="313" t="s">
        <v>42</v>
      </c>
      <c r="AB17" s="314">
        <v>1</v>
      </c>
      <c r="AC17" s="1278" t="str">
        <f t="shared" ref="AC17:AD22" si="3">$D17&amp;AC$4</f>
        <v>BN5620INC</v>
      </c>
      <c r="AD17" s="1279" t="str">
        <f t="shared" si="3"/>
        <v>BN5620TPS</v>
      </c>
    </row>
    <row r="18" spans="1:30" ht="15" customHeight="1">
      <c r="A18" s="588"/>
      <c r="B18" s="413" t="s">
        <v>1716</v>
      </c>
      <c r="C18" s="261" t="s">
        <v>318</v>
      </c>
      <c r="D18" s="692" t="s">
        <v>1717</v>
      </c>
      <c r="E18" s="254" t="s">
        <v>42</v>
      </c>
      <c r="F18" s="255">
        <v>1</v>
      </c>
      <c r="G18" s="1280">
        <v>0</v>
      </c>
      <c r="H18" s="1281">
        <v>0</v>
      </c>
      <c r="I18" s="693"/>
      <c r="K18" s="471">
        <f xml:space="preserve"> IF( SUM( M18:P18 ) = 0, 0, $N$4 )</f>
        <v>0</v>
      </c>
      <c r="L18" s="16"/>
      <c r="M18" s="17"/>
      <c r="N18" s="59">
        <f>IF([2]Validation!$H$3=1,0,IF(ISNUMBER(G18),0,1))</f>
        <v>0</v>
      </c>
      <c r="O18" s="59">
        <f>IF([2]Validation!$H$3=1,0,IF(ISNUMBER(H18),0,1))</f>
        <v>0</v>
      </c>
      <c r="P18" s="17"/>
      <c r="X18" s="413" t="s">
        <v>1716</v>
      </c>
      <c r="Y18" s="1282" t="s">
        <v>318</v>
      </c>
      <c r="Z18" s="1283" t="s">
        <v>1717</v>
      </c>
      <c r="AA18" s="254" t="s">
        <v>42</v>
      </c>
      <c r="AB18" s="255">
        <v>1</v>
      </c>
      <c r="AC18" s="1284" t="str">
        <f t="shared" si="3"/>
        <v>BN5621INC</v>
      </c>
      <c r="AD18" s="1285" t="str">
        <f t="shared" si="3"/>
        <v>BN5621TPS</v>
      </c>
    </row>
    <row r="19" spans="1:30" ht="15" customHeight="1">
      <c r="A19" s="588"/>
      <c r="B19" s="413" t="s">
        <v>1718</v>
      </c>
      <c r="C19" s="261" t="s">
        <v>319</v>
      </c>
      <c r="D19" s="692" t="s">
        <v>1719</v>
      </c>
      <c r="E19" s="254" t="s">
        <v>42</v>
      </c>
      <c r="F19" s="255">
        <v>1</v>
      </c>
      <c r="G19" s="1280">
        <v>2.53E-2</v>
      </c>
      <c r="H19" s="1281">
        <v>0</v>
      </c>
      <c r="I19" s="693"/>
      <c r="K19" s="471">
        <f xml:space="preserve"> IF( SUM( M19:P19 ) = 0, 0, $N$4 )</f>
        <v>0</v>
      </c>
      <c r="L19" s="16"/>
      <c r="M19" s="17"/>
      <c r="N19" s="59">
        <f>IF([2]Validation!$H$3=1,0,IF(ISNUMBER(G19),0,1))</f>
        <v>0</v>
      </c>
      <c r="O19" s="59">
        <f>IF([2]Validation!$H$3=1,0,IF(ISNUMBER(H19),0,1))</f>
        <v>0</v>
      </c>
      <c r="P19" s="17"/>
      <c r="X19" s="413" t="s">
        <v>1718</v>
      </c>
      <c r="Y19" s="1282" t="s">
        <v>319</v>
      </c>
      <c r="Z19" s="1283" t="s">
        <v>1719</v>
      </c>
      <c r="AA19" s="254" t="s">
        <v>42</v>
      </c>
      <c r="AB19" s="255">
        <v>1</v>
      </c>
      <c r="AC19" s="1284" t="str">
        <f t="shared" si="3"/>
        <v>BN5622INC</v>
      </c>
      <c r="AD19" s="1285" t="str">
        <f t="shared" si="3"/>
        <v>BN5622TPS</v>
      </c>
    </row>
    <row r="20" spans="1:30" ht="15" customHeight="1">
      <c r="A20" s="588"/>
      <c r="B20" s="413" t="s">
        <v>1720</v>
      </c>
      <c r="C20" s="261" t="s">
        <v>404</v>
      </c>
      <c r="D20" s="692" t="s">
        <v>1721</v>
      </c>
      <c r="E20" s="254" t="s">
        <v>42</v>
      </c>
      <c r="F20" s="255">
        <v>1</v>
      </c>
      <c r="G20" s="1280">
        <v>0.97470000000000001</v>
      </c>
      <c r="H20" s="1281">
        <v>0</v>
      </c>
      <c r="I20" s="693"/>
      <c r="K20" s="471">
        <f xml:space="preserve"> IF( SUM( M20:P20 ) = 0, 0, $N$4 )</f>
        <v>0</v>
      </c>
      <c r="L20" s="16"/>
      <c r="M20" s="17"/>
      <c r="N20" s="59">
        <f>IF([2]Validation!$H$3=1,0,IF(ISNUMBER(G20),0,1))</f>
        <v>0</v>
      </c>
      <c r="O20" s="59">
        <f>IF([2]Validation!$H$3=1,0,IF(ISNUMBER(H20),0,1))</f>
        <v>0</v>
      </c>
      <c r="P20" s="17"/>
      <c r="X20" s="413" t="s">
        <v>1720</v>
      </c>
      <c r="Y20" s="1282" t="s">
        <v>404</v>
      </c>
      <c r="Z20" s="1283" t="s">
        <v>1721</v>
      </c>
      <c r="AA20" s="254" t="s">
        <v>42</v>
      </c>
      <c r="AB20" s="255">
        <v>1</v>
      </c>
      <c r="AC20" s="1284" t="str">
        <f t="shared" si="3"/>
        <v>BN5623INC</v>
      </c>
      <c r="AD20" s="1285" t="str">
        <f t="shared" si="3"/>
        <v>BN5623TPS</v>
      </c>
    </row>
    <row r="21" spans="1:30" ht="15" customHeight="1">
      <c r="A21" s="588"/>
      <c r="B21" s="413" t="s">
        <v>1722</v>
      </c>
      <c r="C21" s="261" t="s">
        <v>320</v>
      </c>
      <c r="D21" s="692" t="s">
        <v>1723</v>
      </c>
      <c r="E21" s="254" t="s">
        <v>42</v>
      </c>
      <c r="F21" s="255">
        <v>1</v>
      </c>
      <c r="G21" s="1280">
        <v>0</v>
      </c>
      <c r="H21" s="1281">
        <v>0</v>
      </c>
      <c r="I21" s="693"/>
      <c r="K21" s="471">
        <f xml:space="preserve"> IF( SUM( M21:P21 ) = 0, 0, $N$4 )</f>
        <v>0</v>
      </c>
      <c r="L21" s="16"/>
      <c r="M21" s="17"/>
      <c r="N21" s="59">
        <f>IF([2]Validation!$H$3=1,0,IF(ISNUMBER(G21),0,1))</f>
        <v>0</v>
      </c>
      <c r="O21" s="59">
        <f>IF([2]Validation!$H$3=1,0,IF(ISNUMBER(H21),0,1))</f>
        <v>0</v>
      </c>
      <c r="P21" s="17"/>
      <c r="X21" s="413" t="s">
        <v>1722</v>
      </c>
      <c r="Y21" s="1282" t="s">
        <v>320</v>
      </c>
      <c r="Z21" s="1283" t="s">
        <v>1723</v>
      </c>
      <c r="AA21" s="254" t="s">
        <v>42</v>
      </c>
      <c r="AB21" s="255">
        <v>1</v>
      </c>
      <c r="AC21" s="1284" t="str">
        <f t="shared" si="3"/>
        <v>BN5624INC</v>
      </c>
      <c r="AD21" s="1285" t="str">
        <f t="shared" si="3"/>
        <v>BN5624TPS</v>
      </c>
    </row>
    <row r="22" spans="1:30" ht="21.75" customHeight="1" thickBot="1">
      <c r="A22" s="588"/>
      <c r="B22" s="415" t="s">
        <v>1724</v>
      </c>
      <c r="C22" s="266" t="s">
        <v>321</v>
      </c>
      <c r="D22" s="695" t="s">
        <v>1725</v>
      </c>
      <c r="E22" s="267" t="s">
        <v>42</v>
      </c>
      <c r="F22" s="268">
        <v>1</v>
      </c>
      <c r="G22" s="696">
        <f>+SUM(G17:G21)</f>
        <v>1</v>
      </c>
      <c r="H22" s="697">
        <f>+SUM(H17:H21)</f>
        <v>0</v>
      </c>
      <c r="I22" s="698"/>
      <c r="K22" s="986">
        <f>IF(SUM(P22:R23) = 0, 0, $U$22)</f>
        <v>0</v>
      </c>
      <c r="P22" s="17"/>
      <c r="Q22" s="59">
        <f xml:space="preserve"> IF( (S22 - T22) = 0, 0, 1 )</f>
        <v>0</v>
      </c>
      <c r="R22" s="89"/>
      <c r="S22" s="97">
        <f>SUM(G17:H21)</f>
        <v>1</v>
      </c>
      <c r="T22" s="97">
        <v>1</v>
      </c>
      <c r="U22" s="98" t="s">
        <v>4314</v>
      </c>
      <c r="V22" s="89"/>
      <c r="X22" s="415" t="s">
        <v>1724</v>
      </c>
      <c r="Y22" s="1290" t="s">
        <v>321</v>
      </c>
      <c r="Z22" s="1291" t="s">
        <v>1725</v>
      </c>
      <c r="AA22" s="267" t="s">
        <v>42</v>
      </c>
      <c r="AB22" s="268">
        <v>1</v>
      </c>
      <c r="AC22" s="696" t="str">
        <f t="shared" si="3"/>
        <v>BN5625INC</v>
      </c>
      <c r="AD22" s="1294" t="str">
        <f t="shared" si="3"/>
        <v>BN5625TPS</v>
      </c>
    </row>
    <row r="23" spans="1:30" ht="14">
      <c r="V23" s="89"/>
      <c r="X23" s="12"/>
      <c r="Y23" s="12"/>
      <c r="Z23" s="1295"/>
      <c r="AA23" s="12"/>
      <c r="AB23" s="12"/>
      <c r="AC23" s="12"/>
      <c r="AD23" s="12"/>
    </row>
    <row r="24" spans="1:30" ht="16">
      <c r="B24" s="1791" t="s">
        <v>481</v>
      </c>
      <c r="C24" s="1792"/>
      <c r="X24" s="12"/>
      <c r="Y24" s="12"/>
      <c r="Z24" s="1295"/>
      <c r="AA24" s="12"/>
      <c r="AB24" s="12"/>
      <c r="AC24" s="12"/>
      <c r="AD24" s="12"/>
    </row>
    <row r="25" spans="1:30" ht="16">
      <c r="B25" s="455"/>
      <c r="C25" s="455"/>
    </row>
    <row r="26" spans="1:30" ht="16">
      <c r="B26" s="154"/>
      <c r="C26" s="630" t="s">
        <v>482</v>
      </c>
    </row>
    <row r="27" spans="1:30" ht="16">
      <c r="B27" s="455"/>
      <c r="C27" s="455"/>
    </row>
    <row r="28" spans="1:30" ht="16">
      <c r="B28" s="156"/>
      <c r="C28" s="630" t="s">
        <v>561</v>
      </c>
    </row>
    <row r="29" spans="1:30" ht="14"/>
    <row r="30" spans="1:30" ht="14.5" thickBot="1"/>
    <row r="31" spans="1:30" ht="15.5" thickBot="1">
      <c r="B31" s="674" t="s">
        <v>485</v>
      </c>
      <c r="C31" s="163"/>
      <c r="D31" s="163"/>
      <c r="E31" s="163"/>
      <c r="F31" s="159"/>
      <c r="G31" s="159"/>
      <c r="H31" s="159"/>
      <c r="I31" s="160"/>
    </row>
    <row r="32" spans="1:30" ht="14.5" thickBot="1"/>
    <row r="33" spans="1:9" ht="15.5" hidden="1" thickBot="1">
      <c r="A33" s="214"/>
      <c r="B33" s="162" t="str">
        <f ca="1" xml:space="preserve"> RIGHT(CELL("filename", $A$1), LEN(CELL("filename", $A$1)) - SEARCH("]", CELL("filename", $A$1)))&amp;" - Line definitions"</f>
        <v>4T - Line definitions</v>
      </c>
      <c r="C33" s="163"/>
      <c r="D33" s="163"/>
      <c r="E33" s="163"/>
      <c r="F33" s="159"/>
      <c r="G33" s="159"/>
      <c r="H33" s="159"/>
      <c r="I33" s="160"/>
    </row>
    <row r="34" spans="1:9" ht="14.5" hidden="1" thickBot="1">
      <c r="A34" s="214"/>
      <c r="B34" s="226"/>
      <c r="C34" s="289"/>
      <c r="D34" s="289"/>
      <c r="E34" s="289"/>
      <c r="F34" s="226"/>
      <c r="G34" s="226"/>
      <c r="H34" s="226"/>
      <c r="I34" s="699"/>
    </row>
    <row r="35" spans="1:9" ht="14.5" hidden="1" thickBot="1">
      <c r="A35" s="214"/>
      <c r="B35" s="700" t="s">
        <v>486</v>
      </c>
      <c r="C35" s="1793" t="s">
        <v>487</v>
      </c>
      <c r="D35" s="1793"/>
      <c r="E35" s="1794"/>
      <c r="F35" s="1794"/>
      <c r="G35" s="1794"/>
      <c r="H35" s="1794"/>
      <c r="I35" s="1795"/>
    </row>
    <row r="36" spans="1:9" ht="16.5" hidden="1" thickBot="1">
      <c r="A36" s="214"/>
      <c r="B36" s="701">
        <v>1</v>
      </c>
      <c r="C36" s="1796" t="s">
        <v>1726</v>
      </c>
      <c r="D36" s="1797"/>
      <c r="E36" s="1797"/>
      <c r="F36" s="1797"/>
      <c r="G36" s="1797"/>
      <c r="H36" s="1797"/>
      <c r="I36" s="1798"/>
    </row>
    <row r="37" spans="1:9" ht="16.5" hidden="1" thickBot="1">
      <c r="A37" s="214"/>
      <c r="B37" s="702">
        <f t="shared" ref="B37:B50" si="4">+B36+1</f>
        <v>2</v>
      </c>
      <c r="C37" s="1788" t="s">
        <v>1727</v>
      </c>
      <c r="D37" s="1789"/>
      <c r="E37" s="1789"/>
      <c r="F37" s="1789"/>
      <c r="G37" s="1789"/>
      <c r="H37" s="1789"/>
      <c r="I37" s="1790"/>
    </row>
    <row r="38" spans="1:9" ht="16.5" hidden="1" thickBot="1">
      <c r="A38" s="214"/>
      <c r="B38" s="702">
        <f t="shared" si="4"/>
        <v>3</v>
      </c>
      <c r="C38" s="1788" t="s">
        <v>1728</v>
      </c>
      <c r="D38" s="1789"/>
      <c r="E38" s="1789"/>
      <c r="F38" s="1789"/>
      <c r="G38" s="1789"/>
      <c r="H38" s="1789"/>
      <c r="I38" s="1790"/>
    </row>
    <row r="39" spans="1:9" ht="16.5" hidden="1" thickBot="1">
      <c r="A39" s="214"/>
      <c r="B39" s="702">
        <f t="shared" si="4"/>
        <v>4</v>
      </c>
      <c r="C39" s="1788" t="s">
        <v>1729</v>
      </c>
      <c r="D39" s="1789"/>
      <c r="E39" s="1789"/>
      <c r="F39" s="1789"/>
      <c r="G39" s="1789"/>
      <c r="H39" s="1789"/>
      <c r="I39" s="1790"/>
    </row>
    <row r="40" spans="1:9" ht="16.5" hidden="1" thickBot="1">
      <c r="A40" s="214"/>
      <c r="B40" s="702">
        <f t="shared" si="4"/>
        <v>5</v>
      </c>
      <c r="C40" s="1788" t="s">
        <v>1730</v>
      </c>
      <c r="D40" s="1789"/>
      <c r="E40" s="1789"/>
      <c r="F40" s="1789"/>
      <c r="G40" s="1789"/>
      <c r="H40" s="1789"/>
      <c r="I40" s="1790"/>
    </row>
    <row r="41" spans="1:9" ht="16.5" hidden="1" thickBot="1">
      <c r="A41" s="214"/>
      <c r="B41" s="702">
        <f t="shared" si="4"/>
        <v>6</v>
      </c>
      <c r="C41" s="1788" t="s">
        <v>1731</v>
      </c>
      <c r="D41" s="1789"/>
      <c r="E41" s="1789"/>
      <c r="F41" s="1789"/>
      <c r="G41" s="1789"/>
      <c r="H41" s="1789"/>
      <c r="I41" s="1790"/>
    </row>
    <row r="42" spans="1:9" ht="16.5" hidden="1" thickBot="1">
      <c r="A42" s="214"/>
      <c r="B42" s="702">
        <f t="shared" si="4"/>
        <v>7</v>
      </c>
      <c r="C42" s="1788" t="s">
        <v>1732</v>
      </c>
      <c r="D42" s="1789"/>
      <c r="E42" s="1789"/>
      <c r="F42" s="1789"/>
      <c r="G42" s="1789"/>
      <c r="H42" s="1789"/>
      <c r="I42" s="1790"/>
    </row>
    <row r="43" spans="1:9" ht="16.5" hidden="1" thickBot="1">
      <c r="A43" s="214"/>
      <c r="B43" s="702">
        <f t="shared" si="4"/>
        <v>8</v>
      </c>
      <c r="C43" s="1788" t="s">
        <v>1733</v>
      </c>
      <c r="D43" s="1789"/>
      <c r="E43" s="1789"/>
      <c r="F43" s="1789"/>
      <c r="G43" s="1789"/>
      <c r="H43" s="1789"/>
      <c r="I43" s="1790"/>
    </row>
    <row r="44" spans="1:9" ht="16.5" hidden="1" thickBot="1">
      <c r="A44" s="214"/>
      <c r="B44" s="702">
        <f t="shared" si="4"/>
        <v>9</v>
      </c>
      <c r="C44" s="1788" t="s">
        <v>1734</v>
      </c>
      <c r="D44" s="1789"/>
      <c r="E44" s="1789"/>
      <c r="F44" s="1789"/>
      <c r="G44" s="1789"/>
      <c r="H44" s="1789"/>
      <c r="I44" s="1790"/>
    </row>
    <row r="45" spans="1:9" ht="16.5" hidden="1" thickBot="1">
      <c r="A45" s="214"/>
      <c r="B45" s="702">
        <f t="shared" si="4"/>
        <v>10</v>
      </c>
      <c r="C45" s="1788" t="s">
        <v>1735</v>
      </c>
      <c r="D45" s="1789"/>
      <c r="E45" s="1789"/>
      <c r="F45" s="1789"/>
      <c r="G45" s="1789"/>
      <c r="H45" s="1789"/>
      <c r="I45" s="1790"/>
    </row>
    <row r="46" spans="1:9" ht="16.5" hidden="1" thickBot="1">
      <c r="A46" s="214"/>
      <c r="B46" s="702">
        <f t="shared" si="4"/>
        <v>11</v>
      </c>
      <c r="C46" s="1788" t="s">
        <v>1736</v>
      </c>
      <c r="D46" s="1789"/>
      <c r="E46" s="1789"/>
      <c r="F46" s="1789"/>
      <c r="G46" s="1789"/>
      <c r="H46" s="1789"/>
      <c r="I46" s="1790"/>
    </row>
    <row r="47" spans="1:9" ht="16.5" hidden="1" thickBot="1">
      <c r="A47" s="214"/>
      <c r="B47" s="702">
        <f t="shared" si="4"/>
        <v>12</v>
      </c>
      <c r="C47" s="1788" t="s">
        <v>1737</v>
      </c>
      <c r="D47" s="1789"/>
      <c r="E47" s="1789"/>
      <c r="F47" s="1789"/>
      <c r="G47" s="1789"/>
      <c r="H47" s="1789"/>
      <c r="I47" s="1790"/>
    </row>
    <row r="48" spans="1:9" ht="16.5" hidden="1" thickBot="1">
      <c r="A48" s="214"/>
      <c r="B48" s="702">
        <f t="shared" si="4"/>
        <v>13</v>
      </c>
      <c r="C48" s="1788" t="s">
        <v>1738</v>
      </c>
      <c r="D48" s="1789"/>
      <c r="E48" s="1789"/>
      <c r="F48" s="1789"/>
      <c r="G48" s="1789"/>
      <c r="H48" s="1789"/>
      <c r="I48" s="1790"/>
    </row>
    <row r="49" spans="1:9" ht="16.5" hidden="1" thickBot="1">
      <c r="A49" s="214"/>
      <c r="B49" s="702">
        <f t="shared" si="4"/>
        <v>14</v>
      </c>
      <c r="C49" s="1788" t="s">
        <v>1739</v>
      </c>
      <c r="D49" s="1789"/>
      <c r="E49" s="1789"/>
      <c r="F49" s="1789"/>
      <c r="G49" s="1789"/>
      <c r="H49" s="1789"/>
      <c r="I49" s="1790"/>
    </row>
    <row r="50" spans="1:9" ht="16.5" hidden="1" thickBot="1">
      <c r="A50" s="214"/>
      <c r="B50" s="703">
        <f t="shared" si="4"/>
        <v>15</v>
      </c>
      <c r="C50" s="1788" t="s">
        <v>1740</v>
      </c>
      <c r="D50" s="1789"/>
      <c r="E50" s="1789"/>
      <c r="F50" s="1789"/>
      <c r="G50" s="1789"/>
      <c r="H50" s="1789"/>
      <c r="I50" s="1790"/>
    </row>
    <row r="51" spans="1:9" ht="14.5" hidden="1" thickBot="1">
      <c r="A51" s="214"/>
      <c r="B51" s="588"/>
      <c r="C51" s="588"/>
      <c r="D51" s="588"/>
      <c r="E51" s="588"/>
      <c r="F51" s="588"/>
      <c r="G51" s="588"/>
      <c r="H51" s="588"/>
      <c r="I51" s="588"/>
    </row>
    <row r="52" spans="1:9" ht="16.5" thickBot="1">
      <c r="B52" s="704" t="s">
        <v>583</v>
      </c>
      <c r="C52" s="705"/>
      <c r="D52" s="705"/>
      <c r="E52" s="705"/>
      <c r="F52" s="705"/>
      <c r="G52" s="706"/>
      <c r="H52" s="706"/>
      <c r="I52" s="707"/>
    </row>
    <row r="53" spans="1:9" ht="16.5" thickBot="1">
      <c r="B53" s="1799" t="s">
        <v>1741</v>
      </c>
      <c r="C53" s="1800"/>
      <c r="D53" s="1800"/>
      <c r="E53" s="1800"/>
      <c r="F53" s="1800"/>
      <c r="G53" s="1800"/>
      <c r="H53" s="1800"/>
      <c r="I53" s="1801"/>
    </row>
    <row r="54" spans="1:9" ht="14"/>
  </sheetData>
  <sheetProtection algorithmName="SHA-512" hashValue="bhtZ5bJz3RVTxMkmAWF83NG/1kP+cZ9qAt1+2Bxw18j9KmER4RtXSSeAgkzvHppB9fPchOm6gTLQt+QC6ceCdQ==" saltValue="phq5Zb0ExIESpkuY4GqlWg==" spinCount="100000" sheet="1" objects="1" scenarios="1"/>
  <mergeCells count="18">
    <mergeCell ref="B53:I53"/>
    <mergeCell ref="C40:I40"/>
    <mergeCell ref="C41:I41"/>
    <mergeCell ref="C42:I42"/>
    <mergeCell ref="C43:I43"/>
    <mergeCell ref="C44:I44"/>
    <mergeCell ref="C45:I45"/>
    <mergeCell ref="C46:I46"/>
    <mergeCell ref="C47:I47"/>
    <mergeCell ref="C48:I48"/>
    <mergeCell ref="C49:I49"/>
    <mergeCell ref="C50:I50"/>
    <mergeCell ref="C39:I39"/>
    <mergeCell ref="B24:C24"/>
    <mergeCell ref="C35:I35"/>
    <mergeCell ref="C36:I36"/>
    <mergeCell ref="C37:I37"/>
    <mergeCell ref="C38:I38"/>
  </mergeCells>
  <conditionalFormatting sqref="K17:K21">
    <cfRule type="cellIs" dxfId="59" priority="5" operator="equal">
      <formula>0</formula>
    </cfRule>
  </conditionalFormatting>
  <conditionalFormatting sqref="K6:K13">
    <cfRule type="cellIs" dxfId="58" priority="6" operator="equal">
      <formula>0</formula>
    </cfRule>
  </conditionalFormatting>
  <conditionalFormatting sqref="K14">
    <cfRule type="cellIs" dxfId="57" priority="3" operator="equal">
      <formula>0</formula>
    </cfRule>
  </conditionalFormatting>
  <conditionalFormatting sqref="K22">
    <cfRule type="cellIs" dxfId="56"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 id="{0980CECA-BD99-46DB-B986-4FB1032F6DF0}">
            <xm:f>'C:\Financial Accounting\Regulatory reporting and compliance\01 Year end\06 March 2019\Working Files\For Ofwat\[Resubmission 03.07.2019 - 2018-19-Annual-Performance-Report-tables.xlsx]Validation'!#REF!=1</xm:f>
            <x14:dxf>
              <fill>
                <patternFill>
                  <bgColor theme="2"/>
                </patternFill>
              </fill>
            </x14:dxf>
          </x14:cfRule>
          <xm:sqref>G6:I14 G17:I22</xm:sqref>
        </x14:conditionalFormatting>
        <x14:conditionalFormatting xmlns:xm="http://schemas.microsoft.com/office/excel/2006/main">
          <x14:cfRule type="expression" priority="1" id="{98E5A76E-62EC-4763-9A61-A4AEBCD863C2}">
            <xm:f>'C:\Financial Accounting\Regulatory reporting and compliance\01 Year end\06 March 2019\Working Files\For Ofwat\[Resubmission 03.07.2019 - 2018-19-Annual-Performance-Report-tables.xlsx]Validation'!#REF!=1</xm:f>
            <x14:dxf>
              <fill>
                <patternFill>
                  <bgColor theme="2"/>
                </patternFill>
              </fill>
            </x14:dxf>
          </x14:cfRule>
          <xm:sqref>AC6:AD14 AC17:AD22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81"/>
  <sheetViews>
    <sheetView zoomScale="80" zoomScaleNormal="80" workbookViewId="0">
      <selection activeCell="G38" sqref="G38"/>
    </sheetView>
  </sheetViews>
  <sheetFormatPr defaultColWidth="0" defaultRowHeight="13.75" customHeight="1" zeroHeight="1"/>
  <cols>
    <col min="1" max="1" width="0.58203125" customWidth="1"/>
    <col min="2" max="2" width="8.58203125" customWidth="1"/>
    <col min="3" max="3" width="93.08203125" customWidth="1"/>
    <col min="4" max="4" width="13.6640625" customWidth="1"/>
    <col min="5" max="6" width="8.58203125" customWidth="1"/>
    <col min="7" max="7" width="12.58203125" customWidth="1"/>
    <col min="8" max="8" width="26.08203125" bestFit="1" customWidth="1"/>
    <col min="9" max="9" width="1.58203125" customWidth="1"/>
    <col min="10" max="10" width="21.58203125" customWidth="1"/>
    <col min="11" max="11" width="2.08203125" customWidth="1"/>
    <col min="12" max="12" width="1.08203125" style="178" hidden="1" customWidth="1"/>
    <col min="13" max="13" width="19.08203125" hidden="1" customWidth="1"/>
    <col min="14" max="14" width="1.08203125" style="178" hidden="1" customWidth="1"/>
    <col min="15" max="16384" width="8.58203125" hidden="1"/>
  </cols>
  <sheetData>
    <row r="1" spans="1:14" ht="20">
      <c r="A1" s="226"/>
      <c r="B1" s="13" t="s">
        <v>1742</v>
      </c>
      <c r="C1" s="13"/>
      <c r="D1" s="13"/>
      <c r="E1" s="13"/>
      <c r="F1" s="13"/>
      <c r="G1" s="13"/>
      <c r="H1" s="14" t="str">
        <f>[2]Validation!B3</f>
        <v>Thames Water</v>
      </c>
      <c r="I1" s="13"/>
      <c r="J1" s="15" t="s">
        <v>412</v>
      </c>
      <c r="K1" s="16"/>
      <c r="L1" s="17"/>
      <c r="M1" s="226"/>
      <c r="N1" s="17"/>
    </row>
    <row r="2" spans="1:14" ht="16.5" thickBot="1">
      <c r="A2" s="562"/>
      <c r="B2" s="21" t="s">
        <v>413</v>
      </c>
      <c r="C2" s="562"/>
      <c r="D2" s="562"/>
      <c r="E2" s="562"/>
      <c r="F2" s="562"/>
      <c r="G2" s="562"/>
      <c r="H2" s="226"/>
      <c r="I2" s="16"/>
      <c r="J2" s="16"/>
      <c r="K2" s="16"/>
      <c r="L2" s="17"/>
      <c r="M2" s="226"/>
      <c r="N2" s="17"/>
    </row>
    <row r="3" spans="1:14" ht="16.5" thickBot="1">
      <c r="A3" s="359"/>
      <c r="B3" s="231" t="s">
        <v>486</v>
      </c>
      <c r="C3" s="232" t="s">
        <v>521</v>
      </c>
      <c r="D3" s="233" t="s">
        <v>415</v>
      </c>
      <c r="E3" s="233" t="s">
        <v>767</v>
      </c>
      <c r="F3" s="233" t="s">
        <v>416</v>
      </c>
      <c r="G3" s="356" t="s">
        <v>974</v>
      </c>
      <c r="H3" s="708" t="s">
        <v>417</v>
      </c>
      <c r="I3" s="16"/>
      <c r="J3" s="358" t="s">
        <v>418</v>
      </c>
      <c r="K3" s="16"/>
      <c r="L3" s="17"/>
      <c r="M3" s="26" t="s">
        <v>419</v>
      </c>
      <c r="N3" s="17"/>
    </row>
    <row r="4" spans="1:14" ht="16.5" thickBot="1">
      <c r="A4" s="567"/>
      <c r="B4" s="568"/>
      <c r="C4" s="568"/>
      <c r="D4" s="709"/>
      <c r="E4" s="567"/>
      <c r="F4" s="567"/>
      <c r="G4" s="567"/>
      <c r="H4" s="226"/>
      <c r="I4" s="16"/>
      <c r="J4" s="386"/>
      <c r="K4" s="16"/>
      <c r="L4" s="17"/>
      <c r="M4" s="44" t="s">
        <v>422</v>
      </c>
      <c r="N4" s="17"/>
    </row>
    <row r="5" spans="1:14" ht="16.5" thickBot="1">
      <c r="A5" s="567"/>
      <c r="B5" s="243" t="s">
        <v>423</v>
      </c>
      <c r="C5" s="311" t="s">
        <v>201</v>
      </c>
      <c r="D5" s="709"/>
      <c r="E5" s="567"/>
      <c r="F5" s="567"/>
      <c r="G5" s="567"/>
      <c r="H5" s="226"/>
      <c r="I5" s="16"/>
      <c r="J5" s="386"/>
      <c r="K5" s="16"/>
      <c r="L5" s="17"/>
      <c r="M5" s="44"/>
      <c r="N5" s="17"/>
    </row>
    <row r="6" spans="1:14" ht="18" customHeight="1">
      <c r="A6" s="564"/>
      <c r="B6" s="389" t="s">
        <v>1743</v>
      </c>
      <c r="C6" s="710" t="s">
        <v>323</v>
      </c>
      <c r="D6" s="711" t="s">
        <v>1744</v>
      </c>
      <c r="E6" s="712" t="s">
        <v>337</v>
      </c>
      <c r="F6" s="390">
        <v>3</v>
      </c>
      <c r="G6" s="713">
        <v>53.124000000000002</v>
      </c>
      <c r="H6" s="1296"/>
      <c r="I6" s="16"/>
      <c r="J6" s="471">
        <f xml:space="preserve"> IF( SUM( L6:N6 ) = 0, 0, $M$4 )</f>
        <v>0</v>
      </c>
      <c r="K6" s="16"/>
      <c r="L6" s="17"/>
      <c r="M6" s="59">
        <f>IF([2]Validation!$H$3=1,0,IF(ISNUMBER(G6),0,1))</f>
        <v>0</v>
      </c>
      <c r="N6" s="17"/>
    </row>
    <row r="7" spans="1:14" ht="18" customHeight="1">
      <c r="A7" s="564"/>
      <c r="B7" s="370" t="s">
        <v>1745</v>
      </c>
      <c r="C7" s="714" t="s">
        <v>324</v>
      </c>
      <c r="D7" s="715" t="s">
        <v>1746</v>
      </c>
      <c r="E7" s="716" t="s">
        <v>337</v>
      </c>
      <c r="F7" s="374">
        <v>3</v>
      </c>
      <c r="G7" s="1297">
        <v>0.95499999999999996</v>
      </c>
      <c r="H7" s="1047"/>
      <c r="I7" s="16"/>
      <c r="J7" s="471">
        <f t="shared" ref="J7:J14" si="0" xml:space="preserve"> IF( SUM( L7:N7 ) = 0, 0, $M$4 )</f>
        <v>0</v>
      </c>
      <c r="K7" s="16"/>
      <c r="L7" s="17"/>
      <c r="M7" s="59">
        <f>IF([2]Validation!$H$3=1,0,IF(ISNUMBER(G7),0,1))</f>
        <v>0</v>
      </c>
      <c r="N7" s="17"/>
    </row>
    <row r="8" spans="1:14" ht="18" customHeight="1">
      <c r="A8" s="564"/>
      <c r="B8" s="370" t="s">
        <v>1747</v>
      </c>
      <c r="C8" s="714" t="s">
        <v>405</v>
      </c>
      <c r="D8" s="715" t="s">
        <v>1748</v>
      </c>
      <c r="E8" s="716" t="s">
        <v>337</v>
      </c>
      <c r="F8" s="374">
        <v>3</v>
      </c>
      <c r="G8" s="1297">
        <v>2835.03</v>
      </c>
      <c r="H8" s="1047"/>
      <c r="I8" s="16"/>
      <c r="J8" s="471">
        <f t="shared" si="0"/>
        <v>0</v>
      </c>
      <c r="K8" s="16"/>
      <c r="L8" s="17"/>
      <c r="M8" s="59">
        <f>IF([2]Validation!$H$3=1,0,IF(ISNUMBER(G8),0,1))</f>
        <v>0</v>
      </c>
      <c r="N8" s="17"/>
    </row>
    <row r="9" spans="1:14" ht="18" customHeight="1">
      <c r="A9" s="564"/>
      <c r="B9" s="370" t="s">
        <v>1749</v>
      </c>
      <c r="C9" s="714" t="s">
        <v>406</v>
      </c>
      <c r="D9" s="715" t="s">
        <v>1750</v>
      </c>
      <c r="E9" s="716" t="s">
        <v>337</v>
      </c>
      <c r="F9" s="374">
        <v>3</v>
      </c>
      <c r="G9" s="1297">
        <v>2572.4</v>
      </c>
      <c r="H9" s="1047"/>
      <c r="I9" s="16"/>
      <c r="J9" s="471">
        <f t="shared" si="0"/>
        <v>0</v>
      </c>
      <c r="K9" s="16"/>
      <c r="L9" s="17"/>
      <c r="M9" s="59">
        <f>IF([2]Validation!$H$3=1,0,IF(ISNUMBER(G9),0,1))</f>
        <v>0</v>
      </c>
      <c r="N9" s="17"/>
    </row>
    <row r="10" spans="1:14" ht="18" customHeight="1">
      <c r="A10" s="564"/>
      <c r="B10" s="370" t="s">
        <v>1751</v>
      </c>
      <c r="C10" s="714" t="s">
        <v>325</v>
      </c>
      <c r="D10" s="715" t="s">
        <v>1752</v>
      </c>
      <c r="E10" s="716" t="s">
        <v>337</v>
      </c>
      <c r="F10" s="374">
        <v>3</v>
      </c>
      <c r="G10" s="717">
        <f>+G8+G9</f>
        <v>5407.43</v>
      </c>
      <c r="H10" s="1047"/>
      <c r="I10" s="16"/>
      <c r="J10" s="628"/>
    </row>
    <row r="11" spans="1:14" ht="18" customHeight="1">
      <c r="A11" s="564"/>
      <c r="B11" s="370" t="s">
        <v>1753</v>
      </c>
      <c r="C11" s="714" t="s">
        <v>407</v>
      </c>
      <c r="D11" s="715" t="s">
        <v>1754</v>
      </c>
      <c r="E11" s="716" t="s">
        <v>337</v>
      </c>
      <c r="F11" s="374">
        <v>3</v>
      </c>
      <c r="G11" s="1297">
        <v>48.253</v>
      </c>
      <c r="H11" s="1047"/>
      <c r="I11" s="16"/>
      <c r="J11" s="471">
        <f t="shared" si="0"/>
        <v>0</v>
      </c>
      <c r="K11" s="16"/>
      <c r="L11" s="17"/>
      <c r="M11" s="59">
        <f>IF([2]Validation!$H$3=1,0,IF(ISNUMBER(G11),0,1))</f>
        <v>0</v>
      </c>
      <c r="N11" s="17"/>
    </row>
    <row r="12" spans="1:14" ht="18" customHeight="1">
      <c r="A12" s="564"/>
      <c r="B12" s="370" t="s">
        <v>1755</v>
      </c>
      <c r="C12" s="714" t="s">
        <v>408</v>
      </c>
      <c r="D12" s="715" t="s">
        <v>1756</v>
      </c>
      <c r="E12" s="716" t="s">
        <v>337</v>
      </c>
      <c r="F12" s="374">
        <v>3</v>
      </c>
      <c r="G12" s="1297">
        <v>199.971</v>
      </c>
      <c r="H12" s="1047"/>
      <c r="I12" s="16"/>
      <c r="J12" s="471">
        <f t="shared" si="0"/>
        <v>0</v>
      </c>
      <c r="K12" s="16"/>
      <c r="L12" s="17"/>
      <c r="M12" s="59">
        <f>IF([2]Validation!$H$3=1,0,IF(ISNUMBER(G12),0,1))</f>
        <v>0</v>
      </c>
      <c r="N12" s="17"/>
    </row>
    <row r="13" spans="1:14" ht="18" customHeight="1">
      <c r="A13" s="564"/>
      <c r="B13" s="370" t="s">
        <v>1757</v>
      </c>
      <c r="C13" s="714" t="s">
        <v>326</v>
      </c>
      <c r="D13" s="715" t="s">
        <v>1758</v>
      </c>
      <c r="E13" s="716" t="s">
        <v>337</v>
      </c>
      <c r="F13" s="374">
        <v>3</v>
      </c>
      <c r="G13" s="717">
        <f>+G11+G12</f>
        <v>248.22399999999999</v>
      </c>
      <c r="H13" s="1047"/>
      <c r="I13" s="16"/>
      <c r="J13" s="628"/>
    </row>
    <row r="14" spans="1:14" ht="18" customHeight="1">
      <c r="A14" s="564"/>
      <c r="B14" s="370" t="s">
        <v>1759</v>
      </c>
      <c r="C14" s="714" t="s">
        <v>327</v>
      </c>
      <c r="D14" s="715" t="s">
        <v>1760</v>
      </c>
      <c r="E14" s="716" t="s">
        <v>337</v>
      </c>
      <c r="F14" s="374">
        <v>3</v>
      </c>
      <c r="G14" s="1297">
        <v>244.285</v>
      </c>
      <c r="H14" s="1047" t="s">
        <v>1821</v>
      </c>
      <c r="I14" s="16"/>
      <c r="J14" s="471">
        <f t="shared" si="0"/>
        <v>0</v>
      </c>
      <c r="K14" s="16"/>
      <c r="L14" s="17"/>
      <c r="M14" s="59">
        <f>IF([2]Validation!$H$3=1,0,IF(ISNUMBER(G14),0,1))</f>
        <v>0</v>
      </c>
      <c r="N14" s="17"/>
    </row>
    <row r="15" spans="1:14" ht="17.25" customHeight="1" thickBot="1">
      <c r="A15" s="564"/>
      <c r="B15" s="377" t="s">
        <v>1761</v>
      </c>
      <c r="C15" s="718" t="s">
        <v>1762</v>
      </c>
      <c r="D15" s="719" t="s">
        <v>1763</v>
      </c>
      <c r="E15" s="720" t="s">
        <v>1379</v>
      </c>
      <c r="F15" s="381">
        <v>3</v>
      </c>
      <c r="G15" s="721">
        <f>+G10+G13+G14</f>
        <v>5899.9390000000003</v>
      </c>
      <c r="H15" s="1070"/>
      <c r="I15" s="16"/>
      <c r="J15" s="628"/>
    </row>
    <row r="16" spans="1:14" ht="16.5" thickBot="1">
      <c r="A16" s="564"/>
      <c r="B16" s="722"/>
      <c r="C16" s="564"/>
      <c r="D16" s="722"/>
      <c r="E16" s="722"/>
      <c r="F16" s="722"/>
      <c r="G16" s="723"/>
      <c r="H16" s="5"/>
      <c r="J16" s="628"/>
    </row>
    <row r="17" spans="1:14" ht="19.5" customHeight="1">
      <c r="A17" s="564"/>
      <c r="B17" s="389" t="s">
        <v>1764</v>
      </c>
      <c r="C17" s="710" t="s">
        <v>328</v>
      </c>
      <c r="D17" s="711" t="s">
        <v>1765</v>
      </c>
      <c r="E17" s="712" t="s">
        <v>337</v>
      </c>
      <c r="F17" s="390">
        <v>3</v>
      </c>
      <c r="G17" s="713">
        <v>14840.221</v>
      </c>
      <c r="H17" s="1296"/>
      <c r="I17" s="16"/>
      <c r="J17" s="471">
        <f xml:space="preserve"> IF( SUM( L17:N17 ) = 0, 0, $M$4 )</f>
        <v>0</v>
      </c>
      <c r="K17" s="16"/>
      <c r="L17" s="17"/>
      <c r="M17" s="59">
        <f>IF([2]Validation!$H$3=1,0,IF(ISNUMBER(G17),0,1))</f>
        <v>0</v>
      </c>
      <c r="N17" s="17"/>
    </row>
    <row r="18" spans="1:14" ht="19.5" customHeight="1" thickBot="1">
      <c r="A18" s="564"/>
      <c r="B18" s="377" t="s">
        <v>1766</v>
      </c>
      <c r="C18" s="718" t="s">
        <v>329</v>
      </c>
      <c r="D18" s="719" t="s">
        <v>1767</v>
      </c>
      <c r="E18" s="720" t="s">
        <v>337</v>
      </c>
      <c r="F18" s="381">
        <v>3</v>
      </c>
      <c r="G18" s="1298">
        <v>481.26400000000001</v>
      </c>
      <c r="H18" s="1070"/>
      <c r="I18" s="16"/>
      <c r="J18" s="471">
        <f t="shared" ref="J18" si="1" xml:space="preserve"> IF( SUM( L18:N18 ) = 0, 0, $M$4 )</f>
        <v>0</v>
      </c>
      <c r="K18" s="16"/>
      <c r="L18" s="17"/>
      <c r="M18" s="59">
        <f>IF([2]Validation!$H$3=1,0,IF(ISNUMBER(G18),0,1))</f>
        <v>0</v>
      </c>
      <c r="N18" s="17"/>
    </row>
    <row r="19" spans="1:14" ht="14.5" thickBot="1">
      <c r="D19" s="709"/>
      <c r="G19" s="5"/>
      <c r="H19" s="5"/>
    </row>
    <row r="20" spans="1:14" ht="15" thickBot="1">
      <c r="B20" s="243" t="s">
        <v>438</v>
      </c>
      <c r="C20" s="311" t="s">
        <v>4</v>
      </c>
      <c r="D20" s="709"/>
      <c r="G20" s="5"/>
      <c r="H20" s="5"/>
    </row>
    <row r="21" spans="1:14" ht="20.25" customHeight="1">
      <c r="A21" s="562"/>
      <c r="B21" s="245" t="s">
        <v>1768</v>
      </c>
      <c r="C21" s="483" t="s">
        <v>330</v>
      </c>
      <c r="D21" s="493" t="s">
        <v>1769</v>
      </c>
      <c r="E21" s="493" t="s">
        <v>336</v>
      </c>
      <c r="F21" s="249">
        <v>3</v>
      </c>
      <c r="G21" s="1299">
        <v>734856.495</v>
      </c>
      <c r="H21" s="1300"/>
      <c r="I21" s="16"/>
      <c r="J21" s="471">
        <f xml:space="preserve"> IF( SUM( L21:N21 ) = 0, 0, $M$4 )</f>
        <v>0</v>
      </c>
      <c r="K21" s="16"/>
      <c r="L21" s="17"/>
      <c r="M21" s="59">
        <f>IF([2]Validation!$H$3=1,0,IF(ISNUMBER(G21),0,1))</f>
        <v>0</v>
      </c>
      <c r="N21" s="17"/>
    </row>
    <row r="22" spans="1:14" ht="20.25" customHeight="1">
      <c r="A22" s="562"/>
      <c r="B22" s="413" t="s">
        <v>1770</v>
      </c>
      <c r="C22" s="486" t="s">
        <v>331</v>
      </c>
      <c r="D22" s="495" t="s">
        <v>1771</v>
      </c>
      <c r="E22" s="495" t="s">
        <v>336</v>
      </c>
      <c r="F22" s="255">
        <v>3</v>
      </c>
      <c r="G22" s="1301">
        <v>327530.43599999999</v>
      </c>
      <c r="H22" s="1302"/>
      <c r="I22" s="16"/>
      <c r="J22" s="471">
        <f t="shared" ref="J22:J31" si="2" xml:space="preserve"> IF( SUM( L22:N22 ) = 0, 0, $M$4 )</f>
        <v>0</v>
      </c>
      <c r="K22" s="16"/>
      <c r="L22" s="17"/>
      <c r="M22" s="59">
        <f>IF([2]Validation!$H$3=1,0,IF(ISNUMBER(G22),0,1))</f>
        <v>0</v>
      </c>
      <c r="N22" s="17"/>
    </row>
    <row r="23" spans="1:14" ht="20.25" customHeight="1">
      <c r="A23" s="562"/>
      <c r="B23" s="413" t="s">
        <v>1772</v>
      </c>
      <c r="C23" s="486" t="s">
        <v>220</v>
      </c>
      <c r="D23" s="495" t="s">
        <v>1773</v>
      </c>
      <c r="E23" s="495" t="s">
        <v>336</v>
      </c>
      <c r="F23" s="255">
        <v>3</v>
      </c>
      <c r="G23" s="724">
        <f>+G21+G22</f>
        <v>1062386.9309999999</v>
      </c>
      <c r="H23" s="1302"/>
      <c r="I23" s="16"/>
      <c r="J23" s="628"/>
    </row>
    <row r="24" spans="1:14" ht="20.25" customHeight="1">
      <c r="A24" s="562"/>
      <c r="B24" s="413" t="s">
        <v>1774</v>
      </c>
      <c r="C24" s="486" t="s">
        <v>1775</v>
      </c>
      <c r="D24" s="495" t="s">
        <v>1776</v>
      </c>
      <c r="E24" s="495" t="s">
        <v>1379</v>
      </c>
      <c r="F24" s="255">
        <v>3</v>
      </c>
      <c r="G24" s="1303">
        <v>307.34899999999999</v>
      </c>
      <c r="H24" s="1302"/>
      <c r="I24" s="16"/>
      <c r="J24" s="471">
        <f t="shared" si="2"/>
        <v>0</v>
      </c>
      <c r="K24" s="16"/>
      <c r="L24" s="17"/>
      <c r="M24" s="59">
        <f>IF([2]Validation!$H$3=1,0,IF(ISNUMBER(G24),0,1))</f>
        <v>0</v>
      </c>
      <c r="N24" s="17"/>
    </row>
    <row r="25" spans="1:14" ht="20.25" customHeight="1">
      <c r="A25" s="562"/>
      <c r="B25" s="413" t="s">
        <v>1777</v>
      </c>
      <c r="C25" s="486" t="s">
        <v>332</v>
      </c>
      <c r="D25" s="495" t="s">
        <v>1778</v>
      </c>
      <c r="E25" s="495" t="s">
        <v>1408</v>
      </c>
      <c r="F25" s="255">
        <v>0</v>
      </c>
      <c r="G25" s="1304">
        <v>2640.63</v>
      </c>
      <c r="H25" s="1302"/>
      <c r="I25" s="16"/>
      <c r="J25" s="471">
        <f t="shared" si="2"/>
        <v>0</v>
      </c>
      <c r="K25" s="16"/>
      <c r="L25" s="17"/>
      <c r="M25" s="59">
        <f>IF([2]Validation!$H$3=1,0,IF(ISNUMBER(G25),0,1))</f>
        <v>0</v>
      </c>
      <c r="N25" s="17"/>
    </row>
    <row r="26" spans="1:14" ht="20.25" customHeight="1">
      <c r="A26" s="562"/>
      <c r="B26" s="413" t="s">
        <v>1779</v>
      </c>
      <c r="C26" s="486" t="s">
        <v>1780</v>
      </c>
      <c r="D26" s="495" t="s">
        <v>1781</v>
      </c>
      <c r="E26" s="495" t="s">
        <v>222</v>
      </c>
      <c r="F26" s="255">
        <v>0</v>
      </c>
      <c r="G26" s="1305">
        <v>0</v>
      </c>
      <c r="H26" s="1302" t="s">
        <v>1822</v>
      </c>
      <c r="I26" s="16"/>
      <c r="J26" s="471">
        <f t="shared" si="2"/>
        <v>0</v>
      </c>
      <c r="K26" s="16"/>
      <c r="L26" s="17"/>
      <c r="M26" s="59">
        <f>IF([2]Validation!$H$3=1,0,IF(ISNUMBER(G26),0,1))</f>
        <v>0</v>
      </c>
      <c r="N26" s="17"/>
    </row>
    <row r="27" spans="1:14" ht="20.25" customHeight="1">
      <c r="A27" s="562"/>
      <c r="B27" s="413" t="s">
        <v>1782</v>
      </c>
      <c r="C27" s="486" t="s">
        <v>333</v>
      </c>
      <c r="D27" s="495" t="s">
        <v>1783</v>
      </c>
      <c r="E27" s="495" t="s">
        <v>222</v>
      </c>
      <c r="F27" s="255">
        <v>0</v>
      </c>
      <c r="G27" s="1305">
        <v>125</v>
      </c>
      <c r="H27" s="1302" t="s">
        <v>1823</v>
      </c>
      <c r="I27" s="16"/>
      <c r="J27" s="471">
        <f t="shared" si="2"/>
        <v>0</v>
      </c>
      <c r="K27" s="16"/>
      <c r="L27" s="17"/>
      <c r="M27" s="59">
        <f>IF([2]Validation!$H$3=1,0,IF(ISNUMBER(G27),0,1))</f>
        <v>0</v>
      </c>
      <c r="N27" s="17"/>
    </row>
    <row r="28" spans="1:14" ht="20.25" customHeight="1">
      <c r="A28" s="562"/>
      <c r="B28" s="413" t="s">
        <v>1784</v>
      </c>
      <c r="C28" s="486" t="s">
        <v>334</v>
      </c>
      <c r="D28" s="495" t="s">
        <v>1785</v>
      </c>
      <c r="E28" s="495" t="s">
        <v>1201</v>
      </c>
      <c r="F28" s="255">
        <v>0</v>
      </c>
      <c r="G28" s="1304">
        <v>0</v>
      </c>
      <c r="H28" s="1302" t="s">
        <v>1824</v>
      </c>
      <c r="I28" s="16"/>
      <c r="J28" s="471">
        <f t="shared" si="2"/>
        <v>0</v>
      </c>
      <c r="K28" s="16"/>
      <c r="L28" s="17"/>
      <c r="M28" s="59">
        <f>IF([2]Validation!$H$3=1,0,IF(ISNUMBER(G28),0,1))</f>
        <v>0</v>
      </c>
      <c r="N28" s="17"/>
    </row>
    <row r="29" spans="1:14" ht="20.25" customHeight="1">
      <c r="A29" s="562"/>
      <c r="B29" s="413" t="s">
        <v>1786</v>
      </c>
      <c r="C29" s="486" t="s">
        <v>335</v>
      </c>
      <c r="D29" s="495" t="s">
        <v>1787</v>
      </c>
      <c r="E29" s="495" t="s">
        <v>222</v>
      </c>
      <c r="F29" s="255">
        <v>0</v>
      </c>
      <c r="G29" s="1304">
        <v>8199</v>
      </c>
      <c r="H29" s="1302"/>
      <c r="I29" s="16"/>
      <c r="J29" s="471">
        <f t="shared" si="2"/>
        <v>0</v>
      </c>
      <c r="K29" s="16"/>
      <c r="L29" s="17"/>
      <c r="M29" s="59">
        <f>IF([2]Validation!$H$3=1,0,IF(ISNUMBER(G29),0,1))</f>
        <v>0</v>
      </c>
      <c r="N29" s="17"/>
    </row>
    <row r="30" spans="1:14" ht="20.25" customHeight="1">
      <c r="A30" s="562"/>
      <c r="B30" s="413" t="s">
        <v>1788</v>
      </c>
      <c r="C30" s="486" t="s">
        <v>1789</v>
      </c>
      <c r="D30" s="495" t="s">
        <v>1790</v>
      </c>
      <c r="E30" s="495" t="s">
        <v>1791</v>
      </c>
      <c r="F30" s="255">
        <v>0</v>
      </c>
      <c r="G30" s="1305">
        <v>0</v>
      </c>
      <c r="H30" s="1302" t="s">
        <v>1825</v>
      </c>
      <c r="I30" s="16"/>
      <c r="J30" s="471">
        <f t="shared" si="2"/>
        <v>0</v>
      </c>
      <c r="K30" s="16"/>
      <c r="L30" s="17"/>
      <c r="M30" s="59">
        <f>IF([2]Validation!$H$3=1,0,IF(ISNUMBER(G30),0,1))</f>
        <v>0</v>
      </c>
      <c r="N30" s="17"/>
    </row>
    <row r="31" spans="1:14" ht="20.25" customHeight="1" thickBot="1">
      <c r="A31" s="562"/>
      <c r="B31" s="415" t="s">
        <v>1792</v>
      </c>
      <c r="C31" s="489" t="s">
        <v>1793</v>
      </c>
      <c r="D31" s="497" t="s">
        <v>1794</v>
      </c>
      <c r="E31" s="497" t="s">
        <v>1791</v>
      </c>
      <c r="F31" s="268">
        <v>0</v>
      </c>
      <c r="G31" s="1306">
        <v>9157529</v>
      </c>
      <c r="H31" s="1307"/>
      <c r="I31" s="16"/>
      <c r="J31" s="471">
        <f t="shared" si="2"/>
        <v>0</v>
      </c>
      <c r="K31" s="16"/>
      <c r="L31" s="17"/>
      <c r="M31" s="59">
        <f>IF([2]Validation!$H$3=1,0,IF(ISNUMBER(G31),0,1))</f>
        <v>0</v>
      </c>
      <c r="N31" s="17"/>
    </row>
    <row r="32" spans="1:14" ht="14"/>
    <row r="33" spans="1:14" ht="16">
      <c r="B33" s="725" t="s">
        <v>481</v>
      </c>
    </row>
    <row r="34" spans="1:14" ht="14">
      <c r="B34" s="237"/>
      <c r="C34" s="280"/>
    </row>
    <row r="35" spans="1:14" ht="16">
      <c r="B35" s="627"/>
      <c r="C35" s="454" t="s">
        <v>482</v>
      </c>
    </row>
    <row r="36" spans="1:14" ht="14">
      <c r="B36" s="152"/>
      <c r="C36" s="153"/>
      <c r="D36" s="155"/>
      <c r="E36" s="628"/>
      <c r="F36" s="628"/>
      <c r="G36" s="628"/>
      <c r="H36" s="628"/>
      <c r="I36" s="628"/>
      <c r="J36" s="628"/>
      <c r="K36" s="628"/>
      <c r="L36" s="1308"/>
      <c r="M36" s="628"/>
      <c r="N36" s="1308"/>
    </row>
    <row r="37" spans="1:14" ht="16">
      <c r="B37" s="156"/>
      <c r="C37" s="454" t="s">
        <v>561</v>
      </c>
      <c r="D37" s="155"/>
      <c r="E37" s="628"/>
      <c r="F37" s="628"/>
      <c r="G37" s="628"/>
      <c r="H37" s="628"/>
      <c r="I37" s="628"/>
      <c r="J37" s="628"/>
      <c r="K37" s="628"/>
      <c r="L37" s="1308"/>
      <c r="M37" s="628"/>
      <c r="N37" s="1308"/>
    </row>
    <row r="38" spans="1:14" ht="16">
      <c r="B38" s="562"/>
      <c r="C38" s="562"/>
      <c r="D38" s="155"/>
      <c r="E38" s="628"/>
      <c r="F38" s="628"/>
      <c r="G38" s="628"/>
      <c r="H38" s="628"/>
      <c r="I38" s="628"/>
      <c r="J38" s="628"/>
      <c r="K38" s="628"/>
      <c r="L38" s="1308"/>
      <c r="M38" s="628"/>
      <c r="N38" s="1308"/>
    </row>
    <row r="39" spans="1:14" ht="16.5" thickBot="1">
      <c r="B39" s="562"/>
      <c r="C39" s="562"/>
      <c r="D39" s="155"/>
      <c r="E39" s="628"/>
      <c r="F39" s="628"/>
      <c r="G39" s="628"/>
      <c r="H39" s="628"/>
      <c r="I39" s="628"/>
      <c r="J39" s="628"/>
      <c r="K39" s="628"/>
      <c r="L39" s="1308"/>
      <c r="M39" s="628"/>
      <c r="N39" s="1308"/>
    </row>
    <row r="40" spans="1:14" ht="20.5" thickBot="1">
      <c r="B40" s="894" t="s">
        <v>485</v>
      </c>
      <c r="C40" s="726"/>
      <c r="D40" s="727"/>
      <c r="E40" s="727"/>
      <c r="F40" s="727"/>
      <c r="G40" s="727"/>
      <c r="H40" s="727"/>
      <c r="I40" s="728"/>
      <c r="J40" s="628"/>
      <c r="K40" s="628"/>
      <c r="L40" s="1308"/>
      <c r="M40" s="628"/>
      <c r="N40" s="1308"/>
    </row>
    <row r="41" spans="1:14" ht="16.5" thickBot="1">
      <c r="B41" s="562"/>
      <c r="C41" s="562"/>
      <c r="D41" s="155"/>
      <c r="E41" s="628"/>
      <c r="F41" s="628"/>
      <c r="G41" s="628"/>
      <c r="H41" s="628"/>
      <c r="I41" s="628"/>
      <c r="J41" s="628"/>
      <c r="K41" s="628"/>
      <c r="L41" s="1308"/>
      <c r="M41" s="628"/>
      <c r="N41" s="1308"/>
    </row>
    <row r="42" spans="1:14" ht="14.5" hidden="1" thickBot="1">
      <c r="A42" s="214"/>
      <c r="B42" s="883" t="str">
        <f ca="1" xml:space="preserve"> RIGHT(CELL("filename", $A$1), LEN(CELL("filename", $A$1)) - SEARCH("]", CELL("filename", $A$1)))&amp;" - Line definitions"</f>
        <v>4U - Line definitions</v>
      </c>
      <c r="C42" s="729"/>
      <c r="D42" s="155"/>
      <c r="E42" s="628"/>
      <c r="F42" s="628"/>
      <c r="G42" s="628"/>
      <c r="H42" s="628"/>
      <c r="I42" s="628"/>
      <c r="J42" s="628"/>
      <c r="K42" s="628"/>
      <c r="L42" s="1308"/>
      <c r="M42" s="628"/>
      <c r="N42" s="1308"/>
    </row>
    <row r="43" spans="1:14" ht="16.5" hidden="1" thickBot="1">
      <c r="A43" s="214"/>
      <c r="B43" s="562"/>
      <c r="C43" s="562"/>
      <c r="D43" s="155"/>
      <c r="E43" s="628"/>
      <c r="F43" s="628"/>
      <c r="G43" s="628"/>
      <c r="H43" s="628"/>
      <c r="I43" s="628"/>
      <c r="J43" s="628"/>
      <c r="K43" s="628"/>
      <c r="L43" s="1308"/>
      <c r="M43" s="628"/>
      <c r="N43" s="1308"/>
    </row>
    <row r="44" spans="1:14" ht="14.5" hidden="1" thickBot="1">
      <c r="A44" s="214"/>
      <c r="B44" s="730" t="s">
        <v>486</v>
      </c>
      <c r="C44" s="731" t="s">
        <v>731</v>
      </c>
      <c r="D44" s="155"/>
      <c r="E44" s="628"/>
      <c r="F44" s="628"/>
      <c r="G44" s="628"/>
      <c r="H44" s="628"/>
      <c r="I44" s="628"/>
      <c r="J44" s="628"/>
      <c r="K44" s="628"/>
      <c r="L44" s="1308"/>
      <c r="M44" s="628"/>
      <c r="N44" s="1308"/>
    </row>
    <row r="45" spans="1:14" ht="14.5" hidden="1" thickBot="1">
      <c r="A45" s="214"/>
      <c r="B45" s="457">
        <v>1</v>
      </c>
      <c r="C45" s="732" t="s">
        <v>1795</v>
      </c>
      <c r="D45" s="155"/>
      <c r="E45" s="628"/>
      <c r="F45" s="628"/>
      <c r="G45" s="628"/>
      <c r="H45" s="628"/>
      <c r="I45" s="628"/>
      <c r="J45" s="628"/>
      <c r="K45" s="628"/>
      <c r="L45" s="1308"/>
      <c r="M45" s="628"/>
      <c r="N45" s="1308"/>
    </row>
    <row r="46" spans="1:14" ht="14.25" hidden="1" customHeight="1">
      <c r="A46" s="214"/>
      <c r="B46" s="631">
        <f>+B45+1</f>
        <v>2</v>
      </c>
      <c r="C46" s="733" t="s">
        <v>1796</v>
      </c>
      <c r="D46" s="155"/>
      <c r="E46" s="628"/>
      <c r="F46" s="628"/>
      <c r="G46" s="628"/>
      <c r="H46" s="628"/>
      <c r="I46" s="628"/>
      <c r="J46" s="628"/>
      <c r="K46" s="628"/>
      <c r="L46" s="1308"/>
      <c r="M46" s="628"/>
      <c r="N46" s="1308"/>
    </row>
    <row r="47" spans="1:14" ht="14.5" hidden="1" thickBot="1">
      <c r="A47" s="214"/>
      <c r="B47" s="631">
        <f t="shared" ref="B47:B56" si="3">+B46+1</f>
        <v>3</v>
      </c>
      <c r="C47" s="733" t="s">
        <v>1797</v>
      </c>
      <c r="D47" s="155"/>
      <c r="E47" s="628"/>
      <c r="F47" s="628"/>
      <c r="G47" s="628"/>
      <c r="H47" s="628"/>
      <c r="I47" s="628"/>
      <c r="J47" s="628"/>
      <c r="K47" s="628"/>
      <c r="L47" s="1308"/>
      <c r="M47" s="628"/>
      <c r="N47" s="1308"/>
    </row>
    <row r="48" spans="1:14" ht="25.25" hidden="1" customHeight="1">
      <c r="A48" s="214"/>
      <c r="B48" s="631">
        <f t="shared" si="3"/>
        <v>4</v>
      </c>
      <c r="C48" s="733" t="s">
        <v>1798</v>
      </c>
      <c r="D48" s="155"/>
      <c r="E48" s="628"/>
      <c r="F48" s="628"/>
      <c r="G48" s="628"/>
      <c r="H48" s="628"/>
      <c r="I48" s="628"/>
      <c r="J48" s="628"/>
      <c r="K48" s="628"/>
      <c r="L48" s="1308"/>
      <c r="M48" s="628"/>
      <c r="N48" s="1308"/>
    </row>
    <row r="49" spans="1:14" ht="14.5" hidden="1" thickBot="1">
      <c r="A49" s="214"/>
      <c r="B49" s="631">
        <f t="shared" si="3"/>
        <v>5</v>
      </c>
      <c r="C49" s="733" t="s">
        <v>1799</v>
      </c>
      <c r="D49" s="155"/>
      <c r="E49" s="628"/>
      <c r="F49" s="628"/>
      <c r="G49" s="628"/>
      <c r="H49" s="628"/>
      <c r="I49" s="628"/>
      <c r="J49" s="628"/>
      <c r="K49" s="628"/>
      <c r="L49" s="1308"/>
      <c r="M49" s="628"/>
      <c r="N49" s="1308"/>
    </row>
    <row r="50" spans="1:14" ht="14.5" hidden="1" thickBot="1">
      <c r="A50" s="214"/>
      <c r="B50" s="631">
        <f t="shared" si="3"/>
        <v>6</v>
      </c>
      <c r="C50" s="733" t="s">
        <v>1800</v>
      </c>
      <c r="D50" s="155"/>
      <c r="E50" s="628"/>
      <c r="F50" s="628"/>
      <c r="G50" s="628"/>
      <c r="H50" s="628"/>
      <c r="I50" s="628"/>
      <c r="J50" s="628"/>
      <c r="K50" s="628"/>
      <c r="L50" s="1308"/>
      <c r="M50" s="628"/>
      <c r="N50" s="1308"/>
    </row>
    <row r="51" spans="1:14" ht="14.5" hidden="1" thickBot="1">
      <c r="A51" s="214"/>
      <c r="B51" s="631">
        <f t="shared" si="3"/>
        <v>7</v>
      </c>
      <c r="C51" s="733" t="s">
        <v>1801</v>
      </c>
      <c r="D51" s="155"/>
      <c r="E51" s="628"/>
      <c r="F51" s="628"/>
      <c r="G51" s="628"/>
      <c r="H51" s="628"/>
      <c r="I51" s="628"/>
      <c r="J51" s="628"/>
      <c r="K51" s="628"/>
      <c r="L51" s="1308"/>
      <c r="M51" s="628"/>
      <c r="N51" s="1308"/>
    </row>
    <row r="52" spans="1:14" ht="14.5" hidden="1" thickBot="1">
      <c r="A52" s="214"/>
      <c r="B52" s="631">
        <f t="shared" si="3"/>
        <v>8</v>
      </c>
      <c r="C52" s="733" t="s">
        <v>1802</v>
      </c>
      <c r="D52" s="155"/>
      <c r="E52" s="628"/>
      <c r="F52" s="628"/>
      <c r="G52" s="628"/>
      <c r="H52" s="628"/>
      <c r="I52" s="628"/>
      <c r="J52" s="628"/>
      <c r="K52" s="628"/>
      <c r="L52" s="1308"/>
      <c r="M52" s="628"/>
      <c r="N52" s="1308"/>
    </row>
    <row r="53" spans="1:14" ht="36" hidden="1" customHeight="1">
      <c r="A53" s="214"/>
      <c r="B53" s="631">
        <f t="shared" si="3"/>
        <v>9</v>
      </c>
      <c r="C53" s="733" t="s">
        <v>1803</v>
      </c>
      <c r="D53" s="155"/>
      <c r="E53" s="628"/>
      <c r="F53" s="628"/>
      <c r="G53" s="628"/>
      <c r="H53" s="628"/>
      <c r="I53" s="628"/>
      <c r="J53" s="628"/>
      <c r="K53" s="628"/>
      <c r="L53" s="1308"/>
      <c r="M53" s="628"/>
      <c r="N53" s="1308"/>
    </row>
    <row r="54" spans="1:14" ht="14.5" hidden="1" thickBot="1">
      <c r="A54" s="214"/>
      <c r="B54" s="631">
        <f t="shared" si="3"/>
        <v>10</v>
      </c>
      <c r="C54" s="733" t="s">
        <v>1804</v>
      </c>
      <c r="D54" s="155"/>
      <c r="E54" s="628"/>
      <c r="F54" s="628"/>
      <c r="G54" s="628"/>
      <c r="H54" s="628"/>
      <c r="I54" s="628"/>
      <c r="J54" s="628"/>
      <c r="K54" s="628"/>
      <c r="L54" s="1308"/>
      <c r="M54" s="628"/>
      <c r="N54" s="1308"/>
    </row>
    <row r="55" spans="1:14" ht="14.5" hidden="1" thickBot="1">
      <c r="A55" s="214"/>
      <c r="B55" s="631">
        <f t="shared" si="3"/>
        <v>11</v>
      </c>
      <c r="C55" s="733" t="s">
        <v>1805</v>
      </c>
      <c r="D55" s="155"/>
      <c r="E55" s="628"/>
      <c r="F55" s="628"/>
      <c r="G55" s="628"/>
      <c r="H55" s="628"/>
      <c r="I55" s="628"/>
      <c r="J55" s="628"/>
      <c r="K55" s="628"/>
      <c r="L55" s="1308"/>
      <c r="M55" s="628"/>
      <c r="N55" s="1308"/>
    </row>
    <row r="56" spans="1:14" ht="14.5" hidden="1" thickBot="1">
      <c r="A56" s="214"/>
      <c r="B56" s="632">
        <f t="shared" si="3"/>
        <v>12</v>
      </c>
      <c r="C56" s="734" t="s">
        <v>1806</v>
      </c>
      <c r="D56" s="155"/>
      <c r="E56" s="628"/>
      <c r="F56" s="628"/>
      <c r="G56" s="628"/>
      <c r="H56" s="628"/>
      <c r="I56" s="628"/>
      <c r="J56" s="628"/>
      <c r="K56" s="628"/>
      <c r="L56" s="1308"/>
      <c r="M56" s="628"/>
      <c r="N56" s="1308"/>
    </row>
    <row r="57" spans="1:14" ht="16.5" hidden="1" thickBot="1">
      <c r="A57" s="214"/>
      <c r="B57" s="562"/>
      <c r="C57" s="562"/>
      <c r="D57" s="155"/>
      <c r="E57" s="628"/>
      <c r="F57" s="628"/>
      <c r="G57" s="628"/>
      <c r="H57" s="628"/>
      <c r="I57" s="628"/>
      <c r="J57" s="628"/>
      <c r="K57" s="628"/>
      <c r="L57" s="1308"/>
      <c r="M57" s="628"/>
      <c r="N57" s="1308"/>
    </row>
    <row r="58" spans="1:14" ht="16.5" hidden="1" thickBot="1">
      <c r="A58" s="214"/>
      <c r="B58" s="892" t="s">
        <v>583</v>
      </c>
      <c r="C58" s="574"/>
      <c r="D58" s="155"/>
      <c r="E58" s="628"/>
      <c r="F58" s="628"/>
      <c r="G58" s="628"/>
      <c r="H58" s="628"/>
      <c r="I58" s="628"/>
      <c r="J58" s="628"/>
      <c r="K58" s="628"/>
      <c r="L58" s="1308"/>
      <c r="M58" s="628"/>
      <c r="N58" s="1308"/>
    </row>
    <row r="59" spans="1:14" ht="16.5" hidden="1" thickBot="1">
      <c r="A59" s="214"/>
      <c r="B59" s="562"/>
      <c r="C59" s="562"/>
      <c r="D59" s="155"/>
      <c r="E59" s="628"/>
      <c r="F59" s="628"/>
      <c r="G59" s="628"/>
      <c r="H59" s="628"/>
      <c r="I59" s="628"/>
      <c r="J59" s="628"/>
      <c r="K59" s="628"/>
      <c r="L59" s="1308"/>
      <c r="M59" s="628"/>
      <c r="N59" s="1308"/>
    </row>
    <row r="60" spans="1:14" ht="16.5" hidden="1" customHeight="1">
      <c r="A60" s="214"/>
      <c r="B60" s="1802" t="s">
        <v>1807</v>
      </c>
      <c r="C60" s="1803"/>
      <c r="D60" s="155"/>
      <c r="E60" s="628"/>
      <c r="F60" s="628"/>
      <c r="G60" s="628"/>
      <c r="H60" s="628"/>
      <c r="I60" s="628"/>
      <c r="J60" s="628"/>
      <c r="K60" s="628"/>
      <c r="L60" s="1308"/>
      <c r="M60" s="628"/>
      <c r="N60" s="1308"/>
    </row>
    <row r="61" spans="1:14" ht="16.25" hidden="1" customHeight="1">
      <c r="A61" s="214"/>
      <c r="B61" s="1804"/>
      <c r="C61" s="1805"/>
      <c r="D61" s="155"/>
      <c r="E61" s="628"/>
      <c r="F61" s="628"/>
      <c r="G61" s="628"/>
      <c r="H61" s="628"/>
      <c r="I61" s="628"/>
      <c r="J61" s="628"/>
      <c r="K61" s="628"/>
      <c r="L61" s="1308"/>
      <c r="M61" s="628"/>
      <c r="N61" s="1308"/>
    </row>
    <row r="62" spans="1:14" ht="14.5" hidden="1" thickBot="1">
      <c r="A62" s="214"/>
      <c r="D62" s="155"/>
      <c r="E62" s="628"/>
      <c r="F62" s="628"/>
      <c r="G62" s="628"/>
      <c r="H62" s="628"/>
      <c r="I62" s="628"/>
      <c r="J62" s="628"/>
      <c r="K62" s="628"/>
      <c r="L62" s="1308"/>
      <c r="M62" s="628"/>
      <c r="N62" s="1308"/>
    </row>
    <row r="63" spans="1:14" ht="14.5" hidden="1" thickBot="1">
      <c r="A63" s="214"/>
      <c r="B63" s="700" t="s">
        <v>486</v>
      </c>
      <c r="C63" s="735" t="s">
        <v>487</v>
      </c>
      <c r="D63" s="155"/>
      <c r="E63" s="628"/>
      <c r="F63" s="628"/>
      <c r="G63" s="628"/>
      <c r="H63" s="628"/>
      <c r="I63" s="628"/>
      <c r="J63" s="628"/>
      <c r="K63" s="628"/>
      <c r="L63" s="1308"/>
      <c r="M63" s="628"/>
      <c r="N63" s="1308"/>
    </row>
    <row r="64" spans="1:14" ht="57.75" hidden="1" customHeight="1">
      <c r="A64" s="214"/>
      <c r="B64" s="351">
        <f>+B56+1</f>
        <v>13</v>
      </c>
      <c r="C64" s="736" t="s">
        <v>1808</v>
      </c>
      <c r="D64" s="155"/>
      <c r="E64" s="628"/>
      <c r="F64" s="628"/>
      <c r="G64" s="628"/>
      <c r="H64" s="628"/>
      <c r="I64" s="628"/>
      <c r="J64" s="628"/>
      <c r="K64" s="628"/>
      <c r="L64" s="1308"/>
      <c r="M64" s="628"/>
      <c r="N64" s="1308"/>
    </row>
    <row r="65" spans="1:14" ht="57.75" hidden="1" customHeight="1">
      <c r="A65" s="214"/>
      <c r="B65" s="737">
        <f t="shared" ref="B65:B74" si="4">+B64+1</f>
        <v>14</v>
      </c>
      <c r="C65" s="738" t="s">
        <v>1809</v>
      </c>
      <c r="D65" s="155"/>
      <c r="E65" s="628"/>
      <c r="F65" s="628"/>
      <c r="G65" s="628"/>
      <c r="H65" s="628"/>
      <c r="I65" s="628"/>
      <c r="J65" s="628"/>
      <c r="K65" s="628"/>
      <c r="L65" s="1308"/>
      <c r="M65" s="628"/>
      <c r="N65" s="1308"/>
    </row>
    <row r="66" spans="1:14" ht="18.75" hidden="1" customHeight="1">
      <c r="A66" s="214"/>
      <c r="B66" s="352">
        <f t="shared" si="4"/>
        <v>15</v>
      </c>
      <c r="C66" s="738" t="s">
        <v>1810</v>
      </c>
      <c r="D66" s="155"/>
      <c r="E66" s="628"/>
      <c r="F66" s="628"/>
      <c r="G66" s="628"/>
      <c r="H66" s="628"/>
      <c r="I66" s="628"/>
      <c r="J66" s="628"/>
      <c r="K66" s="628"/>
      <c r="L66" s="1308"/>
      <c r="M66" s="628"/>
      <c r="N66" s="1308"/>
    </row>
    <row r="67" spans="1:14" ht="57.75" hidden="1" customHeight="1">
      <c r="A67" s="214"/>
      <c r="B67" s="352">
        <f t="shared" si="4"/>
        <v>16</v>
      </c>
      <c r="C67" s="739" t="s">
        <v>1811</v>
      </c>
      <c r="D67" s="155"/>
      <c r="E67" s="628"/>
      <c r="F67" s="628"/>
      <c r="G67" s="628"/>
      <c r="H67" s="628"/>
      <c r="I67" s="628"/>
      <c r="J67" s="628"/>
      <c r="K67" s="628"/>
      <c r="L67" s="1308"/>
      <c r="M67" s="628"/>
      <c r="N67" s="1308"/>
    </row>
    <row r="68" spans="1:14" ht="57.75" hidden="1" customHeight="1">
      <c r="A68" s="214"/>
      <c r="B68" s="352">
        <f t="shared" si="4"/>
        <v>17</v>
      </c>
      <c r="C68" s="739" t="s">
        <v>1812</v>
      </c>
      <c r="D68" s="155"/>
      <c r="E68" s="628"/>
      <c r="F68" s="628"/>
      <c r="G68" s="628"/>
      <c r="H68" s="628"/>
      <c r="I68" s="628"/>
      <c r="J68" s="628"/>
      <c r="K68" s="628"/>
      <c r="L68" s="1308"/>
      <c r="M68" s="628"/>
      <c r="N68" s="1308"/>
    </row>
    <row r="69" spans="1:14" ht="57.75" hidden="1" customHeight="1">
      <c r="A69" s="214"/>
      <c r="B69" s="352">
        <f t="shared" si="4"/>
        <v>18</v>
      </c>
      <c r="C69" s="739" t="s">
        <v>1813</v>
      </c>
      <c r="D69" s="155"/>
      <c r="E69" s="628"/>
      <c r="F69" s="628"/>
      <c r="G69" s="628"/>
      <c r="H69" s="628"/>
      <c r="I69" s="628"/>
      <c r="J69" s="628"/>
      <c r="K69" s="628"/>
      <c r="L69" s="1308"/>
      <c r="M69" s="628"/>
      <c r="N69" s="1308"/>
    </row>
    <row r="70" spans="1:14" ht="67.5" hidden="1" customHeight="1">
      <c r="A70" s="214"/>
      <c r="B70" s="352">
        <f t="shared" si="4"/>
        <v>19</v>
      </c>
      <c r="C70" s="739" t="s">
        <v>1814</v>
      </c>
      <c r="D70" s="155"/>
      <c r="E70" s="628"/>
      <c r="F70" s="628"/>
      <c r="G70" s="628"/>
      <c r="H70" s="628"/>
      <c r="I70" s="628"/>
      <c r="J70" s="628"/>
      <c r="K70" s="628"/>
      <c r="L70" s="1308"/>
      <c r="M70" s="628"/>
      <c r="N70" s="1308"/>
    </row>
    <row r="71" spans="1:14" ht="33.75" hidden="1" customHeight="1">
      <c r="A71" s="214"/>
      <c r="B71" s="740">
        <f t="shared" si="4"/>
        <v>20</v>
      </c>
      <c r="C71" s="739" t="s">
        <v>1815</v>
      </c>
      <c r="D71" s="155"/>
      <c r="E71" s="628"/>
      <c r="F71" s="628"/>
      <c r="G71" s="628"/>
      <c r="H71" s="628"/>
      <c r="I71" s="628"/>
      <c r="J71" s="628"/>
      <c r="K71" s="628"/>
      <c r="L71" s="1308"/>
      <c r="M71" s="628"/>
      <c r="N71" s="1308"/>
    </row>
    <row r="72" spans="1:14" ht="17.25" hidden="1" customHeight="1">
      <c r="A72" s="214"/>
      <c r="B72" s="740">
        <f t="shared" si="4"/>
        <v>21</v>
      </c>
      <c r="C72" s="739" t="s">
        <v>1816</v>
      </c>
      <c r="D72" s="155"/>
      <c r="E72" s="628"/>
      <c r="F72" s="628"/>
      <c r="G72" s="628"/>
      <c r="H72" s="628"/>
      <c r="I72" s="628"/>
      <c r="J72" s="628"/>
      <c r="K72" s="628"/>
      <c r="L72" s="1308"/>
      <c r="M72" s="628"/>
      <c r="N72" s="1308"/>
    </row>
    <row r="73" spans="1:14" ht="98.25" hidden="1" customHeight="1">
      <c r="A73" s="214"/>
      <c r="B73" s="740">
        <f t="shared" si="4"/>
        <v>22</v>
      </c>
      <c r="C73" s="739" t="s">
        <v>1817</v>
      </c>
      <c r="D73" s="155"/>
      <c r="E73" s="628"/>
      <c r="F73" s="628"/>
      <c r="G73" s="628"/>
      <c r="H73" s="628"/>
      <c r="I73" s="628"/>
      <c r="J73" s="628"/>
      <c r="K73" s="628"/>
      <c r="L73" s="1308"/>
      <c r="M73" s="628"/>
      <c r="N73" s="1308"/>
    </row>
    <row r="74" spans="1:14" ht="57.75" hidden="1" customHeight="1" thickBot="1">
      <c r="A74" s="214"/>
      <c r="B74" s="354">
        <f t="shared" si="4"/>
        <v>23</v>
      </c>
      <c r="C74" s="741" t="s">
        <v>1818</v>
      </c>
      <c r="D74" s="155"/>
      <c r="E74" s="628"/>
      <c r="F74" s="628"/>
      <c r="G74" s="628"/>
      <c r="H74" s="628"/>
      <c r="I74" s="628"/>
      <c r="J74" s="628"/>
      <c r="K74" s="628"/>
      <c r="L74" s="1308"/>
      <c r="M74" s="628"/>
      <c r="N74" s="1308"/>
    </row>
    <row r="75" spans="1:14" ht="14.5" hidden="1" thickBot="1">
      <c r="A75" s="214"/>
      <c r="D75" s="155"/>
      <c r="E75" s="628"/>
      <c r="F75" s="628"/>
      <c r="G75" s="628"/>
      <c r="H75" s="628"/>
      <c r="I75" s="628"/>
      <c r="J75" s="628"/>
      <c r="K75" s="628"/>
      <c r="L75" s="1308"/>
      <c r="M75" s="628"/>
      <c r="N75" s="1308"/>
    </row>
    <row r="76" spans="1:14" ht="15">
      <c r="B76" s="742" t="s">
        <v>583</v>
      </c>
      <c r="C76" s="743"/>
      <c r="D76" s="155"/>
      <c r="E76" s="628"/>
      <c r="F76" s="628"/>
      <c r="G76" s="628"/>
      <c r="H76" s="628"/>
      <c r="I76" s="628"/>
      <c r="J76" s="628"/>
      <c r="K76" s="628"/>
      <c r="L76" s="1308"/>
      <c r="M76" s="628"/>
      <c r="N76" s="1308"/>
    </row>
    <row r="77" spans="1:14" ht="86.25" customHeight="1">
      <c r="B77" s="1806" t="s">
        <v>1819</v>
      </c>
      <c r="C77" s="1807"/>
      <c r="D77" s="155"/>
      <c r="E77" s="628"/>
      <c r="F77" s="628"/>
      <c r="G77" s="628"/>
      <c r="H77" s="628"/>
      <c r="I77" s="628"/>
      <c r="J77" s="628"/>
      <c r="K77" s="628"/>
      <c r="L77" s="1308"/>
      <c r="M77" s="628"/>
      <c r="N77" s="1308"/>
    </row>
    <row r="78" spans="1:14" ht="25.5" customHeight="1" thickBot="1">
      <c r="B78" s="1808" t="s">
        <v>1820</v>
      </c>
      <c r="C78" s="1809"/>
      <c r="D78" s="155"/>
      <c r="E78" s="628"/>
      <c r="F78" s="628"/>
      <c r="G78" s="628"/>
      <c r="H78" s="628"/>
      <c r="I78" s="628"/>
      <c r="J78" s="628"/>
      <c r="K78" s="628"/>
      <c r="L78" s="1308"/>
      <c r="M78" s="628"/>
      <c r="N78" s="1308"/>
    </row>
    <row r="79" spans="1:14" ht="14">
      <c r="D79" s="155"/>
      <c r="E79" s="628"/>
      <c r="F79" s="628"/>
      <c r="G79" s="628"/>
      <c r="H79" s="628"/>
      <c r="I79" s="628"/>
      <c r="J79" s="628"/>
      <c r="K79" s="628"/>
      <c r="L79" s="1308"/>
      <c r="M79" s="628"/>
      <c r="N79" s="1308"/>
    </row>
    <row r="80" spans="1:14" ht="14" hidden="1">
      <c r="D80" s="155"/>
      <c r="E80" s="628"/>
      <c r="F80" s="628"/>
      <c r="G80" s="628"/>
      <c r="H80" s="628"/>
      <c r="I80" s="628"/>
      <c r="J80" s="628"/>
      <c r="K80" s="628"/>
      <c r="L80" s="1308"/>
      <c r="M80" s="628"/>
      <c r="N80" s="1308"/>
    </row>
    <row r="81" spans="4:14" ht="14" hidden="1">
      <c r="D81" s="155"/>
      <c r="E81" s="628"/>
      <c r="F81" s="628"/>
      <c r="G81" s="628"/>
      <c r="H81" s="628"/>
      <c r="I81" s="628"/>
      <c r="J81" s="628"/>
      <c r="K81" s="628"/>
      <c r="L81" s="1308"/>
      <c r="M81" s="628"/>
      <c r="N81" s="1308"/>
    </row>
  </sheetData>
  <sheetProtection algorithmName="SHA-512" hashValue="xrpWF5eZoJ5cH+dz9I/UWAUctfuB4rYfzzoAV6XwWrUJLpXMjZGwslBqPh2fWuCmBkhq2/idJRXVwlrdYUDs6g==" saltValue="s5Iy5weL7SHVyxRiYWa8DQ==" spinCount="100000" sheet="1" objects="1" scenarios="1"/>
  <mergeCells count="3">
    <mergeCell ref="B60:C61"/>
    <mergeCell ref="B77:C77"/>
    <mergeCell ref="B78:C78"/>
  </mergeCells>
  <conditionalFormatting sqref="J6:J9 J14 J11:J12">
    <cfRule type="cellIs" dxfId="53" priority="7" operator="equal">
      <formula>0</formula>
    </cfRule>
  </conditionalFormatting>
  <conditionalFormatting sqref="J17">
    <cfRule type="cellIs" dxfId="52" priority="6" operator="equal">
      <formula>0</formula>
    </cfRule>
  </conditionalFormatting>
  <conditionalFormatting sqref="J18">
    <cfRule type="cellIs" dxfId="51" priority="5" operator="equal">
      <formula>0</formula>
    </cfRule>
  </conditionalFormatting>
  <conditionalFormatting sqref="J21">
    <cfRule type="cellIs" dxfId="50" priority="4" operator="equal">
      <formula>0</formula>
    </cfRule>
  </conditionalFormatting>
  <conditionalFormatting sqref="J31">
    <cfRule type="cellIs" dxfId="49" priority="3" operator="equal">
      <formula>0</formula>
    </cfRule>
  </conditionalFormatting>
  <conditionalFormatting sqref="J22 J24:J30">
    <cfRule type="cellIs" dxfId="48"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827701A9-1CD0-416F-9C6A-237AE3D6A811}">
            <xm:f>'C:\Financial Accounting\Regulatory reporting and compliance\01 Year end\06 March 2019\Working Files\For Ofwat\[Resubmission 03.07.2019 - 2018-19-Annual-Performance-Report-tables.xlsx]Validation'!#REF!=1</xm:f>
            <x14:dxf>
              <fill>
                <patternFill>
                  <bgColor rgb="FFE0DCD8"/>
                </patternFill>
              </fill>
            </x14:dxf>
          </x14:cfRule>
          <xm:sqref>G6:H15 G17:H18 G21:H31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XQ116"/>
  <sheetViews>
    <sheetView zoomScale="80" zoomScaleNormal="80" workbookViewId="0">
      <selection activeCell="G38" sqref="G38"/>
    </sheetView>
  </sheetViews>
  <sheetFormatPr defaultColWidth="0" defaultRowHeight="0" customHeight="1" zeroHeight="1"/>
  <cols>
    <col min="1" max="1" width="0.58203125" customWidth="1"/>
    <col min="2" max="2" width="6.58203125" customWidth="1"/>
    <col min="3" max="3" width="50.08203125" customWidth="1"/>
    <col min="4" max="4" width="9.5" customWidth="1"/>
    <col min="5" max="6" width="8.58203125" customWidth="1"/>
    <col min="7" max="13" width="12.58203125" customWidth="1"/>
    <col min="14" max="14" width="9.08203125" customWidth="1"/>
    <col min="15" max="15" width="30.08203125" customWidth="1"/>
    <col min="16" max="16" width="2.58203125" customWidth="1"/>
    <col min="17" max="17" width="40.58203125" customWidth="1"/>
    <col min="18" max="18" width="1.58203125" hidden="1" customWidth="1"/>
    <col min="19" max="19" width="1.58203125" style="178" hidden="1" customWidth="1"/>
    <col min="20" max="26" width="3.58203125" hidden="1" customWidth="1"/>
    <col min="27" max="27" width="1.58203125" style="178" hidden="1" customWidth="1"/>
    <col min="28" max="28" width="7.58203125" hidden="1" customWidth="1"/>
    <col min="29" max="29" width="1.08203125" style="178" hidden="1" customWidth="1"/>
    <col min="30" max="31" width="8.58203125" hidden="1" customWidth="1"/>
    <col min="32" max="32" width="68.58203125" hidden="1" customWidth="1"/>
    <col min="33" max="33" width="1.08203125" style="178" hidden="1" customWidth="1"/>
    <col min="34" max="35" width="8.58203125" customWidth="1"/>
    <col min="36" max="36" width="49.58203125" bestFit="1" customWidth="1"/>
    <col min="37" max="37" width="11.58203125" customWidth="1"/>
    <col min="38" max="39" width="8.58203125" customWidth="1"/>
    <col min="40" max="45" width="13.58203125" customWidth="1"/>
    <col min="46" max="46" width="15" bestFit="1" customWidth="1"/>
    <col min="47" max="47" width="14.6640625" bestFit="1" customWidth="1"/>
    <col min="48" max="48" width="8.58203125" customWidth="1"/>
    <col min="49" max="182" width="8.58203125" hidden="1" customWidth="1"/>
    <col min="183" max="183" width="0.58203125" hidden="1" customWidth="1"/>
    <col min="184" max="184" width="6.58203125" hidden="1" customWidth="1"/>
    <col min="185" max="185" width="50.08203125" hidden="1" customWidth="1"/>
    <col min="186" max="186" width="8.203125E-2" hidden="1" customWidth="1"/>
    <col min="187" max="188" width="8.58203125" hidden="1" customWidth="1"/>
    <col min="189" max="189" width="10.58203125" hidden="1" customWidth="1"/>
    <col min="190" max="190" width="10" hidden="1" customWidth="1"/>
    <col min="191" max="191" width="11.58203125" hidden="1" customWidth="1"/>
    <col min="192" max="194" width="10.58203125" hidden="1" customWidth="1"/>
    <col min="195" max="195" width="9.08203125" hidden="1" customWidth="1"/>
    <col min="196" max="197" width="9.58203125" hidden="1" customWidth="1"/>
    <col min="198" max="198" width="9.5" hidden="1" customWidth="1"/>
    <col min="199" max="199" width="9.58203125" hidden="1" customWidth="1"/>
    <col min="200" max="200" width="9.5" hidden="1" customWidth="1"/>
    <col min="201" max="201" width="8.58203125" hidden="1" customWidth="1"/>
    <col min="202" max="202" width="10.58203125" hidden="1" customWidth="1"/>
    <col min="203" max="204" width="8.58203125" hidden="1" customWidth="1"/>
    <col min="205" max="208" width="10.08203125" hidden="1" customWidth="1"/>
    <col min="209" max="209" width="8.58203125" hidden="1" customWidth="1"/>
    <col min="210" max="210" width="10.08203125" hidden="1" customWidth="1"/>
    <col min="211" max="212" width="8.58203125" hidden="1" customWidth="1"/>
    <col min="213" max="214" width="9.58203125" hidden="1" customWidth="1"/>
    <col min="215" max="215" width="10" hidden="1" customWidth="1"/>
    <col min="216" max="216" width="9.58203125" hidden="1" customWidth="1"/>
    <col min="217" max="217" width="8.58203125" hidden="1" customWidth="1"/>
    <col min="218" max="218" width="9.58203125" hidden="1" customWidth="1"/>
    <col min="219" max="220" width="8.58203125" hidden="1" customWidth="1"/>
    <col min="221" max="221" width="9.08203125" hidden="1" customWidth="1"/>
    <col min="222" max="222" width="9.5" hidden="1" customWidth="1"/>
    <col min="223" max="223" width="10.5" hidden="1" customWidth="1"/>
    <col min="224" max="224" width="9.5" hidden="1" customWidth="1"/>
    <col min="225" max="225" width="8.58203125" hidden="1" customWidth="1"/>
    <col min="226" max="226" width="11.08203125" hidden="1" customWidth="1"/>
    <col min="227" max="228" width="8.58203125" hidden="1" customWidth="1"/>
    <col min="229" max="229" width="9.08203125" hidden="1" customWidth="1"/>
    <col min="230" max="232" width="9.58203125" hidden="1" customWidth="1"/>
    <col min="233" max="233" width="8.58203125" hidden="1" customWidth="1"/>
    <col min="234" max="234" width="10.08203125" hidden="1" customWidth="1"/>
    <col min="235" max="236" width="8.58203125" hidden="1" customWidth="1"/>
    <col min="237" max="237" width="30.08203125" hidden="1" customWidth="1"/>
    <col min="238" max="238" width="2.58203125" hidden="1" customWidth="1"/>
    <col min="239" max="239" width="18.58203125" hidden="1" customWidth="1"/>
    <col min="240" max="240" width="1.58203125" hidden="1" customWidth="1"/>
    <col min="241" max="289" width="8.58203125" hidden="1" customWidth="1"/>
    <col min="290" max="438" width="8.58203125" hidden="1"/>
    <col min="439" max="439" width="0.58203125" hidden="1" customWidth="1"/>
    <col min="440" max="440" width="6.58203125" hidden="1" customWidth="1"/>
    <col min="441" max="441" width="50.08203125" hidden="1" customWidth="1"/>
    <col min="442" max="442" width="8.203125E-2" hidden="1" customWidth="1"/>
    <col min="443" max="444" width="8.58203125" hidden="1" customWidth="1"/>
    <col min="445" max="445" width="10.58203125" hidden="1" customWidth="1"/>
    <col min="446" max="446" width="10" hidden="1" customWidth="1"/>
    <col min="447" max="447" width="11.58203125" hidden="1" customWidth="1"/>
    <col min="448" max="450" width="10.58203125" hidden="1" customWidth="1"/>
    <col min="451" max="451" width="9.08203125" hidden="1" customWidth="1"/>
    <col min="452" max="453" width="9.58203125" hidden="1" customWidth="1"/>
    <col min="454" max="454" width="9.5" hidden="1" customWidth="1"/>
    <col min="455" max="455" width="9.58203125" hidden="1" customWidth="1"/>
    <col min="456" max="456" width="9.5" hidden="1" customWidth="1"/>
    <col min="457" max="457" width="8.58203125" hidden="1" customWidth="1"/>
    <col min="458" max="458" width="10.58203125" hidden="1" customWidth="1"/>
    <col min="459" max="460" width="8.58203125" hidden="1" customWidth="1"/>
    <col min="461" max="464" width="10.08203125" hidden="1" customWidth="1"/>
    <col min="465" max="465" width="8.58203125" hidden="1" customWidth="1"/>
    <col min="466" max="466" width="10.08203125" hidden="1" customWidth="1"/>
    <col min="467" max="468" width="8.58203125" hidden="1" customWidth="1"/>
    <col min="469" max="470" width="9.58203125" hidden="1" customWidth="1"/>
    <col min="471" max="471" width="10" hidden="1" customWidth="1"/>
    <col min="472" max="472" width="9.58203125" hidden="1" customWidth="1"/>
    <col min="473" max="473" width="8.58203125" hidden="1" customWidth="1"/>
    <col min="474" max="474" width="9.58203125" hidden="1" customWidth="1"/>
    <col min="475" max="476" width="8.58203125" hidden="1" customWidth="1"/>
    <col min="477" max="477" width="9.08203125" hidden="1" customWidth="1"/>
    <col min="478" max="478" width="9.5" hidden="1" customWidth="1"/>
    <col min="479" max="479" width="10.5" hidden="1" customWidth="1"/>
    <col min="480" max="480" width="9.5" hidden="1" customWidth="1"/>
    <col min="481" max="481" width="8.58203125" hidden="1" customWidth="1"/>
    <col min="482" max="482" width="11.08203125" hidden="1" customWidth="1"/>
    <col min="483" max="484" width="8.58203125" hidden="1" customWidth="1"/>
    <col min="485" max="485" width="9.08203125" hidden="1" customWidth="1"/>
    <col min="486" max="488" width="9.58203125" hidden="1" customWidth="1"/>
    <col min="489" max="489" width="8.58203125" hidden="1" customWidth="1"/>
    <col min="490" max="490" width="10.08203125" hidden="1" customWidth="1"/>
    <col min="491" max="492" width="8.58203125" hidden="1" customWidth="1"/>
    <col min="493" max="493" width="30.08203125" hidden="1" customWidth="1"/>
    <col min="494" max="494" width="2.58203125" hidden="1" customWidth="1"/>
    <col min="495" max="495" width="18.58203125" hidden="1" customWidth="1"/>
    <col min="496" max="496" width="1.58203125" hidden="1" customWidth="1"/>
    <col min="497" max="545" width="8.58203125" hidden="1" customWidth="1"/>
    <col min="546" max="694" width="8.58203125" hidden="1"/>
    <col min="695" max="695" width="0.58203125" hidden="1" customWidth="1"/>
    <col min="696" max="696" width="6.58203125" hidden="1" customWidth="1"/>
    <col min="697" max="697" width="50.08203125" hidden="1" customWidth="1"/>
    <col min="698" max="698" width="8.203125E-2" hidden="1" customWidth="1"/>
    <col min="699" max="700" width="8.58203125" hidden="1" customWidth="1"/>
    <col min="701" max="701" width="10.58203125" hidden="1" customWidth="1"/>
    <col min="702" max="702" width="10" hidden="1" customWidth="1"/>
    <col min="703" max="703" width="11.58203125" hidden="1" customWidth="1"/>
    <col min="704" max="706" width="10.58203125" hidden="1" customWidth="1"/>
    <col min="707" max="707" width="9.08203125" hidden="1" customWidth="1"/>
    <col min="708" max="709" width="9.58203125" hidden="1" customWidth="1"/>
    <col min="710" max="710" width="9.5" hidden="1" customWidth="1"/>
    <col min="711" max="711" width="9.58203125" hidden="1" customWidth="1"/>
    <col min="712" max="712" width="9.5" hidden="1" customWidth="1"/>
    <col min="713" max="713" width="8.58203125" hidden="1" customWidth="1"/>
    <col min="714" max="714" width="10.58203125" hidden="1" customWidth="1"/>
    <col min="715" max="716" width="8.58203125" hidden="1" customWidth="1"/>
    <col min="717" max="720" width="10.08203125" hidden="1" customWidth="1"/>
    <col min="721" max="721" width="8.58203125" hidden="1" customWidth="1"/>
    <col min="722" max="722" width="10.08203125" hidden="1" customWidth="1"/>
    <col min="723" max="724" width="8.58203125" hidden="1" customWidth="1"/>
    <col min="725" max="726" width="9.58203125" hidden="1" customWidth="1"/>
    <col min="727" max="727" width="10" hidden="1" customWidth="1"/>
    <col min="728" max="728" width="9.58203125" hidden="1" customWidth="1"/>
    <col min="729" max="729" width="8.58203125" hidden="1" customWidth="1"/>
    <col min="730" max="730" width="9.58203125" hidden="1" customWidth="1"/>
    <col min="731" max="732" width="8.58203125" hidden="1" customWidth="1"/>
    <col min="733" max="733" width="9.08203125" hidden="1" customWidth="1"/>
    <col min="734" max="734" width="9.5" hidden="1" customWidth="1"/>
    <col min="735" max="735" width="10.5" hidden="1" customWidth="1"/>
    <col min="736" max="736" width="9.5" hidden="1" customWidth="1"/>
    <col min="737" max="737" width="8.58203125" hidden="1" customWidth="1"/>
    <col min="738" max="738" width="11.08203125" hidden="1" customWidth="1"/>
    <col min="739" max="740" width="8.58203125" hidden="1" customWidth="1"/>
    <col min="741" max="741" width="9.08203125" hidden="1" customWidth="1"/>
    <col min="742" max="744" width="9.58203125" hidden="1" customWidth="1"/>
    <col min="745" max="745" width="8.58203125" hidden="1" customWidth="1"/>
    <col min="746" max="746" width="10.08203125" hidden="1" customWidth="1"/>
    <col min="747" max="748" width="8.58203125" hidden="1" customWidth="1"/>
    <col min="749" max="749" width="30.08203125" hidden="1" customWidth="1"/>
    <col min="750" max="750" width="2.58203125" hidden="1" customWidth="1"/>
    <col min="751" max="751" width="18.58203125" hidden="1" customWidth="1"/>
    <col min="752" max="752" width="1.58203125" hidden="1" customWidth="1"/>
    <col min="753" max="801" width="8.58203125" hidden="1" customWidth="1"/>
    <col min="802" max="950" width="8.58203125" hidden="1"/>
    <col min="951" max="951" width="0.58203125" hidden="1" customWidth="1"/>
    <col min="952" max="952" width="6.58203125" hidden="1" customWidth="1"/>
    <col min="953" max="953" width="50.08203125" hidden="1" customWidth="1"/>
    <col min="954" max="954" width="8.203125E-2" hidden="1" customWidth="1"/>
    <col min="955" max="956" width="8.58203125" hidden="1" customWidth="1"/>
    <col min="957" max="957" width="10.58203125" hidden="1" customWidth="1"/>
    <col min="958" max="958" width="10" hidden="1" customWidth="1"/>
    <col min="959" max="959" width="11.58203125" hidden="1" customWidth="1"/>
    <col min="960" max="962" width="10.58203125" hidden="1" customWidth="1"/>
    <col min="963" max="963" width="9.08203125" hidden="1" customWidth="1"/>
    <col min="964" max="965" width="9.58203125" hidden="1" customWidth="1"/>
    <col min="966" max="966" width="9.5" hidden="1" customWidth="1"/>
    <col min="967" max="967" width="9.58203125" hidden="1" customWidth="1"/>
    <col min="968" max="968" width="9.5" hidden="1" customWidth="1"/>
    <col min="969" max="969" width="8.58203125" hidden="1" customWidth="1"/>
    <col min="970" max="970" width="10.58203125" hidden="1" customWidth="1"/>
    <col min="971" max="972" width="8.58203125" hidden="1" customWidth="1"/>
    <col min="973" max="976" width="10.08203125" hidden="1" customWidth="1"/>
    <col min="977" max="977" width="8.58203125" hidden="1" customWidth="1"/>
    <col min="978" max="978" width="10.08203125" hidden="1" customWidth="1"/>
    <col min="979" max="980" width="8.58203125" hidden="1" customWidth="1"/>
    <col min="981" max="982" width="9.58203125" hidden="1" customWidth="1"/>
    <col min="983" max="983" width="10" hidden="1" customWidth="1"/>
    <col min="984" max="984" width="9.58203125" hidden="1" customWidth="1"/>
    <col min="985" max="985" width="8.58203125" hidden="1" customWidth="1"/>
    <col min="986" max="986" width="9.58203125" hidden="1" customWidth="1"/>
    <col min="987" max="988" width="8.58203125" hidden="1" customWidth="1"/>
    <col min="989" max="989" width="9.08203125" hidden="1" customWidth="1"/>
    <col min="990" max="990" width="9.5" hidden="1" customWidth="1"/>
    <col min="991" max="991" width="10.5" hidden="1" customWidth="1"/>
    <col min="992" max="992" width="9.5" hidden="1" customWidth="1"/>
    <col min="993" max="993" width="8.58203125" hidden="1" customWidth="1"/>
    <col min="994" max="994" width="11.08203125" hidden="1" customWidth="1"/>
    <col min="995" max="996" width="8.58203125" hidden="1" customWidth="1"/>
    <col min="997" max="997" width="9.08203125" hidden="1" customWidth="1"/>
    <col min="998" max="1000" width="9.58203125" hidden="1" customWidth="1"/>
    <col min="1001" max="1001" width="8.58203125" hidden="1" customWidth="1"/>
    <col min="1002" max="1002" width="10.08203125" hidden="1" customWidth="1"/>
    <col min="1003" max="1004" width="8.58203125" hidden="1" customWidth="1"/>
    <col min="1005" max="1005" width="30.08203125" hidden="1" customWidth="1"/>
    <col min="1006" max="1006" width="2.58203125" hidden="1" customWidth="1"/>
    <col min="1007" max="1007" width="18.58203125" hidden="1" customWidth="1"/>
    <col min="1008" max="1008" width="1.58203125" hidden="1" customWidth="1"/>
    <col min="1009" max="1057" width="8.58203125" hidden="1" customWidth="1"/>
    <col min="1058" max="1206" width="8.58203125" hidden="1"/>
    <col min="1207" max="1207" width="0.58203125" hidden="1" customWidth="1"/>
    <col min="1208" max="1208" width="6.58203125" hidden="1" customWidth="1"/>
    <col min="1209" max="1209" width="50.08203125" hidden="1" customWidth="1"/>
    <col min="1210" max="1210" width="8.203125E-2" hidden="1" customWidth="1"/>
    <col min="1211" max="1212" width="8.58203125" hidden="1" customWidth="1"/>
    <col min="1213" max="1213" width="10.58203125" hidden="1" customWidth="1"/>
    <col min="1214" max="1214" width="10" hidden="1" customWidth="1"/>
    <col min="1215" max="1215" width="11.58203125" hidden="1" customWidth="1"/>
    <col min="1216" max="1218" width="10.58203125" hidden="1" customWidth="1"/>
    <col min="1219" max="1219" width="9.08203125" hidden="1" customWidth="1"/>
    <col min="1220" max="1221" width="9.58203125" hidden="1" customWidth="1"/>
    <col min="1222" max="1222" width="9.5" hidden="1" customWidth="1"/>
    <col min="1223" max="1223" width="9.58203125" hidden="1" customWidth="1"/>
    <col min="1224" max="1224" width="9.5" hidden="1" customWidth="1"/>
    <col min="1225" max="1225" width="8.58203125" hidden="1" customWidth="1"/>
    <col min="1226" max="1226" width="10.58203125" hidden="1" customWidth="1"/>
    <col min="1227" max="1228" width="8.58203125" hidden="1" customWidth="1"/>
    <col min="1229" max="1232" width="10.08203125" hidden="1" customWidth="1"/>
    <col min="1233" max="1233" width="8.58203125" hidden="1" customWidth="1"/>
    <col min="1234" max="1234" width="10.08203125" hidden="1" customWidth="1"/>
    <col min="1235" max="1236" width="8.58203125" hidden="1" customWidth="1"/>
    <col min="1237" max="1238" width="9.58203125" hidden="1" customWidth="1"/>
    <col min="1239" max="1239" width="10" hidden="1" customWidth="1"/>
    <col min="1240" max="1240" width="9.58203125" hidden="1" customWidth="1"/>
    <col min="1241" max="1241" width="8.58203125" hidden="1" customWidth="1"/>
    <col min="1242" max="1242" width="9.58203125" hidden="1" customWidth="1"/>
    <col min="1243" max="1244" width="8.58203125" hidden="1" customWidth="1"/>
    <col min="1245" max="1245" width="9.08203125" hidden="1" customWidth="1"/>
    <col min="1246" max="1246" width="9.5" hidden="1" customWidth="1"/>
    <col min="1247" max="1247" width="10.5" hidden="1" customWidth="1"/>
    <col min="1248" max="1248" width="9.5" hidden="1" customWidth="1"/>
    <col min="1249" max="1249" width="8.58203125" hidden="1" customWidth="1"/>
    <col min="1250" max="1250" width="11.08203125" hidden="1" customWidth="1"/>
    <col min="1251" max="1252" width="8.58203125" hidden="1" customWidth="1"/>
    <col min="1253" max="1253" width="9.08203125" hidden="1" customWidth="1"/>
    <col min="1254" max="1256" width="9.58203125" hidden="1" customWidth="1"/>
    <col min="1257" max="1257" width="8.58203125" hidden="1" customWidth="1"/>
    <col min="1258" max="1258" width="10.08203125" hidden="1" customWidth="1"/>
    <col min="1259" max="1260" width="8.58203125" hidden="1" customWidth="1"/>
    <col min="1261" max="1261" width="30.08203125" hidden="1" customWidth="1"/>
    <col min="1262" max="1262" width="2.58203125" hidden="1" customWidth="1"/>
    <col min="1263" max="1263" width="18.58203125" hidden="1" customWidth="1"/>
    <col min="1264" max="1264" width="1.58203125" hidden="1" customWidth="1"/>
    <col min="1265" max="1313" width="8.58203125" hidden="1" customWidth="1"/>
    <col min="1314" max="1462" width="8.58203125" hidden="1"/>
    <col min="1463" max="1463" width="0.58203125" hidden="1" customWidth="1"/>
    <col min="1464" max="1464" width="6.58203125" hidden="1" customWidth="1"/>
    <col min="1465" max="1465" width="50.08203125" hidden="1" customWidth="1"/>
    <col min="1466" max="1466" width="8.203125E-2" hidden="1" customWidth="1"/>
    <col min="1467" max="1468" width="8.58203125" hidden="1" customWidth="1"/>
    <col min="1469" max="1469" width="10.58203125" hidden="1" customWidth="1"/>
    <col min="1470" max="1470" width="10" hidden="1" customWidth="1"/>
    <col min="1471" max="1471" width="11.58203125" hidden="1" customWidth="1"/>
    <col min="1472" max="1474" width="10.58203125" hidden="1" customWidth="1"/>
    <col min="1475" max="1475" width="9.08203125" hidden="1" customWidth="1"/>
    <col min="1476" max="1477" width="9.58203125" hidden="1" customWidth="1"/>
    <col min="1478" max="1478" width="9.5" hidden="1" customWidth="1"/>
    <col min="1479" max="1479" width="9.58203125" hidden="1" customWidth="1"/>
    <col min="1480" max="1480" width="9.5" hidden="1" customWidth="1"/>
    <col min="1481" max="1481" width="8.58203125" hidden="1" customWidth="1"/>
    <col min="1482" max="1482" width="10.58203125" hidden="1" customWidth="1"/>
    <col min="1483" max="1484" width="8.58203125" hidden="1" customWidth="1"/>
    <col min="1485" max="1488" width="10.08203125" hidden="1" customWidth="1"/>
    <col min="1489" max="1489" width="8.58203125" hidden="1" customWidth="1"/>
    <col min="1490" max="1490" width="10.08203125" hidden="1" customWidth="1"/>
    <col min="1491" max="1492" width="8.58203125" hidden="1" customWidth="1"/>
    <col min="1493" max="1494" width="9.58203125" hidden="1" customWidth="1"/>
    <col min="1495" max="1495" width="10" hidden="1" customWidth="1"/>
    <col min="1496" max="1496" width="9.58203125" hidden="1" customWidth="1"/>
    <col min="1497" max="1497" width="8.58203125" hidden="1" customWidth="1"/>
    <col min="1498" max="1498" width="9.58203125" hidden="1" customWidth="1"/>
    <col min="1499" max="1500" width="8.58203125" hidden="1" customWidth="1"/>
    <col min="1501" max="1501" width="9.08203125" hidden="1" customWidth="1"/>
    <col min="1502" max="1502" width="9.5" hidden="1" customWidth="1"/>
    <col min="1503" max="1503" width="10.5" hidden="1" customWidth="1"/>
    <col min="1504" max="1504" width="9.5" hidden="1" customWidth="1"/>
    <col min="1505" max="1505" width="8.58203125" hidden="1" customWidth="1"/>
    <col min="1506" max="1506" width="11.08203125" hidden="1" customWidth="1"/>
    <col min="1507" max="1508" width="8.58203125" hidden="1" customWidth="1"/>
    <col min="1509" max="1509" width="9.08203125" hidden="1" customWidth="1"/>
    <col min="1510" max="1512" width="9.58203125" hidden="1" customWidth="1"/>
    <col min="1513" max="1513" width="8.58203125" hidden="1" customWidth="1"/>
    <col min="1514" max="1514" width="10.08203125" hidden="1" customWidth="1"/>
    <col min="1515" max="1516" width="8.58203125" hidden="1" customWidth="1"/>
    <col min="1517" max="1517" width="30.08203125" hidden="1" customWidth="1"/>
    <col min="1518" max="1518" width="2.58203125" hidden="1" customWidth="1"/>
    <col min="1519" max="1519" width="18.58203125" hidden="1" customWidth="1"/>
    <col min="1520" max="1520" width="1.58203125" hidden="1" customWidth="1"/>
    <col min="1521" max="1569" width="8.58203125" hidden="1" customWidth="1"/>
    <col min="1570" max="1718" width="8.58203125" hidden="1"/>
    <col min="1719" max="1719" width="0.58203125" hidden="1" customWidth="1"/>
    <col min="1720" max="1720" width="6.58203125" hidden="1" customWidth="1"/>
    <col min="1721" max="1721" width="50.08203125" hidden="1" customWidth="1"/>
    <col min="1722" max="1722" width="8.203125E-2" hidden="1" customWidth="1"/>
    <col min="1723" max="1724" width="8.58203125" hidden="1" customWidth="1"/>
    <col min="1725" max="1725" width="10.58203125" hidden="1" customWidth="1"/>
    <col min="1726" max="1726" width="10" hidden="1" customWidth="1"/>
    <col min="1727" max="1727" width="11.58203125" hidden="1" customWidth="1"/>
    <col min="1728" max="1730" width="10.58203125" hidden="1" customWidth="1"/>
    <col min="1731" max="1731" width="9.08203125" hidden="1" customWidth="1"/>
    <col min="1732" max="1733" width="9.58203125" hidden="1" customWidth="1"/>
    <col min="1734" max="1734" width="9.5" hidden="1" customWidth="1"/>
    <col min="1735" max="1735" width="9.58203125" hidden="1" customWidth="1"/>
    <col min="1736" max="1736" width="9.5" hidden="1" customWidth="1"/>
    <col min="1737" max="1737" width="8.58203125" hidden="1" customWidth="1"/>
    <col min="1738" max="1738" width="10.58203125" hidden="1" customWidth="1"/>
    <col min="1739" max="1740" width="8.58203125" hidden="1" customWidth="1"/>
    <col min="1741" max="1744" width="10.08203125" hidden="1" customWidth="1"/>
    <col min="1745" max="1745" width="8.58203125" hidden="1" customWidth="1"/>
    <col min="1746" max="1746" width="10.08203125" hidden="1" customWidth="1"/>
    <col min="1747" max="1748" width="8.58203125" hidden="1" customWidth="1"/>
    <col min="1749" max="1750" width="9.58203125" hidden="1" customWidth="1"/>
    <col min="1751" max="1751" width="10" hidden="1" customWidth="1"/>
    <col min="1752" max="1752" width="9.58203125" hidden="1" customWidth="1"/>
    <col min="1753" max="1753" width="8.58203125" hidden="1" customWidth="1"/>
    <col min="1754" max="1754" width="9.58203125" hidden="1" customWidth="1"/>
    <col min="1755" max="1756" width="8.58203125" hidden="1" customWidth="1"/>
    <col min="1757" max="1757" width="9.08203125" hidden="1" customWidth="1"/>
    <col min="1758" max="1758" width="9.5" hidden="1" customWidth="1"/>
    <col min="1759" max="1759" width="10.5" hidden="1" customWidth="1"/>
    <col min="1760" max="1760" width="9.5" hidden="1" customWidth="1"/>
    <col min="1761" max="1761" width="8.58203125" hidden="1" customWidth="1"/>
    <col min="1762" max="1762" width="11.08203125" hidden="1" customWidth="1"/>
    <col min="1763" max="1764" width="8.58203125" hidden="1" customWidth="1"/>
    <col min="1765" max="1765" width="9.08203125" hidden="1" customWidth="1"/>
    <col min="1766" max="1768" width="9.58203125" hidden="1" customWidth="1"/>
    <col min="1769" max="1769" width="8.58203125" hidden="1" customWidth="1"/>
    <col min="1770" max="1770" width="10.08203125" hidden="1" customWidth="1"/>
    <col min="1771" max="1772" width="8.58203125" hidden="1" customWidth="1"/>
    <col min="1773" max="1773" width="30.08203125" hidden="1" customWidth="1"/>
    <col min="1774" max="1774" width="2.58203125" hidden="1" customWidth="1"/>
    <col min="1775" max="1775" width="18.58203125" hidden="1" customWidth="1"/>
    <col min="1776" max="1776" width="1.58203125" hidden="1" customWidth="1"/>
    <col min="1777" max="1825" width="8.58203125" hidden="1" customWidth="1"/>
    <col min="1826" max="1974" width="8.58203125" hidden="1"/>
    <col min="1975" max="1975" width="0.58203125" hidden="1" customWidth="1"/>
    <col min="1976" max="1976" width="6.58203125" hidden="1" customWidth="1"/>
    <col min="1977" max="1977" width="50.08203125" hidden="1" customWidth="1"/>
    <col min="1978" max="1978" width="8.203125E-2" hidden="1" customWidth="1"/>
    <col min="1979" max="1980" width="8.58203125" hidden="1" customWidth="1"/>
    <col min="1981" max="1981" width="10.58203125" hidden="1" customWidth="1"/>
    <col min="1982" max="1982" width="10" hidden="1" customWidth="1"/>
    <col min="1983" max="1983" width="11.58203125" hidden="1" customWidth="1"/>
    <col min="1984" max="1986" width="10.58203125" hidden="1" customWidth="1"/>
    <col min="1987" max="1987" width="9.08203125" hidden="1" customWidth="1"/>
    <col min="1988" max="1989" width="9.58203125" hidden="1" customWidth="1"/>
    <col min="1990" max="1990" width="9.5" hidden="1" customWidth="1"/>
    <col min="1991" max="1991" width="9.58203125" hidden="1" customWidth="1"/>
    <col min="1992" max="1992" width="9.5" hidden="1" customWidth="1"/>
    <col min="1993" max="1993" width="8.58203125" hidden="1" customWidth="1"/>
    <col min="1994" max="1994" width="10.58203125" hidden="1" customWidth="1"/>
    <col min="1995" max="1996" width="8.58203125" hidden="1" customWidth="1"/>
    <col min="1997" max="2000" width="10.08203125" hidden="1" customWidth="1"/>
    <col min="2001" max="2001" width="8.58203125" hidden="1" customWidth="1"/>
    <col min="2002" max="2002" width="10.08203125" hidden="1" customWidth="1"/>
    <col min="2003" max="2004" width="8.58203125" hidden="1" customWidth="1"/>
    <col min="2005" max="2006" width="9.58203125" hidden="1" customWidth="1"/>
    <col min="2007" max="2007" width="10" hidden="1" customWidth="1"/>
    <col min="2008" max="2008" width="9.58203125" hidden="1" customWidth="1"/>
    <col min="2009" max="2009" width="8.58203125" hidden="1" customWidth="1"/>
    <col min="2010" max="2010" width="9.58203125" hidden="1" customWidth="1"/>
    <col min="2011" max="2012" width="8.58203125" hidden="1" customWidth="1"/>
    <col min="2013" max="2013" width="9.08203125" hidden="1" customWidth="1"/>
    <col min="2014" max="2014" width="9.5" hidden="1" customWidth="1"/>
    <col min="2015" max="2015" width="10.5" hidden="1" customWidth="1"/>
    <col min="2016" max="2016" width="9.5" hidden="1" customWidth="1"/>
    <col min="2017" max="2017" width="8.58203125" hidden="1" customWidth="1"/>
    <col min="2018" max="2018" width="11.08203125" hidden="1" customWidth="1"/>
    <col min="2019" max="2020" width="8.58203125" hidden="1" customWidth="1"/>
    <col min="2021" max="2021" width="9.08203125" hidden="1" customWidth="1"/>
    <col min="2022" max="2024" width="9.58203125" hidden="1" customWidth="1"/>
    <col min="2025" max="2025" width="8.58203125" hidden="1" customWidth="1"/>
    <col min="2026" max="2026" width="10.08203125" hidden="1" customWidth="1"/>
    <col min="2027" max="2028" width="8.58203125" hidden="1" customWidth="1"/>
    <col min="2029" max="2029" width="30.08203125" hidden="1" customWidth="1"/>
    <col min="2030" max="2030" width="2.58203125" hidden="1" customWidth="1"/>
    <col min="2031" max="2031" width="18.58203125" hidden="1" customWidth="1"/>
    <col min="2032" max="2032" width="1.58203125" hidden="1" customWidth="1"/>
    <col min="2033" max="2081" width="8.58203125" hidden="1" customWidth="1"/>
    <col min="2082" max="2230" width="8.58203125" hidden="1"/>
    <col min="2231" max="2231" width="0.58203125" hidden="1" customWidth="1"/>
    <col min="2232" max="2232" width="6.58203125" hidden="1" customWidth="1"/>
    <col min="2233" max="2233" width="50.08203125" hidden="1" customWidth="1"/>
    <col min="2234" max="2234" width="8.203125E-2" hidden="1" customWidth="1"/>
    <col min="2235" max="2236" width="8.58203125" hidden="1" customWidth="1"/>
    <col min="2237" max="2237" width="10.58203125" hidden="1" customWidth="1"/>
    <col min="2238" max="2238" width="10" hidden="1" customWidth="1"/>
    <col min="2239" max="2239" width="11.58203125" hidden="1" customWidth="1"/>
    <col min="2240" max="2242" width="10.58203125" hidden="1" customWidth="1"/>
    <col min="2243" max="2243" width="9.08203125" hidden="1" customWidth="1"/>
    <col min="2244" max="2245" width="9.58203125" hidden="1" customWidth="1"/>
    <col min="2246" max="2246" width="9.5" hidden="1" customWidth="1"/>
    <col min="2247" max="2247" width="9.58203125" hidden="1" customWidth="1"/>
    <col min="2248" max="2248" width="9.5" hidden="1" customWidth="1"/>
    <col min="2249" max="2249" width="8.58203125" hidden="1" customWidth="1"/>
    <col min="2250" max="2250" width="10.58203125" hidden="1" customWidth="1"/>
    <col min="2251" max="2252" width="8.58203125" hidden="1" customWidth="1"/>
    <col min="2253" max="2256" width="10.08203125" hidden="1" customWidth="1"/>
    <col min="2257" max="2257" width="8.58203125" hidden="1" customWidth="1"/>
    <col min="2258" max="2258" width="10.08203125" hidden="1" customWidth="1"/>
    <col min="2259" max="2260" width="8.58203125" hidden="1" customWidth="1"/>
    <col min="2261" max="2262" width="9.58203125" hidden="1" customWidth="1"/>
    <col min="2263" max="2263" width="10" hidden="1" customWidth="1"/>
    <col min="2264" max="2264" width="9.58203125" hidden="1" customWidth="1"/>
    <col min="2265" max="2265" width="8.58203125" hidden="1" customWidth="1"/>
    <col min="2266" max="2266" width="9.58203125" hidden="1" customWidth="1"/>
    <col min="2267" max="2268" width="8.58203125" hidden="1" customWidth="1"/>
    <col min="2269" max="2269" width="9.08203125" hidden="1" customWidth="1"/>
    <col min="2270" max="2270" width="9.5" hidden="1" customWidth="1"/>
    <col min="2271" max="2271" width="10.5" hidden="1" customWidth="1"/>
    <col min="2272" max="2272" width="9.5" hidden="1" customWidth="1"/>
    <col min="2273" max="2273" width="8.58203125" hidden="1" customWidth="1"/>
    <col min="2274" max="2274" width="11.08203125" hidden="1" customWidth="1"/>
    <col min="2275" max="2276" width="8.58203125" hidden="1" customWidth="1"/>
    <col min="2277" max="2277" width="9.08203125" hidden="1" customWidth="1"/>
    <col min="2278" max="2280" width="9.58203125" hidden="1" customWidth="1"/>
    <col min="2281" max="2281" width="8.58203125" hidden="1" customWidth="1"/>
    <col min="2282" max="2282" width="10.08203125" hidden="1" customWidth="1"/>
    <col min="2283" max="2284" width="8.58203125" hidden="1" customWidth="1"/>
    <col min="2285" max="2285" width="30.08203125" hidden="1" customWidth="1"/>
    <col min="2286" max="2286" width="2.58203125" hidden="1" customWidth="1"/>
    <col min="2287" max="2287" width="18.58203125" hidden="1" customWidth="1"/>
    <col min="2288" max="2288" width="1.58203125" hidden="1" customWidth="1"/>
    <col min="2289" max="2337" width="8.58203125" hidden="1" customWidth="1"/>
    <col min="2338" max="2486" width="8.58203125" hidden="1"/>
    <col min="2487" max="2487" width="0.58203125" hidden="1" customWidth="1"/>
    <col min="2488" max="2488" width="6.58203125" hidden="1" customWidth="1"/>
    <col min="2489" max="2489" width="50.08203125" hidden="1" customWidth="1"/>
    <col min="2490" max="2490" width="8.203125E-2" hidden="1" customWidth="1"/>
    <col min="2491" max="2492" width="8.58203125" hidden="1" customWidth="1"/>
    <col min="2493" max="2493" width="10.58203125" hidden="1" customWidth="1"/>
    <col min="2494" max="2494" width="10" hidden="1" customWidth="1"/>
    <col min="2495" max="2495" width="11.58203125" hidden="1" customWidth="1"/>
    <col min="2496" max="2498" width="10.58203125" hidden="1" customWidth="1"/>
    <col min="2499" max="2499" width="9.08203125" hidden="1" customWidth="1"/>
    <col min="2500" max="2501" width="9.58203125" hidden="1" customWidth="1"/>
    <col min="2502" max="2502" width="9.5" hidden="1" customWidth="1"/>
    <col min="2503" max="2503" width="9.58203125" hidden="1" customWidth="1"/>
    <col min="2504" max="2504" width="9.5" hidden="1" customWidth="1"/>
    <col min="2505" max="2505" width="8.58203125" hidden="1" customWidth="1"/>
    <col min="2506" max="2506" width="10.58203125" hidden="1" customWidth="1"/>
    <col min="2507" max="2508" width="8.58203125" hidden="1" customWidth="1"/>
    <col min="2509" max="2512" width="10.08203125" hidden="1" customWidth="1"/>
    <col min="2513" max="2513" width="8.58203125" hidden="1" customWidth="1"/>
    <col min="2514" max="2514" width="10.08203125" hidden="1" customWidth="1"/>
    <col min="2515" max="2516" width="8.58203125" hidden="1" customWidth="1"/>
    <col min="2517" max="2518" width="9.58203125" hidden="1" customWidth="1"/>
    <col min="2519" max="2519" width="10" hidden="1" customWidth="1"/>
    <col min="2520" max="2520" width="9.58203125" hidden="1" customWidth="1"/>
    <col min="2521" max="2521" width="8.58203125" hidden="1" customWidth="1"/>
    <col min="2522" max="2522" width="9.58203125" hidden="1" customWidth="1"/>
    <col min="2523" max="2524" width="8.58203125" hidden="1" customWidth="1"/>
    <col min="2525" max="2525" width="9.08203125" hidden="1" customWidth="1"/>
    <col min="2526" max="2526" width="9.5" hidden="1" customWidth="1"/>
    <col min="2527" max="2527" width="10.5" hidden="1" customWidth="1"/>
    <col min="2528" max="2528" width="9.5" hidden="1" customWidth="1"/>
    <col min="2529" max="2529" width="8.58203125" hidden="1" customWidth="1"/>
    <col min="2530" max="2530" width="11.08203125" hidden="1" customWidth="1"/>
    <col min="2531" max="2532" width="8.58203125" hidden="1" customWidth="1"/>
    <col min="2533" max="2533" width="9.08203125" hidden="1" customWidth="1"/>
    <col min="2534" max="2536" width="9.58203125" hidden="1" customWidth="1"/>
    <col min="2537" max="2537" width="8.58203125" hidden="1" customWidth="1"/>
    <col min="2538" max="2538" width="10.08203125" hidden="1" customWidth="1"/>
    <col min="2539" max="2540" width="8.58203125" hidden="1" customWidth="1"/>
    <col min="2541" max="2541" width="30.08203125" hidden="1" customWidth="1"/>
    <col min="2542" max="2542" width="2.58203125" hidden="1" customWidth="1"/>
    <col min="2543" max="2543" width="18.58203125" hidden="1" customWidth="1"/>
    <col min="2544" max="2544" width="1.58203125" hidden="1" customWidth="1"/>
    <col min="2545" max="2593" width="8.58203125" hidden="1" customWidth="1"/>
    <col min="2594" max="2742" width="8.58203125" hidden="1"/>
    <col min="2743" max="2743" width="0.58203125" hidden="1" customWidth="1"/>
    <col min="2744" max="2744" width="6.58203125" hidden="1" customWidth="1"/>
    <col min="2745" max="2745" width="50.08203125" hidden="1" customWidth="1"/>
    <col min="2746" max="2746" width="8.203125E-2" hidden="1" customWidth="1"/>
    <col min="2747" max="2748" width="8.58203125" hidden="1" customWidth="1"/>
    <col min="2749" max="2749" width="10.58203125" hidden="1" customWidth="1"/>
    <col min="2750" max="2750" width="10" hidden="1" customWidth="1"/>
    <col min="2751" max="2751" width="11.58203125" hidden="1" customWidth="1"/>
    <col min="2752" max="2754" width="10.58203125" hidden="1" customWidth="1"/>
    <col min="2755" max="2755" width="9.08203125" hidden="1" customWidth="1"/>
    <col min="2756" max="2757" width="9.58203125" hidden="1" customWidth="1"/>
    <col min="2758" max="2758" width="9.5" hidden="1" customWidth="1"/>
    <col min="2759" max="2759" width="9.58203125" hidden="1" customWidth="1"/>
    <col min="2760" max="2760" width="9.5" hidden="1" customWidth="1"/>
    <col min="2761" max="2761" width="8.58203125" hidden="1" customWidth="1"/>
    <col min="2762" max="2762" width="10.58203125" hidden="1" customWidth="1"/>
    <col min="2763" max="2764" width="8.58203125" hidden="1" customWidth="1"/>
    <col min="2765" max="2768" width="10.08203125" hidden="1" customWidth="1"/>
    <col min="2769" max="2769" width="8.58203125" hidden="1" customWidth="1"/>
    <col min="2770" max="2770" width="10.08203125" hidden="1" customWidth="1"/>
    <col min="2771" max="2772" width="8.58203125" hidden="1" customWidth="1"/>
    <col min="2773" max="2774" width="9.58203125" hidden="1" customWidth="1"/>
    <col min="2775" max="2775" width="10" hidden="1" customWidth="1"/>
    <col min="2776" max="2776" width="9.58203125" hidden="1" customWidth="1"/>
    <col min="2777" max="2777" width="8.58203125" hidden="1" customWidth="1"/>
    <col min="2778" max="2778" width="9.58203125" hidden="1" customWidth="1"/>
    <col min="2779" max="2780" width="8.58203125" hidden="1" customWidth="1"/>
    <col min="2781" max="2781" width="9.08203125" hidden="1" customWidth="1"/>
    <col min="2782" max="2782" width="9.5" hidden="1" customWidth="1"/>
    <col min="2783" max="2783" width="10.5" hidden="1" customWidth="1"/>
    <col min="2784" max="2784" width="9.5" hidden="1" customWidth="1"/>
    <col min="2785" max="2785" width="8.58203125" hidden="1" customWidth="1"/>
    <col min="2786" max="2786" width="11.08203125" hidden="1" customWidth="1"/>
    <col min="2787" max="2788" width="8.58203125" hidden="1" customWidth="1"/>
    <col min="2789" max="2789" width="9.08203125" hidden="1" customWidth="1"/>
    <col min="2790" max="2792" width="9.58203125" hidden="1" customWidth="1"/>
    <col min="2793" max="2793" width="8.58203125" hidden="1" customWidth="1"/>
    <col min="2794" max="2794" width="10.08203125" hidden="1" customWidth="1"/>
    <col min="2795" max="2796" width="8.58203125" hidden="1" customWidth="1"/>
    <col min="2797" max="2797" width="30.08203125" hidden="1" customWidth="1"/>
    <col min="2798" max="2798" width="2.58203125" hidden="1" customWidth="1"/>
    <col min="2799" max="2799" width="18.58203125" hidden="1" customWidth="1"/>
    <col min="2800" max="2800" width="1.58203125" hidden="1" customWidth="1"/>
    <col min="2801" max="2849" width="8.58203125" hidden="1" customWidth="1"/>
    <col min="2850" max="2998" width="8.58203125" hidden="1"/>
    <col min="2999" max="2999" width="0.58203125" hidden="1" customWidth="1"/>
    <col min="3000" max="3000" width="6.58203125" hidden="1" customWidth="1"/>
    <col min="3001" max="3001" width="50.08203125" hidden="1" customWidth="1"/>
    <col min="3002" max="3002" width="8.203125E-2" hidden="1" customWidth="1"/>
    <col min="3003" max="3004" width="8.58203125" hidden="1" customWidth="1"/>
    <col min="3005" max="3005" width="10.58203125" hidden="1" customWidth="1"/>
    <col min="3006" max="3006" width="10" hidden="1" customWidth="1"/>
    <col min="3007" max="3007" width="11.58203125" hidden="1" customWidth="1"/>
    <col min="3008" max="3010" width="10.58203125" hidden="1" customWidth="1"/>
    <col min="3011" max="3011" width="9.08203125" hidden="1" customWidth="1"/>
    <col min="3012" max="3013" width="9.58203125" hidden="1" customWidth="1"/>
    <col min="3014" max="3014" width="9.5" hidden="1" customWidth="1"/>
    <col min="3015" max="3015" width="9.58203125" hidden="1" customWidth="1"/>
    <col min="3016" max="3016" width="9.5" hidden="1" customWidth="1"/>
    <col min="3017" max="3017" width="8.58203125" hidden="1" customWidth="1"/>
    <col min="3018" max="3018" width="10.58203125" hidden="1" customWidth="1"/>
    <col min="3019" max="3020" width="8.58203125" hidden="1" customWidth="1"/>
    <col min="3021" max="3024" width="10.08203125" hidden="1" customWidth="1"/>
    <col min="3025" max="3025" width="8.58203125" hidden="1" customWidth="1"/>
    <col min="3026" max="3026" width="10.08203125" hidden="1" customWidth="1"/>
    <col min="3027" max="3028" width="8.58203125" hidden="1" customWidth="1"/>
    <col min="3029" max="3030" width="9.58203125" hidden="1" customWidth="1"/>
    <col min="3031" max="3031" width="10" hidden="1" customWidth="1"/>
    <col min="3032" max="3032" width="9.58203125" hidden="1" customWidth="1"/>
    <col min="3033" max="3033" width="8.58203125" hidden="1" customWidth="1"/>
    <col min="3034" max="3034" width="9.58203125" hidden="1" customWidth="1"/>
    <col min="3035" max="3036" width="8.58203125" hidden="1" customWidth="1"/>
    <col min="3037" max="3037" width="9.08203125" hidden="1" customWidth="1"/>
    <col min="3038" max="3038" width="9.5" hidden="1" customWidth="1"/>
    <col min="3039" max="3039" width="10.5" hidden="1" customWidth="1"/>
    <col min="3040" max="3040" width="9.5" hidden="1" customWidth="1"/>
    <col min="3041" max="3041" width="8.58203125" hidden="1" customWidth="1"/>
    <col min="3042" max="3042" width="11.08203125" hidden="1" customWidth="1"/>
    <col min="3043" max="3044" width="8.58203125" hidden="1" customWidth="1"/>
    <col min="3045" max="3045" width="9.08203125" hidden="1" customWidth="1"/>
    <col min="3046" max="3048" width="9.58203125" hidden="1" customWidth="1"/>
    <col min="3049" max="3049" width="8.58203125" hidden="1" customWidth="1"/>
    <col min="3050" max="3050" width="10.08203125" hidden="1" customWidth="1"/>
    <col min="3051" max="3052" width="8.58203125" hidden="1" customWidth="1"/>
    <col min="3053" max="3053" width="30.08203125" hidden="1" customWidth="1"/>
    <col min="3054" max="3054" width="2.58203125" hidden="1" customWidth="1"/>
    <col min="3055" max="3055" width="18.58203125" hidden="1" customWidth="1"/>
    <col min="3056" max="3056" width="1.58203125" hidden="1" customWidth="1"/>
    <col min="3057" max="3105" width="8.58203125" hidden="1" customWidth="1"/>
    <col min="3106" max="3254" width="8.58203125" hidden="1"/>
    <col min="3255" max="3255" width="0.58203125" hidden="1" customWidth="1"/>
    <col min="3256" max="3256" width="6.58203125" hidden="1" customWidth="1"/>
    <col min="3257" max="3257" width="50.08203125" hidden="1" customWidth="1"/>
    <col min="3258" max="3258" width="8.203125E-2" hidden="1" customWidth="1"/>
    <col min="3259" max="3260" width="8.58203125" hidden="1" customWidth="1"/>
    <col min="3261" max="3261" width="10.58203125" hidden="1" customWidth="1"/>
    <col min="3262" max="3262" width="10" hidden="1" customWidth="1"/>
    <col min="3263" max="3263" width="11.58203125" hidden="1" customWidth="1"/>
    <col min="3264" max="3266" width="10.58203125" hidden="1" customWidth="1"/>
    <col min="3267" max="3267" width="9.08203125" hidden="1" customWidth="1"/>
    <col min="3268" max="3269" width="9.58203125" hidden="1" customWidth="1"/>
    <col min="3270" max="3270" width="9.5" hidden="1" customWidth="1"/>
    <col min="3271" max="3271" width="9.58203125" hidden="1" customWidth="1"/>
    <col min="3272" max="3272" width="9.5" hidden="1" customWidth="1"/>
    <col min="3273" max="3273" width="8.58203125" hidden="1" customWidth="1"/>
    <col min="3274" max="3274" width="10.58203125" hidden="1" customWidth="1"/>
    <col min="3275" max="3276" width="8.58203125" hidden="1" customWidth="1"/>
    <col min="3277" max="3280" width="10.08203125" hidden="1" customWidth="1"/>
    <col min="3281" max="3281" width="8.58203125" hidden="1" customWidth="1"/>
    <col min="3282" max="3282" width="10.08203125" hidden="1" customWidth="1"/>
    <col min="3283" max="3284" width="8.58203125" hidden="1" customWidth="1"/>
    <col min="3285" max="3286" width="9.58203125" hidden="1" customWidth="1"/>
    <col min="3287" max="3287" width="10" hidden="1" customWidth="1"/>
    <col min="3288" max="3288" width="9.58203125" hidden="1" customWidth="1"/>
    <col min="3289" max="3289" width="8.58203125" hidden="1" customWidth="1"/>
    <col min="3290" max="3290" width="9.58203125" hidden="1" customWidth="1"/>
    <col min="3291" max="3292" width="8.58203125" hidden="1" customWidth="1"/>
    <col min="3293" max="3293" width="9.08203125" hidden="1" customWidth="1"/>
    <col min="3294" max="3294" width="9.5" hidden="1" customWidth="1"/>
    <col min="3295" max="3295" width="10.5" hidden="1" customWidth="1"/>
    <col min="3296" max="3296" width="9.5" hidden="1" customWidth="1"/>
    <col min="3297" max="3297" width="8.58203125" hidden="1" customWidth="1"/>
    <col min="3298" max="3298" width="11.08203125" hidden="1" customWidth="1"/>
    <col min="3299" max="3300" width="8.58203125" hidden="1" customWidth="1"/>
    <col min="3301" max="3301" width="9.08203125" hidden="1" customWidth="1"/>
    <col min="3302" max="3304" width="9.58203125" hidden="1" customWidth="1"/>
    <col min="3305" max="3305" width="8.58203125" hidden="1" customWidth="1"/>
    <col min="3306" max="3306" width="10.08203125" hidden="1" customWidth="1"/>
    <col min="3307" max="3308" width="8.58203125" hidden="1" customWidth="1"/>
    <col min="3309" max="3309" width="30.08203125" hidden="1" customWidth="1"/>
    <col min="3310" max="3310" width="2.58203125" hidden="1" customWidth="1"/>
    <col min="3311" max="3311" width="18.58203125" hidden="1" customWidth="1"/>
    <col min="3312" max="3312" width="1.58203125" hidden="1" customWidth="1"/>
    <col min="3313" max="3361" width="8.58203125" hidden="1" customWidth="1"/>
    <col min="3362" max="3510" width="8.58203125" hidden="1"/>
    <col min="3511" max="3511" width="0.58203125" hidden="1" customWidth="1"/>
    <col min="3512" max="3512" width="6.58203125" hidden="1" customWidth="1"/>
    <col min="3513" max="3513" width="50.08203125" hidden="1" customWidth="1"/>
    <col min="3514" max="3514" width="8.203125E-2" hidden="1" customWidth="1"/>
    <col min="3515" max="3516" width="8.58203125" hidden="1" customWidth="1"/>
    <col min="3517" max="3517" width="10.58203125" hidden="1" customWidth="1"/>
    <col min="3518" max="3518" width="10" hidden="1" customWidth="1"/>
    <col min="3519" max="3519" width="11.58203125" hidden="1" customWidth="1"/>
    <col min="3520" max="3522" width="10.58203125" hidden="1" customWidth="1"/>
    <col min="3523" max="3523" width="9.08203125" hidden="1" customWidth="1"/>
    <col min="3524" max="3525" width="9.58203125" hidden="1" customWidth="1"/>
    <col min="3526" max="3526" width="9.5" hidden="1" customWidth="1"/>
    <col min="3527" max="3527" width="9.58203125" hidden="1" customWidth="1"/>
    <col min="3528" max="3528" width="9.5" hidden="1" customWidth="1"/>
    <col min="3529" max="3529" width="8.58203125" hidden="1" customWidth="1"/>
    <col min="3530" max="3530" width="10.58203125" hidden="1" customWidth="1"/>
    <col min="3531" max="3532" width="8.58203125" hidden="1" customWidth="1"/>
    <col min="3533" max="3536" width="10.08203125" hidden="1" customWidth="1"/>
    <col min="3537" max="3537" width="8.58203125" hidden="1" customWidth="1"/>
    <col min="3538" max="3538" width="10.08203125" hidden="1" customWidth="1"/>
    <col min="3539" max="3540" width="8.58203125" hidden="1" customWidth="1"/>
    <col min="3541" max="3542" width="9.58203125" hidden="1" customWidth="1"/>
    <col min="3543" max="3543" width="10" hidden="1" customWidth="1"/>
    <col min="3544" max="3544" width="9.58203125" hidden="1" customWidth="1"/>
    <col min="3545" max="3545" width="8.58203125" hidden="1" customWidth="1"/>
    <col min="3546" max="3546" width="9.58203125" hidden="1" customWidth="1"/>
    <col min="3547" max="3548" width="8.58203125" hidden="1" customWidth="1"/>
    <col min="3549" max="3549" width="9.08203125" hidden="1" customWidth="1"/>
    <col min="3550" max="3550" width="9.5" hidden="1" customWidth="1"/>
    <col min="3551" max="3551" width="10.5" hidden="1" customWidth="1"/>
    <col min="3552" max="3552" width="9.5" hidden="1" customWidth="1"/>
    <col min="3553" max="3553" width="8.58203125" hidden="1" customWidth="1"/>
    <col min="3554" max="3554" width="11.08203125" hidden="1" customWidth="1"/>
    <col min="3555" max="3556" width="8.58203125" hidden="1" customWidth="1"/>
    <col min="3557" max="3557" width="9.08203125" hidden="1" customWidth="1"/>
    <col min="3558" max="3560" width="9.58203125" hidden="1" customWidth="1"/>
    <col min="3561" max="3561" width="8.58203125" hidden="1" customWidth="1"/>
    <col min="3562" max="3562" width="10.08203125" hidden="1" customWidth="1"/>
    <col min="3563" max="3564" width="8.58203125" hidden="1" customWidth="1"/>
    <col min="3565" max="3565" width="30.08203125" hidden="1" customWidth="1"/>
    <col min="3566" max="3566" width="2.58203125" hidden="1" customWidth="1"/>
    <col min="3567" max="3567" width="18.58203125" hidden="1" customWidth="1"/>
    <col min="3568" max="3568" width="1.58203125" hidden="1" customWidth="1"/>
    <col min="3569" max="3617" width="8.58203125" hidden="1" customWidth="1"/>
    <col min="3618" max="3766" width="8.58203125" hidden="1"/>
    <col min="3767" max="3767" width="0.58203125" hidden="1" customWidth="1"/>
    <col min="3768" max="3768" width="6.58203125" hidden="1" customWidth="1"/>
    <col min="3769" max="3769" width="50.08203125" hidden="1" customWidth="1"/>
    <col min="3770" max="3770" width="8.203125E-2" hidden="1" customWidth="1"/>
    <col min="3771" max="3772" width="8.58203125" hidden="1" customWidth="1"/>
    <col min="3773" max="3773" width="10.58203125" hidden="1" customWidth="1"/>
    <col min="3774" max="3774" width="10" hidden="1" customWidth="1"/>
    <col min="3775" max="3775" width="11.58203125" hidden="1" customWidth="1"/>
    <col min="3776" max="3778" width="10.58203125" hidden="1" customWidth="1"/>
    <col min="3779" max="3779" width="9.08203125" hidden="1" customWidth="1"/>
    <col min="3780" max="3781" width="9.58203125" hidden="1" customWidth="1"/>
    <col min="3782" max="3782" width="9.5" hidden="1" customWidth="1"/>
    <col min="3783" max="3783" width="9.58203125" hidden="1" customWidth="1"/>
    <col min="3784" max="3784" width="9.5" hidden="1" customWidth="1"/>
    <col min="3785" max="3785" width="8.58203125" hidden="1" customWidth="1"/>
    <col min="3786" max="3786" width="10.58203125" hidden="1" customWidth="1"/>
    <col min="3787" max="3788" width="8.58203125" hidden="1" customWidth="1"/>
    <col min="3789" max="3792" width="10.08203125" hidden="1" customWidth="1"/>
    <col min="3793" max="3793" width="8.58203125" hidden="1" customWidth="1"/>
    <col min="3794" max="3794" width="10.08203125" hidden="1" customWidth="1"/>
    <col min="3795" max="3796" width="8.58203125" hidden="1" customWidth="1"/>
    <col min="3797" max="3798" width="9.58203125" hidden="1" customWidth="1"/>
    <col min="3799" max="3799" width="10" hidden="1" customWidth="1"/>
    <col min="3800" max="3800" width="9.58203125" hidden="1" customWidth="1"/>
    <col min="3801" max="3801" width="8.58203125" hidden="1" customWidth="1"/>
    <col min="3802" max="3802" width="9.58203125" hidden="1" customWidth="1"/>
    <col min="3803" max="3804" width="8.58203125" hidden="1" customWidth="1"/>
    <col min="3805" max="3805" width="9.08203125" hidden="1" customWidth="1"/>
    <col min="3806" max="3806" width="9.5" hidden="1" customWidth="1"/>
    <col min="3807" max="3807" width="10.5" hidden="1" customWidth="1"/>
    <col min="3808" max="3808" width="9.5" hidden="1" customWidth="1"/>
    <col min="3809" max="3809" width="8.58203125" hidden="1" customWidth="1"/>
    <col min="3810" max="3810" width="11.08203125" hidden="1" customWidth="1"/>
    <col min="3811" max="3812" width="8.58203125" hidden="1" customWidth="1"/>
    <col min="3813" max="3813" width="9.08203125" hidden="1" customWidth="1"/>
    <col min="3814" max="3816" width="9.58203125" hidden="1" customWidth="1"/>
    <col min="3817" max="3817" width="8.58203125" hidden="1" customWidth="1"/>
    <col min="3818" max="3818" width="10.08203125" hidden="1" customWidth="1"/>
    <col min="3819" max="3820" width="8.58203125" hidden="1" customWidth="1"/>
    <col min="3821" max="3821" width="30.08203125" hidden="1" customWidth="1"/>
    <col min="3822" max="3822" width="2.58203125" hidden="1" customWidth="1"/>
    <col min="3823" max="3823" width="18.58203125" hidden="1" customWidth="1"/>
    <col min="3824" max="3824" width="1.58203125" hidden="1" customWidth="1"/>
    <col min="3825" max="3873" width="8.58203125" hidden="1" customWidth="1"/>
    <col min="3874" max="4022" width="8.58203125" hidden="1"/>
    <col min="4023" max="4023" width="0.58203125" hidden="1" customWidth="1"/>
    <col min="4024" max="4024" width="6.58203125" hidden="1" customWidth="1"/>
    <col min="4025" max="4025" width="50.08203125" hidden="1" customWidth="1"/>
    <col min="4026" max="4026" width="8.203125E-2" hidden="1" customWidth="1"/>
    <col min="4027" max="4028" width="8.58203125" hidden="1" customWidth="1"/>
    <col min="4029" max="4029" width="10.58203125" hidden="1" customWidth="1"/>
    <col min="4030" max="4030" width="10" hidden="1" customWidth="1"/>
    <col min="4031" max="4031" width="11.58203125" hidden="1" customWidth="1"/>
    <col min="4032" max="4034" width="10.58203125" hidden="1" customWidth="1"/>
    <col min="4035" max="4035" width="9.08203125" hidden="1" customWidth="1"/>
    <col min="4036" max="4037" width="9.58203125" hidden="1" customWidth="1"/>
    <col min="4038" max="4038" width="9.5" hidden="1" customWidth="1"/>
    <col min="4039" max="4039" width="9.58203125" hidden="1" customWidth="1"/>
    <col min="4040" max="4040" width="9.5" hidden="1" customWidth="1"/>
    <col min="4041" max="4041" width="8.58203125" hidden="1" customWidth="1"/>
    <col min="4042" max="4042" width="10.58203125" hidden="1" customWidth="1"/>
    <col min="4043" max="4044" width="8.58203125" hidden="1" customWidth="1"/>
    <col min="4045" max="4048" width="10.08203125" hidden="1" customWidth="1"/>
    <col min="4049" max="4049" width="8.58203125" hidden="1" customWidth="1"/>
    <col min="4050" max="4050" width="10.08203125" hidden="1" customWidth="1"/>
    <col min="4051" max="4052" width="8.58203125" hidden="1" customWidth="1"/>
    <col min="4053" max="4054" width="9.58203125" hidden="1" customWidth="1"/>
    <col min="4055" max="4055" width="10" hidden="1" customWidth="1"/>
    <col min="4056" max="4056" width="9.58203125" hidden="1" customWidth="1"/>
    <col min="4057" max="4057" width="8.58203125" hidden="1" customWidth="1"/>
    <col min="4058" max="4058" width="9.58203125" hidden="1" customWidth="1"/>
    <col min="4059" max="4060" width="8.58203125" hidden="1" customWidth="1"/>
    <col min="4061" max="4061" width="9.08203125" hidden="1" customWidth="1"/>
    <col min="4062" max="4062" width="9.5" hidden="1" customWidth="1"/>
    <col min="4063" max="4063" width="10.5" hidden="1" customWidth="1"/>
    <col min="4064" max="4064" width="9.5" hidden="1" customWidth="1"/>
    <col min="4065" max="4065" width="8.58203125" hidden="1" customWidth="1"/>
    <col min="4066" max="4066" width="11.08203125" hidden="1" customWidth="1"/>
    <col min="4067" max="4068" width="8.58203125" hidden="1" customWidth="1"/>
    <col min="4069" max="4069" width="9.08203125" hidden="1" customWidth="1"/>
    <col min="4070" max="4072" width="9.58203125" hidden="1" customWidth="1"/>
    <col min="4073" max="4073" width="8.58203125" hidden="1" customWidth="1"/>
    <col min="4074" max="4074" width="10.08203125" hidden="1" customWidth="1"/>
    <col min="4075" max="4076" width="8.58203125" hidden="1" customWidth="1"/>
    <col min="4077" max="4077" width="30.08203125" hidden="1" customWidth="1"/>
    <col min="4078" max="4078" width="2.58203125" hidden="1" customWidth="1"/>
    <col min="4079" max="4079" width="18.58203125" hidden="1" customWidth="1"/>
    <col min="4080" max="4080" width="1.58203125" hidden="1" customWidth="1"/>
    <col min="4081" max="4129" width="8.58203125" hidden="1" customWidth="1"/>
    <col min="4130" max="4278" width="8.58203125" hidden="1"/>
    <col min="4279" max="4279" width="0.58203125" hidden="1" customWidth="1"/>
    <col min="4280" max="4280" width="6.58203125" hidden="1" customWidth="1"/>
    <col min="4281" max="4281" width="50.08203125" hidden="1" customWidth="1"/>
    <col min="4282" max="4282" width="8.203125E-2" hidden="1" customWidth="1"/>
    <col min="4283" max="4284" width="8.58203125" hidden="1" customWidth="1"/>
    <col min="4285" max="4285" width="10.58203125" hidden="1" customWidth="1"/>
    <col min="4286" max="4286" width="10" hidden="1" customWidth="1"/>
    <col min="4287" max="4287" width="11.58203125" hidden="1" customWidth="1"/>
    <col min="4288" max="4290" width="10.58203125" hidden="1" customWidth="1"/>
    <col min="4291" max="4291" width="9.08203125" hidden="1" customWidth="1"/>
    <col min="4292" max="4293" width="9.58203125" hidden="1" customWidth="1"/>
    <col min="4294" max="4294" width="9.5" hidden="1" customWidth="1"/>
    <col min="4295" max="4295" width="9.58203125" hidden="1" customWidth="1"/>
    <col min="4296" max="4296" width="9.5" hidden="1" customWidth="1"/>
    <col min="4297" max="4297" width="8.58203125" hidden="1" customWidth="1"/>
    <col min="4298" max="4298" width="10.58203125" hidden="1" customWidth="1"/>
    <col min="4299" max="4300" width="8.58203125" hidden="1" customWidth="1"/>
    <col min="4301" max="4304" width="10.08203125" hidden="1" customWidth="1"/>
    <col min="4305" max="4305" width="8.58203125" hidden="1" customWidth="1"/>
    <col min="4306" max="4306" width="10.08203125" hidden="1" customWidth="1"/>
    <col min="4307" max="4308" width="8.58203125" hidden="1" customWidth="1"/>
    <col min="4309" max="4310" width="9.58203125" hidden="1" customWidth="1"/>
    <col min="4311" max="4311" width="10" hidden="1" customWidth="1"/>
    <col min="4312" max="4312" width="9.58203125" hidden="1" customWidth="1"/>
    <col min="4313" max="4313" width="8.58203125" hidden="1" customWidth="1"/>
    <col min="4314" max="4314" width="9.58203125" hidden="1" customWidth="1"/>
    <col min="4315" max="4316" width="8.58203125" hidden="1" customWidth="1"/>
    <col min="4317" max="4317" width="9.08203125" hidden="1" customWidth="1"/>
    <col min="4318" max="4318" width="9.5" hidden="1" customWidth="1"/>
    <col min="4319" max="4319" width="10.5" hidden="1" customWidth="1"/>
    <col min="4320" max="4320" width="9.5" hidden="1" customWidth="1"/>
    <col min="4321" max="4321" width="8.58203125" hidden="1" customWidth="1"/>
    <col min="4322" max="4322" width="11.08203125" hidden="1" customWidth="1"/>
    <col min="4323" max="4324" width="8.58203125" hidden="1" customWidth="1"/>
    <col min="4325" max="4325" width="9.08203125" hidden="1" customWidth="1"/>
    <col min="4326" max="4328" width="9.58203125" hidden="1" customWidth="1"/>
    <col min="4329" max="4329" width="8.58203125" hidden="1" customWidth="1"/>
    <col min="4330" max="4330" width="10.08203125" hidden="1" customWidth="1"/>
    <col min="4331" max="4332" width="8.58203125" hidden="1" customWidth="1"/>
    <col min="4333" max="4333" width="30.08203125" hidden="1" customWidth="1"/>
    <col min="4334" max="4334" width="2.58203125" hidden="1" customWidth="1"/>
    <col min="4335" max="4335" width="18.58203125" hidden="1" customWidth="1"/>
    <col min="4336" max="4336" width="1.58203125" hidden="1" customWidth="1"/>
    <col min="4337" max="4385" width="8.58203125" hidden="1" customWidth="1"/>
    <col min="4386" max="4534" width="8.58203125" hidden="1"/>
    <col min="4535" max="4535" width="0.58203125" hidden="1" customWidth="1"/>
    <col min="4536" max="4536" width="6.58203125" hidden="1" customWidth="1"/>
    <col min="4537" max="4537" width="50.08203125" hidden="1" customWidth="1"/>
    <col min="4538" max="4538" width="8.203125E-2" hidden="1" customWidth="1"/>
    <col min="4539" max="4540" width="8.58203125" hidden="1" customWidth="1"/>
    <col min="4541" max="4541" width="10.58203125" hidden="1" customWidth="1"/>
    <col min="4542" max="4542" width="10" hidden="1" customWidth="1"/>
    <col min="4543" max="4543" width="11.58203125" hidden="1" customWidth="1"/>
    <col min="4544" max="4546" width="10.58203125" hidden="1" customWidth="1"/>
    <col min="4547" max="4547" width="9.08203125" hidden="1" customWidth="1"/>
    <col min="4548" max="4549" width="9.58203125" hidden="1" customWidth="1"/>
    <col min="4550" max="4550" width="9.5" hidden="1" customWidth="1"/>
    <col min="4551" max="4551" width="9.58203125" hidden="1" customWidth="1"/>
    <col min="4552" max="4552" width="9.5" hidden="1" customWidth="1"/>
    <col min="4553" max="4553" width="8.58203125" hidden="1" customWidth="1"/>
    <col min="4554" max="4554" width="10.58203125" hidden="1" customWidth="1"/>
    <col min="4555" max="4556" width="8.58203125" hidden="1" customWidth="1"/>
    <col min="4557" max="4560" width="10.08203125" hidden="1" customWidth="1"/>
    <col min="4561" max="4561" width="8.58203125" hidden="1" customWidth="1"/>
    <col min="4562" max="4562" width="10.08203125" hidden="1" customWidth="1"/>
    <col min="4563" max="4564" width="8.58203125" hidden="1" customWidth="1"/>
    <col min="4565" max="4566" width="9.58203125" hidden="1" customWidth="1"/>
    <col min="4567" max="4567" width="10" hidden="1" customWidth="1"/>
    <col min="4568" max="4568" width="9.58203125" hidden="1" customWidth="1"/>
    <col min="4569" max="4569" width="8.58203125" hidden="1" customWidth="1"/>
    <col min="4570" max="4570" width="9.58203125" hidden="1" customWidth="1"/>
    <col min="4571" max="4572" width="8.58203125" hidden="1" customWidth="1"/>
    <col min="4573" max="4573" width="9.08203125" hidden="1" customWidth="1"/>
    <col min="4574" max="4574" width="9.5" hidden="1" customWidth="1"/>
    <col min="4575" max="4575" width="10.5" hidden="1" customWidth="1"/>
    <col min="4576" max="4576" width="9.5" hidden="1" customWidth="1"/>
    <col min="4577" max="4577" width="8.58203125" hidden="1" customWidth="1"/>
    <col min="4578" max="4578" width="11.08203125" hidden="1" customWidth="1"/>
    <col min="4579" max="4580" width="8.58203125" hidden="1" customWidth="1"/>
    <col min="4581" max="4581" width="9.08203125" hidden="1" customWidth="1"/>
    <col min="4582" max="4584" width="9.58203125" hidden="1" customWidth="1"/>
    <col min="4585" max="4585" width="8.58203125" hidden="1" customWidth="1"/>
    <col min="4586" max="4586" width="10.08203125" hidden="1" customWidth="1"/>
    <col min="4587" max="4588" width="8.58203125" hidden="1" customWidth="1"/>
    <col min="4589" max="4589" width="30.08203125" hidden="1" customWidth="1"/>
    <col min="4590" max="4590" width="2.58203125" hidden="1" customWidth="1"/>
    <col min="4591" max="4591" width="18.58203125" hidden="1" customWidth="1"/>
    <col min="4592" max="4592" width="1.58203125" hidden="1" customWidth="1"/>
    <col min="4593" max="4641" width="8.58203125" hidden="1" customWidth="1"/>
    <col min="4642" max="4790" width="8.58203125" hidden="1"/>
    <col min="4791" max="4791" width="0.58203125" hidden="1" customWidth="1"/>
    <col min="4792" max="4792" width="6.58203125" hidden="1" customWidth="1"/>
    <col min="4793" max="4793" width="50.08203125" hidden="1" customWidth="1"/>
    <col min="4794" max="4794" width="8.203125E-2" hidden="1" customWidth="1"/>
    <col min="4795" max="4796" width="8.58203125" hidden="1" customWidth="1"/>
    <col min="4797" max="4797" width="10.58203125" hidden="1" customWidth="1"/>
    <col min="4798" max="4798" width="10" hidden="1" customWidth="1"/>
    <col min="4799" max="4799" width="11.58203125" hidden="1" customWidth="1"/>
    <col min="4800" max="4802" width="10.58203125" hidden="1" customWidth="1"/>
    <col min="4803" max="4803" width="9.08203125" hidden="1" customWidth="1"/>
    <col min="4804" max="4805" width="9.58203125" hidden="1" customWidth="1"/>
    <col min="4806" max="4806" width="9.5" hidden="1" customWidth="1"/>
    <col min="4807" max="4807" width="9.58203125" hidden="1" customWidth="1"/>
    <col min="4808" max="4808" width="9.5" hidden="1" customWidth="1"/>
    <col min="4809" max="4809" width="8.58203125" hidden="1" customWidth="1"/>
    <col min="4810" max="4810" width="10.58203125" hidden="1" customWidth="1"/>
    <col min="4811" max="4812" width="8.58203125" hidden="1" customWidth="1"/>
    <col min="4813" max="4816" width="10.08203125" hidden="1" customWidth="1"/>
    <col min="4817" max="4817" width="8.58203125" hidden="1" customWidth="1"/>
    <col min="4818" max="4818" width="10.08203125" hidden="1" customWidth="1"/>
    <col min="4819" max="4820" width="8.58203125" hidden="1" customWidth="1"/>
    <col min="4821" max="4822" width="9.58203125" hidden="1" customWidth="1"/>
    <col min="4823" max="4823" width="10" hidden="1" customWidth="1"/>
    <col min="4824" max="4824" width="9.58203125" hidden="1" customWidth="1"/>
    <col min="4825" max="4825" width="8.58203125" hidden="1" customWidth="1"/>
    <col min="4826" max="4826" width="9.58203125" hidden="1" customWidth="1"/>
    <col min="4827" max="4828" width="8.58203125" hidden="1" customWidth="1"/>
    <col min="4829" max="4829" width="9.08203125" hidden="1" customWidth="1"/>
    <col min="4830" max="4830" width="9.5" hidden="1" customWidth="1"/>
    <col min="4831" max="4831" width="10.5" hidden="1" customWidth="1"/>
    <col min="4832" max="4832" width="9.5" hidden="1" customWidth="1"/>
    <col min="4833" max="4833" width="8.58203125" hidden="1" customWidth="1"/>
    <col min="4834" max="4834" width="11.08203125" hidden="1" customWidth="1"/>
    <col min="4835" max="4836" width="8.58203125" hidden="1" customWidth="1"/>
    <col min="4837" max="4837" width="9.08203125" hidden="1" customWidth="1"/>
    <col min="4838" max="4840" width="9.58203125" hidden="1" customWidth="1"/>
    <col min="4841" max="4841" width="8.58203125" hidden="1" customWidth="1"/>
    <col min="4842" max="4842" width="10.08203125" hidden="1" customWidth="1"/>
    <col min="4843" max="4844" width="8.58203125" hidden="1" customWidth="1"/>
    <col min="4845" max="4845" width="30.08203125" hidden="1" customWidth="1"/>
    <col min="4846" max="4846" width="2.58203125" hidden="1" customWidth="1"/>
    <col min="4847" max="4847" width="18.58203125" hidden="1" customWidth="1"/>
    <col min="4848" max="4848" width="1.58203125" hidden="1" customWidth="1"/>
    <col min="4849" max="4897" width="8.58203125" hidden="1" customWidth="1"/>
    <col min="4898" max="5046" width="8.58203125" hidden="1"/>
    <col min="5047" max="5047" width="0.58203125" hidden="1" customWidth="1"/>
    <col min="5048" max="5048" width="6.58203125" hidden="1" customWidth="1"/>
    <col min="5049" max="5049" width="50.08203125" hidden="1" customWidth="1"/>
    <col min="5050" max="5050" width="8.203125E-2" hidden="1" customWidth="1"/>
    <col min="5051" max="5052" width="8.58203125" hidden="1" customWidth="1"/>
    <col min="5053" max="5053" width="10.58203125" hidden="1" customWidth="1"/>
    <col min="5054" max="5054" width="10" hidden="1" customWidth="1"/>
    <col min="5055" max="5055" width="11.58203125" hidden="1" customWidth="1"/>
    <col min="5056" max="5058" width="10.58203125" hidden="1" customWidth="1"/>
    <col min="5059" max="5059" width="9.08203125" hidden="1" customWidth="1"/>
    <col min="5060" max="5061" width="9.58203125" hidden="1" customWidth="1"/>
    <col min="5062" max="5062" width="9.5" hidden="1" customWidth="1"/>
    <col min="5063" max="5063" width="9.58203125" hidden="1" customWidth="1"/>
    <col min="5064" max="5064" width="9.5" hidden="1" customWidth="1"/>
    <col min="5065" max="5065" width="8.58203125" hidden="1" customWidth="1"/>
    <col min="5066" max="5066" width="10.58203125" hidden="1" customWidth="1"/>
    <col min="5067" max="5068" width="8.58203125" hidden="1" customWidth="1"/>
    <col min="5069" max="5072" width="10.08203125" hidden="1" customWidth="1"/>
    <col min="5073" max="5073" width="8.58203125" hidden="1" customWidth="1"/>
    <col min="5074" max="5074" width="10.08203125" hidden="1" customWidth="1"/>
    <col min="5075" max="5076" width="8.58203125" hidden="1" customWidth="1"/>
    <col min="5077" max="5078" width="9.58203125" hidden="1" customWidth="1"/>
    <col min="5079" max="5079" width="10" hidden="1" customWidth="1"/>
    <col min="5080" max="5080" width="9.58203125" hidden="1" customWidth="1"/>
    <col min="5081" max="5081" width="8.58203125" hidden="1" customWidth="1"/>
    <col min="5082" max="5082" width="9.58203125" hidden="1" customWidth="1"/>
    <col min="5083" max="5084" width="8.58203125" hidden="1" customWidth="1"/>
    <col min="5085" max="5085" width="9.08203125" hidden="1" customWidth="1"/>
    <col min="5086" max="5086" width="9.5" hidden="1" customWidth="1"/>
    <col min="5087" max="5087" width="10.5" hidden="1" customWidth="1"/>
    <col min="5088" max="5088" width="9.5" hidden="1" customWidth="1"/>
    <col min="5089" max="5089" width="8.58203125" hidden="1" customWidth="1"/>
    <col min="5090" max="5090" width="11.08203125" hidden="1" customWidth="1"/>
    <col min="5091" max="5092" width="8.58203125" hidden="1" customWidth="1"/>
    <col min="5093" max="5093" width="9.08203125" hidden="1" customWidth="1"/>
    <col min="5094" max="5096" width="9.58203125" hidden="1" customWidth="1"/>
    <col min="5097" max="5097" width="8.58203125" hidden="1" customWidth="1"/>
    <col min="5098" max="5098" width="10.08203125" hidden="1" customWidth="1"/>
    <col min="5099" max="5100" width="8.58203125" hidden="1" customWidth="1"/>
    <col min="5101" max="5101" width="30.08203125" hidden="1" customWidth="1"/>
    <col min="5102" max="5102" width="2.58203125" hidden="1" customWidth="1"/>
    <col min="5103" max="5103" width="18.58203125" hidden="1" customWidth="1"/>
    <col min="5104" max="5104" width="1.58203125" hidden="1" customWidth="1"/>
    <col min="5105" max="5153" width="8.58203125" hidden="1" customWidth="1"/>
    <col min="5154" max="5302" width="8.58203125" hidden="1"/>
    <col min="5303" max="5303" width="0.58203125" hidden="1" customWidth="1"/>
    <col min="5304" max="5304" width="6.58203125" hidden="1" customWidth="1"/>
    <col min="5305" max="5305" width="50.08203125" hidden="1" customWidth="1"/>
    <col min="5306" max="5306" width="8.203125E-2" hidden="1" customWidth="1"/>
    <col min="5307" max="5308" width="8.58203125" hidden="1" customWidth="1"/>
    <col min="5309" max="5309" width="10.58203125" hidden="1" customWidth="1"/>
    <col min="5310" max="5310" width="10" hidden="1" customWidth="1"/>
    <col min="5311" max="5311" width="11.58203125" hidden="1" customWidth="1"/>
    <col min="5312" max="5314" width="10.58203125" hidden="1" customWidth="1"/>
    <col min="5315" max="5315" width="9.08203125" hidden="1" customWidth="1"/>
    <col min="5316" max="5317" width="9.58203125" hidden="1" customWidth="1"/>
    <col min="5318" max="5318" width="9.5" hidden="1" customWidth="1"/>
    <col min="5319" max="5319" width="9.58203125" hidden="1" customWidth="1"/>
    <col min="5320" max="5320" width="9.5" hidden="1" customWidth="1"/>
    <col min="5321" max="5321" width="8.58203125" hidden="1" customWidth="1"/>
    <col min="5322" max="5322" width="10.58203125" hidden="1" customWidth="1"/>
    <col min="5323" max="5324" width="8.58203125" hidden="1" customWidth="1"/>
    <col min="5325" max="5328" width="10.08203125" hidden="1" customWidth="1"/>
    <col min="5329" max="5329" width="8.58203125" hidden="1" customWidth="1"/>
    <col min="5330" max="5330" width="10.08203125" hidden="1" customWidth="1"/>
    <col min="5331" max="5332" width="8.58203125" hidden="1" customWidth="1"/>
    <col min="5333" max="5334" width="9.58203125" hidden="1" customWidth="1"/>
    <col min="5335" max="5335" width="10" hidden="1" customWidth="1"/>
    <col min="5336" max="5336" width="9.58203125" hidden="1" customWidth="1"/>
    <col min="5337" max="5337" width="8.58203125" hidden="1" customWidth="1"/>
    <col min="5338" max="5338" width="9.58203125" hidden="1" customWidth="1"/>
    <col min="5339" max="5340" width="8.58203125" hidden="1" customWidth="1"/>
    <col min="5341" max="5341" width="9.08203125" hidden="1" customWidth="1"/>
    <col min="5342" max="5342" width="9.5" hidden="1" customWidth="1"/>
    <col min="5343" max="5343" width="10.5" hidden="1" customWidth="1"/>
    <col min="5344" max="5344" width="9.5" hidden="1" customWidth="1"/>
    <col min="5345" max="5345" width="8.58203125" hidden="1" customWidth="1"/>
    <col min="5346" max="5346" width="11.08203125" hidden="1" customWidth="1"/>
    <col min="5347" max="5348" width="8.58203125" hidden="1" customWidth="1"/>
    <col min="5349" max="5349" width="9.08203125" hidden="1" customWidth="1"/>
    <col min="5350" max="5352" width="9.58203125" hidden="1" customWidth="1"/>
    <col min="5353" max="5353" width="8.58203125" hidden="1" customWidth="1"/>
    <col min="5354" max="5354" width="10.08203125" hidden="1" customWidth="1"/>
    <col min="5355" max="5356" width="8.58203125" hidden="1" customWidth="1"/>
    <col min="5357" max="5357" width="30.08203125" hidden="1" customWidth="1"/>
    <col min="5358" max="5358" width="2.58203125" hidden="1" customWidth="1"/>
    <col min="5359" max="5359" width="18.58203125" hidden="1" customWidth="1"/>
    <col min="5360" max="5360" width="1.58203125" hidden="1" customWidth="1"/>
    <col min="5361" max="5409" width="8.58203125" hidden="1" customWidth="1"/>
    <col min="5410" max="5558" width="8.58203125" hidden="1"/>
    <col min="5559" max="5559" width="0.58203125" hidden="1" customWidth="1"/>
    <col min="5560" max="5560" width="6.58203125" hidden="1" customWidth="1"/>
    <col min="5561" max="5561" width="50.08203125" hidden="1" customWidth="1"/>
    <col min="5562" max="5562" width="8.203125E-2" hidden="1" customWidth="1"/>
    <col min="5563" max="5564" width="8.58203125" hidden="1" customWidth="1"/>
    <col min="5565" max="5565" width="10.58203125" hidden="1" customWidth="1"/>
    <col min="5566" max="5566" width="10" hidden="1" customWidth="1"/>
    <col min="5567" max="5567" width="11.58203125" hidden="1" customWidth="1"/>
    <col min="5568" max="5570" width="10.58203125" hidden="1" customWidth="1"/>
    <col min="5571" max="5571" width="9.08203125" hidden="1" customWidth="1"/>
    <col min="5572" max="5573" width="9.58203125" hidden="1" customWidth="1"/>
    <col min="5574" max="5574" width="9.5" hidden="1" customWidth="1"/>
    <col min="5575" max="5575" width="9.58203125" hidden="1" customWidth="1"/>
    <col min="5576" max="5576" width="9.5" hidden="1" customWidth="1"/>
    <col min="5577" max="5577" width="8.58203125" hidden="1" customWidth="1"/>
    <col min="5578" max="5578" width="10.58203125" hidden="1" customWidth="1"/>
    <col min="5579" max="5580" width="8.58203125" hidden="1" customWidth="1"/>
    <col min="5581" max="5584" width="10.08203125" hidden="1" customWidth="1"/>
    <col min="5585" max="5585" width="8.58203125" hidden="1" customWidth="1"/>
    <col min="5586" max="5586" width="10.08203125" hidden="1" customWidth="1"/>
    <col min="5587" max="5588" width="8.58203125" hidden="1" customWidth="1"/>
    <col min="5589" max="5590" width="9.58203125" hidden="1" customWidth="1"/>
    <col min="5591" max="5591" width="10" hidden="1" customWidth="1"/>
    <col min="5592" max="5592" width="9.58203125" hidden="1" customWidth="1"/>
    <col min="5593" max="5593" width="8.58203125" hidden="1" customWidth="1"/>
    <col min="5594" max="5594" width="9.58203125" hidden="1" customWidth="1"/>
    <col min="5595" max="5596" width="8.58203125" hidden="1" customWidth="1"/>
    <col min="5597" max="5597" width="9.08203125" hidden="1" customWidth="1"/>
    <col min="5598" max="5598" width="9.5" hidden="1" customWidth="1"/>
    <col min="5599" max="5599" width="10.5" hidden="1" customWidth="1"/>
    <col min="5600" max="5600" width="9.5" hidden="1" customWidth="1"/>
    <col min="5601" max="5601" width="8.58203125" hidden="1" customWidth="1"/>
    <col min="5602" max="5602" width="11.08203125" hidden="1" customWidth="1"/>
    <col min="5603" max="5604" width="8.58203125" hidden="1" customWidth="1"/>
    <col min="5605" max="5605" width="9.08203125" hidden="1" customWidth="1"/>
    <col min="5606" max="5608" width="9.58203125" hidden="1" customWidth="1"/>
    <col min="5609" max="5609" width="8.58203125" hidden="1" customWidth="1"/>
    <col min="5610" max="5610" width="10.08203125" hidden="1" customWidth="1"/>
    <col min="5611" max="5612" width="8.58203125" hidden="1" customWidth="1"/>
    <col min="5613" max="5613" width="30.08203125" hidden="1" customWidth="1"/>
    <col min="5614" max="5614" width="2.58203125" hidden="1" customWidth="1"/>
    <col min="5615" max="5615" width="18.58203125" hidden="1" customWidth="1"/>
    <col min="5616" max="5616" width="1.58203125" hidden="1" customWidth="1"/>
    <col min="5617" max="5665" width="8.58203125" hidden="1" customWidth="1"/>
    <col min="5666" max="5814" width="8.58203125" hidden="1"/>
    <col min="5815" max="5815" width="0.58203125" hidden="1" customWidth="1"/>
    <col min="5816" max="5816" width="6.58203125" hidden="1" customWidth="1"/>
    <col min="5817" max="5817" width="50.08203125" hidden="1" customWidth="1"/>
    <col min="5818" max="5818" width="8.203125E-2" hidden="1" customWidth="1"/>
    <col min="5819" max="5820" width="8.58203125" hidden="1" customWidth="1"/>
    <col min="5821" max="5821" width="10.58203125" hidden="1" customWidth="1"/>
    <col min="5822" max="5822" width="10" hidden="1" customWidth="1"/>
    <col min="5823" max="5823" width="11.58203125" hidden="1" customWidth="1"/>
    <col min="5824" max="5826" width="10.58203125" hidden="1" customWidth="1"/>
    <col min="5827" max="5827" width="9.08203125" hidden="1" customWidth="1"/>
    <col min="5828" max="5829" width="9.58203125" hidden="1" customWidth="1"/>
    <col min="5830" max="5830" width="9.5" hidden="1" customWidth="1"/>
    <col min="5831" max="5831" width="9.58203125" hidden="1" customWidth="1"/>
    <col min="5832" max="5832" width="9.5" hidden="1" customWidth="1"/>
    <col min="5833" max="5833" width="8.58203125" hidden="1" customWidth="1"/>
    <col min="5834" max="5834" width="10.58203125" hidden="1" customWidth="1"/>
    <col min="5835" max="5836" width="8.58203125" hidden="1" customWidth="1"/>
    <col min="5837" max="5840" width="10.08203125" hidden="1" customWidth="1"/>
    <col min="5841" max="5841" width="8.58203125" hidden="1" customWidth="1"/>
    <col min="5842" max="5842" width="10.08203125" hidden="1" customWidth="1"/>
    <col min="5843" max="5844" width="8.58203125" hidden="1" customWidth="1"/>
    <col min="5845" max="5846" width="9.58203125" hidden="1" customWidth="1"/>
    <col min="5847" max="5847" width="10" hidden="1" customWidth="1"/>
    <col min="5848" max="5848" width="9.58203125" hidden="1" customWidth="1"/>
    <col min="5849" max="5849" width="8.58203125" hidden="1" customWidth="1"/>
    <col min="5850" max="5850" width="9.58203125" hidden="1" customWidth="1"/>
    <col min="5851" max="5852" width="8.58203125" hidden="1" customWidth="1"/>
    <col min="5853" max="5853" width="9.08203125" hidden="1" customWidth="1"/>
    <col min="5854" max="5854" width="9.5" hidden="1" customWidth="1"/>
    <col min="5855" max="5855" width="10.5" hidden="1" customWidth="1"/>
    <col min="5856" max="5856" width="9.5" hidden="1" customWidth="1"/>
    <col min="5857" max="5857" width="8.58203125" hidden="1" customWidth="1"/>
    <col min="5858" max="5858" width="11.08203125" hidden="1" customWidth="1"/>
    <col min="5859" max="5860" width="8.58203125" hidden="1" customWidth="1"/>
    <col min="5861" max="5861" width="9.08203125" hidden="1" customWidth="1"/>
    <col min="5862" max="5864" width="9.58203125" hidden="1" customWidth="1"/>
    <col min="5865" max="5865" width="8.58203125" hidden="1" customWidth="1"/>
    <col min="5866" max="5866" width="10.08203125" hidden="1" customWidth="1"/>
    <col min="5867" max="5868" width="8.58203125" hidden="1" customWidth="1"/>
    <col min="5869" max="5869" width="30.08203125" hidden="1" customWidth="1"/>
    <col min="5870" max="5870" width="2.58203125" hidden="1" customWidth="1"/>
    <col min="5871" max="5871" width="18.58203125" hidden="1" customWidth="1"/>
    <col min="5872" max="5872" width="1.58203125" hidden="1" customWidth="1"/>
    <col min="5873" max="5921" width="8.58203125" hidden="1" customWidth="1"/>
    <col min="5922" max="6070" width="8.58203125" hidden="1"/>
    <col min="6071" max="6071" width="0.58203125" hidden="1" customWidth="1"/>
    <col min="6072" max="6072" width="6.58203125" hidden="1" customWidth="1"/>
    <col min="6073" max="6073" width="50.08203125" hidden="1" customWidth="1"/>
    <col min="6074" max="6074" width="8.203125E-2" hidden="1" customWidth="1"/>
    <col min="6075" max="6076" width="8.58203125" hidden="1" customWidth="1"/>
    <col min="6077" max="6077" width="10.58203125" hidden="1" customWidth="1"/>
    <col min="6078" max="6078" width="10" hidden="1" customWidth="1"/>
    <col min="6079" max="6079" width="11.58203125" hidden="1" customWidth="1"/>
    <col min="6080" max="6082" width="10.58203125" hidden="1" customWidth="1"/>
    <col min="6083" max="6083" width="9.08203125" hidden="1" customWidth="1"/>
    <col min="6084" max="6085" width="9.58203125" hidden="1" customWidth="1"/>
    <col min="6086" max="6086" width="9.5" hidden="1" customWidth="1"/>
    <col min="6087" max="6087" width="9.58203125" hidden="1" customWidth="1"/>
    <col min="6088" max="6088" width="9.5" hidden="1" customWidth="1"/>
    <col min="6089" max="6089" width="8.58203125" hidden="1" customWidth="1"/>
    <col min="6090" max="6090" width="10.58203125" hidden="1" customWidth="1"/>
    <col min="6091" max="6092" width="8.58203125" hidden="1" customWidth="1"/>
    <col min="6093" max="6096" width="10.08203125" hidden="1" customWidth="1"/>
    <col min="6097" max="6097" width="8.58203125" hidden="1" customWidth="1"/>
    <col min="6098" max="6098" width="10.08203125" hidden="1" customWidth="1"/>
    <col min="6099" max="6100" width="8.58203125" hidden="1" customWidth="1"/>
    <col min="6101" max="6102" width="9.58203125" hidden="1" customWidth="1"/>
    <col min="6103" max="6103" width="10" hidden="1" customWidth="1"/>
    <col min="6104" max="6104" width="9.58203125" hidden="1" customWidth="1"/>
    <col min="6105" max="6105" width="8.58203125" hidden="1" customWidth="1"/>
    <col min="6106" max="6106" width="9.58203125" hidden="1" customWidth="1"/>
    <col min="6107" max="6108" width="8.58203125" hidden="1" customWidth="1"/>
    <col min="6109" max="6109" width="9.08203125" hidden="1" customWidth="1"/>
    <col min="6110" max="6110" width="9.5" hidden="1" customWidth="1"/>
    <col min="6111" max="6111" width="10.5" hidden="1" customWidth="1"/>
    <col min="6112" max="6112" width="9.5" hidden="1" customWidth="1"/>
    <col min="6113" max="6113" width="8.58203125" hidden="1" customWidth="1"/>
    <col min="6114" max="6114" width="11.08203125" hidden="1" customWidth="1"/>
    <col min="6115" max="6116" width="8.58203125" hidden="1" customWidth="1"/>
    <col min="6117" max="6117" width="9.08203125" hidden="1" customWidth="1"/>
    <col min="6118" max="6120" width="9.58203125" hidden="1" customWidth="1"/>
    <col min="6121" max="6121" width="8.58203125" hidden="1" customWidth="1"/>
    <col min="6122" max="6122" width="10.08203125" hidden="1" customWidth="1"/>
    <col min="6123" max="6124" width="8.58203125" hidden="1" customWidth="1"/>
    <col min="6125" max="6125" width="30.08203125" hidden="1" customWidth="1"/>
    <col min="6126" max="6126" width="2.58203125" hidden="1" customWidth="1"/>
    <col min="6127" max="6127" width="18.58203125" hidden="1" customWidth="1"/>
    <col min="6128" max="6128" width="1.58203125" hidden="1" customWidth="1"/>
    <col min="6129" max="6177" width="8.58203125" hidden="1" customWidth="1"/>
    <col min="6178" max="6326" width="8.58203125" hidden="1"/>
    <col min="6327" max="6327" width="0.58203125" hidden="1" customWidth="1"/>
    <col min="6328" max="6328" width="6.58203125" hidden="1" customWidth="1"/>
    <col min="6329" max="6329" width="50.08203125" hidden="1" customWidth="1"/>
    <col min="6330" max="6330" width="8.203125E-2" hidden="1" customWidth="1"/>
    <col min="6331" max="6332" width="8.58203125" hidden="1" customWidth="1"/>
    <col min="6333" max="6333" width="10.58203125" hidden="1" customWidth="1"/>
    <col min="6334" max="6334" width="10" hidden="1" customWidth="1"/>
    <col min="6335" max="6335" width="11.58203125" hidden="1" customWidth="1"/>
    <col min="6336" max="6338" width="10.58203125" hidden="1" customWidth="1"/>
    <col min="6339" max="6339" width="9.08203125" hidden="1" customWidth="1"/>
    <col min="6340" max="6341" width="9.58203125" hidden="1" customWidth="1"/>
    <col min="6342" max="6342" width="9.5" hidden="1" customWidth="1"/>
    <col min="6343" max="6343" width="9.58203125" hidden="1" customWidth="1"/>
    <col min="6344" max="6344" width="9.5" hidden="1" customWidth="1"/>
    <col min="6345" max="6345" width="8.58203125" hidden="1" customWidth="1"/>
    <col min="6346" max="6346" width="10.58203125" hidden="1" customWidth="1"/>
    <col min="6347" max="6348" width="8.58203125" hidden="1" customWidth="1"/>
    <col min="6349" max="6352" width="10.08203125" hidden="1" customWidth="1"/>
    <col min="6353" max="6353" width="8.58203125" hidden="1" customWidth="1"/>
    <col min="6354" max="6354" width="10.08203125" hidden="1" customWidth="1"/>
    <col min="6355" max="6356" width="8.58203125" hidden="1" customWidth="1"/>
    <col min="6357" max="6358" width="9.58203125" hidden="1" customWidth="1"/>
    <col min="6359" max="6359" width="10" hidden="1" customWidth="1"/>
    <col min="6360" max="6360" width="9.58203125" hidden="1" customWidth="1"/>
    <col min="6361" max="6361" width="8.58203125" hidden="1" customWidth="1"/>
    <col min="6362" max="6362" width="9.58203125" hidden="1" customWidth="1"/>
    <col min="6363" max="6364" width="8.58203125" hidden="1" customWidth="1"/>
    <col min="6365" max="6365" width="9.08203125" hidden="1" customWidth="1"/>
    <col min="6366" max="6366" width="9.5" hidden="1" customWidth="1"/>
    <col min="6367" max="6367" width="10.5" hidden="1" customWidth="1"/>
    <col min="6368" max="6368" width="9.5" hidden="1" customWidth="1"/>
    <col min="6369" max="6369" width="8.58203125" hidden="1" customWidth="1"/>
    <col min="6370" max="6370" width="11.08203125" hidden="1" customWidth="1"/>
    <col min="6371" max="6372" width="8.58203125" hidden="1" customWidth="1"/>
    <col min="6373" max="6373" width="9.08203125" hidden="1" customWidth="1"/>
    <col min="6374" max="6376" width="9.58203125" hidden="1" customWidth="1"/>
    <col min="6377" max="6377" width="8.58203125" hidden="1" customWidth="1"/>
    <col min="6378" max="6378" width="10.08203125" hidden="1" customWidth="1"/>
    <col min="6379" max="6380" width="8.58203125" hidden="1" customWidth="1"/>
    <col min="6381" max="6381" width="30.08203125" hidden="1" customWidth="1"/>
    <col min="6382" max="6382" width="2.58203125" hidden="1" customWidth="1"/>
    <col min="6383" max="6383" width="18.58203125" hidden="1" customWidth="1"/>
    <col min="6384" max="6384" width="1.58203125" hidden="1" customWidth="1"/>
    <col min="6385" max="6433" width="8.58203125" hidden="1" customWidth="1"/>
    <col min="6434" max="6582" width="8.58203125" hidden="1"/>
    <col min="6583" max="6583" width="0.58203125" hidden="1" customWidth="1"/>
    <col min="6584" max="6584" width="6.58203125" hidden="1" customWidth="1"/>
    <col min="6585" max="6585" width="50.08203125" hidden="1" customWidth="1"/>
    <col min="6586" max="6586" width="8.203125E-2" hidden="1" customWidth="1"/>
    <col min="6587" max="6588" width="8.58203125" hidden="1" customWidth="1"/>
    <col min="6589" max="6589" width="10.58203125" hidden="1" customWidth="1"/>
    <col min="6590" max="6590" width="10" hidden="1" customWidth="1"/>
    <col min="6591" max="6591" width="11.58203125" hidden="1" customWidth="1"/>
    <col min="6592" max="6594" width="10.58203125" hidden="1" customWidth="1"/>
    <col min="6595" max="6595" width="9.08203125" hidden="1" customWidth="1"/>
    <col min="6596" max="6597" width="9.58203125" hidden="1" customWidth="1"/>
    <col min="6598" max="6598" width="9.5" hidden="1" customWidth="1"/>
    <col min="6599" max="6599" width="9.58203125" hidden="1" customWidth="1"/>
    <col min="6600" max="6600" width="9.5" hidden="1" customWidth="1"/>
    <col min="6601" max="6601" width="8.58203125" hidden="1" customWidth="1"/>
    <col min="6602" max="6602" width="10.58203125" hidden="1" customWidth="1"/>
    <col min="6603" max="6604" width="8.58203125" hidden="1" customWidth="1"/>
    <col min="6605" max="6608" width="10.08203125" hidden="1" customWidth="1"/>
    <col min="6609" max="6609" width="8.58203125" hidden="1" customWidth="1"/>
    <col min="6610" max="6610" width="10.08203125" hidden="1" customWidth="1"/>
    <col min="6611" max="6612" width="8.58203125" hidden="1" customWidth="1"/>
    <col min="6613" max="6614" width="9.58203125" hidden="1" customWidth="1"/>
    <col min="6615" max="6615" width="10" hidden="1" customWidth="1"/>
    <col min="6616" max="6616" width="9.58203125" hidden="1" customWidth="1"/>
    <col min="6617" max="6617" width="8.58203125" hidden="1" customWidth="1"/>
    <col min="6618" max="6618" width="9.58203125" hidden="1" customWidth="1"/>
    <col min="6619" max="6620" width="8.58203125" hidden="1" customWidth="1"/>
    <col min="6621" max="6621" width="9.08203125" hidden="1" customWidth="1"/>
    <col min="6622" max="6622" width="9.5" hidden="1" customWidth="1"/>
    <col min="6623" max="6623" width="10.5" hidden="1" customWidth="1"/>
    <col min="6624" max="6624" width="9.5" hidden="1" customWidth="1"/>
    <col min="6625" max="6625" width="8.58203125" hidden="1" customWidth="1"/>
    <col min="6626" max="6626" width="11.08203125" hidden="1" customWidth="1"/>
    <col min="6627" max="6628" width="8.58203125" hidden="1" customWidth="1"/>
    <col min="6629" max="6629" width="9.08203125" hidden="1" customWidth="1"/>
    <col min="6630" max="6632" width="9.58203125" hidden="1" customWidth="1"/>
    <col min="6633" max="6633" width="8.58203125" hidden="1" customWidth="1"/>
    <col min="6634" max="6634" width="10.08203125" hidden="1" customWidth="1"/>
    <col min="6635" max="6636" width="8.58203125" hidden="1" customWidth="1"/>
    <col min="6637" max="6637" width="30.08203125" hidden="1" customWidth="1"/>
    <col min="6638" max="6638" width="2.58203125" hidden="1" customWidth="1"/>
    <col min="6639" max="6639" width="18.58203125" hidden="1" customWidth="1"/>
    <col min="6640" max="6640" width="1.58203125" hidden="1" customWidth="1"/>
    <col min="6641" max="6689" width="8.58203125" hidden="1" customWidth="1"/>
    <col min="6690" max="6838" width="8.58203125" hidden="1"/>
    <col min="6839" max="6839" width="0.58203125" hidden="1" customWidth="1"/>
    <col min="6840" max="6840" width="6.58203125" hidden="1" customWidth="1"/>
    <col min="6841" max="6841" width="50.08203125" hidden="1" customWidth="1"/>
    <col min="6842" max="6842" width="8.203125E-2" hidden="1" customWidth="1"/>
    <col min="6843" max="6844" width="8.58203125" hidden="1" customWidth="1"/>
    <col min="6845" max="6845" width="10.58203125" hidden="1" customWidth="1"/>
    <col min="6846" max="6846" width="10" hidden="1" customWidth="1"/>
    <col min="6847" max="6847" width="11.58203125" hidden="1" customWidth="1"/>
    <col min="6848" max="6850" width="10.58203125" hidden="1" customWidth="1"/>
    <col min="6851" max="6851" width="9.08203125" hidden="1" customWidth="1"/>
    <col min="6852" max="6853" width="9.58203125" hidden="1" customWidth="1"/>
    <col min="6854" max="6854" width="9.5" hidden="1" customWidth="1"/>
    <col min="6855" max="6855" width="9.58203125" hidden="1" customWidth="1"/>
    <col min="6856" max="6856" width="9.5" hidden="1" customWidth="1"/>
    <col min="6857" max="6857" width="8.58203125" hidden="1" customWidth="1"/>
    <col min="6858" max="6858" width="10.58203125" hidden="1" customWidth="1"/>
    <col min="6859" max="6860" width="8.58203125" hidden="1" customWidth="1"/>
    <col min="6861" max="6864" width="10.08203125" hidden="1" customWidth="1"/>
    <col min="6865" max="6865" width="8.58203125" hidden="1" customWidth="1"/>
    <col min="6866" max="6866" width="10.08203125" hidden="1" customWidth="1"/>
    <col min="6867" max="6868" width="8.58203125" hidden="1" customWidth="1"/>
    <col min="6869" max="6870" width="9.58203125" hidden="1" customWidth="1"/>
    <col min="6871" max="6871" width="10" hidden="1" customWidth="1"/>
    <col min="6872" max="6872" width="9.58203125" hidden="1" customWidth="1"/>
    <col min="6873" max="6873" width="8.58203125" hidden="1" customWidth="1"/>
    <col min="6874" max="6874" width="9.58203125" hidden="1" customWidth="1"/>
    <col min="6875" max="6876" width="8.58203125" hidden="1" customWidth="1"/>
    <col min="6877" max="6877" width="9.08203125" hidden="1" customWidth="1"/>
    <col min="6878" max="6878" width="9.5" hidden="1" customWidth="1"/>
    <col min="6879" max="6879" width="10.5" hidden="1" customWidth="1"/>
    <col min="6880" max="6880" width="9.5" hidden="1" customWidth="1"/>
    <col min="6881" max="6881" width="8.58203125" hidden="1" customWidth="1"/>
    <col min="6882" max="6882" width="11.08203125" hidden="1" customWidth="1"/>
    <col min="6883" max="6884" width="8.58203125" hidden="1" customWidth="1"/>
    <col min="6885" max="6885" width="9.08203125" hidden="1" customWidth="1"/>
    <col min="6886" max="6888" width="9.58203125" hidden="1" customWidth="1"/>
    <col min="6889" max="6889" width="8.58203125" hidden="1" customWidth="1"/>
    <col min="6890" max="6890" width="10.08203125" hidden="1" customWidth="1"/>
    <col min="6891" max="6892" width="8.58203125" hidden="1" customWidth="1"/>
    <col min="6893" max="6893" width="30.08203125" hidden="1" customWidth="1"/>
    <col min="6894" max="6894" width="2.58203125" hidden="1" customWidth="1"/>
    <col min="6895" max="6895" width="18.58203125" hidden="1" customWidth="1"/>
    <col min="6896" max="6896" width="1.58203125" hidden="1" customWidth="1"/>
    <col min="6897" max="6945" width="8.58203125" hidden="1" customWidth="1"/>
    <col min="6946" max="7094" width="8.58203125" hidden="1"/>
    <col min="7095" max="7095" width="0.58203125" hidden="1" customWidth="1"/>
    <col min="7096" max="7096" width="6.58203125" hidden="1" customWidth="1"/>
    <col min="7097" max="7097" width="50.08203125" hidden="1" customWidth="1"/>
    <col min="7098" max="7098" width="8.203125E-2" hidden="1" customWidth="1"/>
    <col min="7099" max="7100" width="8.58203125" hidden="1" customWidth="1"/>
    <col min="7101" max="7101" width="10.58203125" hidden="1" customWidth="1"/>
    <col min="7102" max="7102" width="10" hidden="1" customWidth="1"/>
    <col min="7103" max="7103" width="11.58203125" hidden="1" customWidth="1"/>
    <col min="7104" max="7106" width="10.58203125" hidden="1" customWidth="1"/>
    <col min="7107" max="7107" width="9.08203125" hidden="1" customWidth="1"/>
    <col min="7108" max="7109" width="9.58203125" hidden="1" customWidth="1"/>
    <col min="7110" max="7110" width="9.5" hidden="1" customWidth="1"/>
    <col min="7111" max="7111" width="9.58203125" hidden="1" customWidth="1"/>
    <col min="7112" max="7112" width="9.5" hidden="1" customWidth="1"/>
    <col min="7113" max="7113" width="8.58203125" hidden="1" customWidth="1"/>
    <col min="7114" max="7114" width="10.58203125" hidden="1" customWidth="1"/>
    <col min="7115" max="7116" width="8.58203125" hidden="1" customWidth="1"/>
    <col min="7117" max="7120" width="10.08203125" hidden="1" customWidth="1"/>
    <col min="7121" max="7121" width="8.58203125" hidden="1" customWidth="1"/>
    <col min="7122" max="7122" width="10.08203125" hidden="1" customWidth="1"/>
    <col min="7123" max="7124" width="8.58203125" hidden="1" customWidth="1"/>
    <col min="7125" max="7126" width="9.58203125" hidden="1" customWidth="1"/>
    <col min="7127" max="7127" width="10" hidden="1" customWidth="1"/>
    <col min="7128" max="7128" width="9.58203125" hidden="1" customWidth="1"/>
    <col min="7129" max="7129" width="8.58203125" hidden="1" customWidth="1"/>
    <col min="7130" max="7130" width="9.58203125" hidden="1" customWidth="1"/>
    <col min="7131" max="7132" width="8.58203125" hidden="1" customWidth="1"/>
    <col min="7133" max="7133" width="9.08203125" hidden="1" customWidth="1"/>
    <col min="7134" max="7134" width="9.5" hidden="1" customWidth="1"/>
    <col min="7135" max="7135" width="10.5" hidden="1" customWidth="1"/>
    <col min="7136" max="7136" width="9.5" hidden="1" customWidth="1"/>
    <col min="7137" max="7137" width="8.58203125" hidden="1" customWidth="1"/>
    <col min="7138" max="7138" width="11.08203125" hidden="1" customWidth="1"/>
    <col min="7139" max="7140" width="8.58203125" hidden="1" customWidth="1"/>
    <col min="7141" max="7141" width="9.08203125" hidden="1" customWidth="1"/>
    <col min="7142" max="7144" width="9.58203125" hidden="1" customWidth="1"/>
    <col min="7145" max="7145" width="8.58203125" hidden="1" customWidth="1"/>
    <col min="7146" max="7146" width="10.08203125" hidden="1" customWidth="1"/>
    <col min="7147" max="7148" width="8.58203125" hidden="1" customWidth="1"/>
    <col min="7149" max="7149" width="30.08203125" hidden="1" customWidth="1"/>
    <col min="7150" max="7150" width="2.58203125" hidden="1" customWidth="1"/>
    <col min="7151" max="7151" width="18.58203125" hidden="1" customWidth="1"/>
    <col min="7152" max="7152" width="1.58203125" hidden="1" customWidth="1"/>
    <col min="7153" max="7201" width="8.58203125" hidden="1" customWidth="1"/>
    <col min="7202" max="7350" width="8.58203125" hidden="1"/>
    <col min="7351" max="7351" width="0.58203125" hidden="1" customWidth="1"/>
    <col min="7352" max="7352" width="6.58203125" hidden="1" customWidth="1"/>
    <col min="7353" max="7353" width="50.08203125" hidden="1" customWidth="1"/>
    <col min="7354" max="7354" width="8.203125E-2" hidden="1" customWidth="1"/>
    <col min="7355" max="7356" width="8.58203125" hidden="1" customWidth="1"/>
    <col min="7357" max="7357" width="10.58203125" hidden="1" customWidth="1"/>
    <col min="7358" max="7358" width="10" hidden="1" customWidth="1"/>
    <col min="7359" max="7359" width="11.58203125" hidden="1" customWidth="1"/>
    <col min="7360" max="7362" width="10.58203125" hidden="1" customWidth="1"/>
    <col min="7363" max="7363" width="9.08203125" hidden="1" customWidth="1"/>
    <col min="7364" max="7365" width="9.58203125" hidden="1" customWidth="1"/>
    <col min="7366" max="7366" width="9.5" hidden="1" customWidth="1"/>
    <col min="7367" max="7367" width="9.58203125" hidden="1" customWidth="1"/>
    <col min="7368" max="7368" width="9.5" hidden="1" customWidth="1"/>
    <col min="7369" max="7369" width="8.58203125" hidden="1" customWidth="1"/>
    <col min="7370" max="7370" width="10.58203125" hidden="1" customWidth="1"/>
    <col min="7371" max="7372" width="8.58203125" hidden="1" customWidth="1"/>
    <col min="7373" max="7376" width="10.08203125" hidden="1" customWidth="1"/>
    <col min="7377" max="7377" width="8.58203125" hidden="1" customWidth="1"/>
    <col min="7378" max="7378" width="10.08203125" hidden="1" customWidth="1"/>
    <col min="7379" max="7380" width="8.58203125" hidden="1" customWidth="1"/>
    <col min="7381" max="7382" width="9.58203125" hidden="1" customWidth="1"/>
    <col min="7383" max="7383" width="10" hidden="1" customWidth="1"/>
    <col min="7384" max="7384" width="9.58203125" hidden="1" customWidth="1"/>
    <col min="7385" max="7385" width="8.58203125" hidden="1" customWidth="1"/>
    <col min="7386" max="7386" width="9.58203125" hidden="1" customWidth="1"/>
    <col min="7387" max="7388" width="8.58203125" hidden="1" customWidth="1"/>
    <col min="7389" max="7389" width="9.08203125" hidden="1" customWidth="1"/>
    <col min="7390" max="7390" width="9.5" hidden="1" customWidth="1"/>
    <col min="7391" max="7391" width="10.5" hidden="1" customWidth="1"/>
    <col min="7392" max="7392" width="9.5" hidden="1" customWidth="1"/>
    <col min="7393" max="7393" width="8.58203125" hidden="1" customWidth="1"/>
    <col min="7394" max="7394" width="11.08203125" hidden="1" customWidth="1"/>
    <col min="7395" max="7396" width="8.58203125" hidden="1" customWidth="1"/>
    <col min="7397" max="7397" width="9.08203125" hidden="1" customWidth="1"/>
    <col min="7398" max="7400" width="9.58203125" hidden="1" customWidth="1"/>
    <col min="7401" max="7401" width="8.58203125" hidden="1" customWidth="1"/>
    <col min="7402" max="7402" width="10.08203125" hidden="1" customWidth="1"/>
    <col min="7403" max="7404" width="8.58203125" hidden="1" customWidth="1"/>
    <col min="7405" max="7405" width="30.08203125" hidden="1" customWidth="1"/>
    <col min="7406" max="7406" width="2.58203125" hidden="1" customWidth="1"/>
    <col min="7407" max="7407" width="18.58203125" hidden="1" customWidth="1"/>
    <col min="7408" max="7408" width="1.58203125" hidden="1" customWidth="1"/>
    <col min="7409" max="7457" width="8.58203125" hidden="1" customWidth="1"/>
    <col min="7458" max="7606" width="8.58203125" hidden="1"/>
    <col min="7607" max="7607" width="0.58203125" hidden="1" customWidth="1"/>
    <col min="7608" max="7608" width="6.58203125" hidden="1" customWidth="1"/>
    <col min="7609" max="7609" width="50.08203125" hidden="1" customWidth="1"/>
    <col min="7610" max="7610" width="8.203125E-2" hidden="1" customWidth="1"/>
    <col min="7611" max="7612" width="8.58203125" hidden="1" customWidth="1"/>
    <col min="7613" max="7613" width="10.58203125" hidden="1" customWidth="1"/>
    <col min="7614" max="7614" width="10" hidden="1" customWidth="1"/>
    <col min="7615" max="7615" width="11.58203125" hidden="1" customWidth="1"/>
    <col min="7616" max="7618" width="10.58203125" hidden="1" customWidth="1"/>
    <col min="7619" max="7619" width="9.08203125" hidden="1" customWidth="1"/>
    <col min="7620" max="7621" width="9.58203125" hidden="1" customWidth="1"/>
    <col min="7622" max="7622" width="9.5" hidden="1" customWidth="1"/>
    <col min="7623" max="7623" width="9.58203125" hidden="1" customWidth="1"/>
    <col min="7624" max="7624" width="9.5" hidden="1" customWidth="1"/>
    <col min="7625" max="7625" width="8.58203125" hidden="1" customWidth="1"/>
    <col min="7626" max="7626" width="10.58203125" hidden="1" customWidth="1"/>
    <col min="7627" max="7628" width="8.58203125" hidden="1" customWidth="1"/>
    <col min="7629" max="7632" width="10.08203125" hidden="1" customWidth="1"/>
    <col min="7633" max="7633" width="8.58203125" hidden="1" customWidth="1"/>
    <col min="7634" max="7634" width="10.08203125" hidden="1" customWidth="1"/>
    <col min="7635" max="7636" width="8.58203125" hidden="1" customWidth="1"/>
    <col min="7637" max="7638" width="9.58203125" hidden="1" customWidth="1"/>
    <col min="7639" max="7639" width="10" hidden="1" customWidth="1"/>
    <col min="7640" max="7640" width="9.58203125" hidden="1" customWidth="1"/>
    <col min="7641" max="7641" width="8.58203125" hidden="1" customWidth="1"/>
    <col min="7642" max="7642" width="9.58203125" hidden="1" customWidth="1"/>
    <col min="7643" max="7644" width="8.58203125" hidden="1" customWidth="1"/>
    <col min="7645" max="7645" width="9.08203125" hidden="1" customWidth="1"/>
    <col min="7646" max="7646" width="9.5" hidden="1" customWidth="1"/>
    <col min="7647" max="7647" width="10.5" hidden="1" customWidth="1"/>
    <col min="7648" max="7648" width="9.5" hidden="1" customWidth="1"/>
    <col min="7649" max="7649" width="8.58203125" hidden="1" customWidth="1"/>
    <col min="7650" max="7650" width="11.08203125" hidden="1" customWidth="1"/>
    <col min="7651" max="7652" width="8.58203125" hidden="1" customWidth="1"/>
    <col min="7653" max="7653" width="9.08203125" hidden="1" customWidth="1"/>
    <col min="7654" max="7656" width="9.58203125" hidden="1" customWidth="1"/>
    <col min="7657" max="7657" width="8.58203125" hidden="1" customWidth="1"/>
    <col min="7658" max="7658" width="10.08203125" hidden="1" customWidth="1"/>
    <col min="7659" max="7660" width="8.58203125" hidden="1" customWidth="1"/>
    <col min="7661" max="7661" width="30.08203125" hidden="1" customWidth="1"/>
    <col min="7662" max="7662" width="2.58203125" hidden="1" customWidth="1"/>
    <col min="7663" max="7663" width="18.58203125" hidden="1" customWidth="1"/>
    <col min="7664" max="7664" width="1.58203125" hidden="1" customWidth="1"/>
    <col min="7665" max="7713" width="8.58203125" hidden="1" customWidth="1"/>
    <col min="7714" max="7862" width="8.58203125" hidden="1"/>
    <col min="7863" max="7863" width="0.58203125" hidden="1" customWidth="1"/>
    <col min="7864" max="7864" width="6.58203125" hidden="1" customWidth="1"/>
    <col min="7865" max="7865" width="50.08203125" hidden="1" customWidth="1"/>
    <col min="7866" max="7866" width="8.203125E-2" hidden="1" customWidth="1"/>
    <col min="7867" max="7868" width="8.58203125" hidden="1" customWidth="1"/>
    <col min="7869" max="7869" width="10.58203125" hidden="1" customWidth="1"/>
    <col min="7870" max="7870" width="10" hidden="1" customWidth="1"/>
    <col min="7871" max="7871" width="11.58203125" hidden="1" customWidth="1"/>
    <col min="7872" max="7874" width="10.58203125" hidden="1" customWidth="1"/>
    <col min="7875" max="7875" width="9.08203125" hidden="1" customWidth="1"/>
    <col min="7876" max="7877" width="9.58203125" hidden="1" customWidth="1"/>
    <col min="7878" max="7878" width="9.5" hidden="1" customWidth="1"/>
    <col min="7879" max="7879" width="9.58203125" hidden="1" customWidth="1"/>
    <col min="7880" max="7880" width="9.5" hidden="1" customWidth="1"/>
    <col min="7881" max="7881" width="8.58203125" hidden="1" customWidth="1"/>
    <col min="7882" max="7882" width="10.58203125" hidden="1" customWidth="1"/>
    <col min="7883" max="7884" width="8.58203125" hidden="1" customWidth="1"/>
    <col min="7885" max="7888" width="10.08203125" hidden="1" customWidth="1"/>
    <col min="7889" max="7889" width="8.58203125" hidden="1" customWidth="1"/>
    <col min="7890" max="7890" width="10.08203125" hidden="1" customWidth="1"/>
    <col min="7891" max="7892" width="8.58203125" hidden="1" customWidth="1"/>
    <col min="7893" max="7894" width="9.58203125" hidden="1" customWidth="1"/>
    <col min="7895" max="7895" width="10" hidden="1" customWidth="1"/>
    <col min="7896" max="7896" width="9.58203125" hidden="1" customWidth="1"/>
    <col min="7897" max="7897" width="8.58203125" hidden="1" customWidth="1"/>
    <col min="7898" max="7898" width="9.58203125" hidden="1" customWidth="1"/>
    <col min="7899" max="7900" width="8.58203125" hidden="1" customWidth="1"/>
    <col min="7901" max="7901" width="9.08203125" hidden="1" customWidth="1"/>
    <col min="7902" max="7902" width="9.5" hidden="1" customWidth="1"/>
    <col min="7903" max="7903" width="10.5" hidden="1" customWidth="1"/>
    <col min="7904" max="7904" width="9.5" hidden="1" customWidth="1"/>
    <col min="7905" max="7905" width="8.58203125" hidden="1" customWidth="1"/>
    <col min="7906" max="7906" width="11.08203125" hidden="1" customWidth="1"/>
    <col min="7907" max="7908" width="8.58203125" hidden="1" customWidth="1"/>
    <col min="7909" max="7909" width="9.08203125" hidden="1" customWidth="1"/>
    <col min="7910" max="7912" width="9.58203125" hidden="1" customWidth="1"/>
    <col min="7913" max="7913" width="8.58203125" hidden="1" customWidth="1"/>
    <col min="7914" max="7914" width="10.08203125" hidden="1" customWidth="1"/>
    <col min="7915" max="7916" width="8.58203125" hidden="1" customWidth="1"/>
    <col min="7917" max="7917" width="30.08203125" hidden="1" customWidth="1"/>
    <col min="7918" max="7918" width="2.58203125" hidden="1" customWidth="1"/>
    <col min="7919" max="7919" width="18.58203125" hidden="1" customWidth="1"/>
    <col min="7920" max="7920" width="1.58203125" hidden="1" customWidth="1"/>
    <col min="7921" max="7969" width="8.58203125" hidden="1" customWidth="1"/>
    <col min="7970" max="8118" width="8.58203125" hidden="1"/>
    <col min="8119" max="8119" width="0.58203125" hidden="1" customWidth="1"/>
    <col min="8120" max="8120" width="6.58203125" hidden="1" customWidth="1"/>
    <col min="8121" max="8121" width="50.08203125" hidden="1" customWidth="1"/>
    <col min="8122" max="8122" width="8.203125E-2" hidden="1" customWidth="1"/>
    <col min="8123" max="8124" width="8.58203125" hidden="1" customWidth="1"/>
    <col min="8125" max="8125" width="10.58203125" hidden="1" customWidth="1"/>
    <col min="8126" max="8126" width="10" hidden="1" customWidth="1"/>
    <col min="8127" max="8127" width="11.58203125" hidden="1" customWidth="1"/>
    <col min="8128" max="8130" width="10.58203125" hidden="1" customWidth="1"/>
    <col min="8131" max="8131" width="9.08203125" hidden="1" customWidth="1"/>
    <col min="8132" max="8133" width="9.58203125" hidden="1" customWidth="1"/>
    <col min="8134" max="8134" width="9.5" hidden="1" customWidth="1"/>
    <col min="8135" max="8135" width="9.58203125" hidden="1" customWidth="1"/>
    <col min="8136" max="8136" width="9.5" hidden="1" customWidth="1"/>
    <col min="8137" max="8137" width="8.58203125" hidden="1" customWidth="1"/>
    <col min="8138" max="8138" width="10.58203125" hidden="1" customWidth="1"/>
    <col min="8139" max="8140" width="8.58203125" hidden="1" customWidth="1"/>
    <col min="8141" max="8144" width="10.08203125" hidden="1" customWidth="1"/>
    <col min="8145" max="8145" width="8.58203125" hidden="1" customWidth="1"/>
    <col min="8146" max="8146" width="10.08203125" hidden="1" customWidth="1"/>
    <col min="8147" max="8148" width="8.58203125" hidden="1" customWidth="1"/>
    <col min="8149" max="8150" width="9.58203125" hidden="1" customWidth="1"/>
    <col min="8151" max="8151" width="10" hidden="1" customWidth="1"/>
    <col min="8152" max="8152" width="9.58203125" hidden="1" customWidth="1"/>
    <col min="8153" max="8153" width="8.58203125" hidden="1" customWidth="1"/>
    <col min="8154" max="8154" width="9.58203125" hidden="1" customWidth="1"/>
    <col min="8155" max="8156" width="8.58203125" hidden="1" customWidth="1"/>
    <col min="8157" max="8157" width="9.08203125" hidden="1" customWidth="1"/>
    <col min="8158" max="8158" width="9.5" hidden="1" customWidth="1"/>
    <col min="8159" max="8159" width="10.5" hidden="1" customWidth="1"/>
    <col min="8160" max="8160" width="9.5" hidden="1" customWidth="1"/>
    <col min="8161" max="8161" width="8.58203125" hidden="1" customWidth="1"/>
    <col min="8162" max="8162" width="11.08203125" hidden="1" customWidth="1"/>
    <col min="8163" max="8164" width="8.58203125" hidden="1" customWidth="1"/>
    <col min="8165" max="8165" width="9.08203125" hidden="1" customWidth="1"/>
    <col min="8166" max="8168" width="9.58203125" hidden="1" customWidth="1"/>
    <col min="8169" max="8169" width="8.58203125" hidden="1" customWidth="1"/>
    <col min="8170" max="8170" width="10.08203125" hidden="1" customWidth="1"/>
    <col min="8171" max="8172" width="8.58203125" hidden="1" customWidth="1"/>
    <col min="8173" max="8173" width="30.08203125" hidden="1" customWidth="1"/>
    <col min="8174" max="8174" width="2.58203125" hidden="1" customWidth="1"/>
    <col min="8175" max="8175" width="18.58203125" hidden="1" customWidth="1"/>
    <col min="8176" max="8176" width="1.58203125" hidden="1" customWidth="1"/>
    <col min="8177" max="8225" width="8.58203125" hidden="1" customWidth="1"/>
    <col min="8226" max="8374" width="8.58203125" hidden="1"/>
    <col min="8375" max="8375" width="0.58203125" hidden="1" customWidth="1"/>
    <col min="8376" max="8376" width="6.58203125" hidden="1" customWidth="1"/>
    <col min="8377" max="8377" width="50.08203125" hidden="1" customWidth="1"/>
    <col min="8378" max="8378" width="8.203125E-2" hidden="1" customWidth="1"/>
    <col min="8379" max="8380" width="8.58203125" hidden="1" customWidth="1"/>
    <col min="8381" max="8381" width="10.58203125" hidden="1" customWidth="1"/>
    <col min="8382" max="8382" width="10" hidden="1" customWidth="1"/>
    <col min="8383" max="8383" width="11.58203125" hidden="1" customWidth="1"/>
    <col min="8384" max="8386" width="10.58203125" hidden="1" customWidth="1"/>
    <col min="8387" max="8387" width="9.08203125" hidden="1" customWidth="1"/>
    <col min="8388" max="8389" width="9.58203125" hidden="1" customWidth="1"/>
    <col min="8390" max="8390" width="9.5" hidden="1" customWidth="1"/>
    <col min="8391" max="8391" width="9.58203125" hidden="1" customWidth="1"/>
    <col min="8392" max="8392" width="9.5" hidden="1" customWidth="1"/>
    <col min="8393" max="8393" width="8.58203125" hidden="1" customWidth="1"/>
    <col min="8394" max="8394" width="10.58203125" hidden="1" customWidth="1"/>
    <col min="8395" max="8396" width="8.58203125" hidden="1" customWidth="1"/>
    <col min="8397" max="8400" width="10.08203125" hidden="1" customWidth="1"/>
    <col min="8401" max="8401" width="8.58203125" hidden="1" customWidth="1"/>
    <col min="8402" max="8402" width="10.08203125" hidden="1" customWidth="1"/>
    <col min="8403" max="8404" width="8.58203125" hidden="1" customWidth="1"/>
    <col min="8405" max="8406" width="9.58203125" hidden="1" customWidth="1"/>
    <col min="8407" max="8407" width="10" hidden="1" customWidth="1"/>
    <col min="8408" max="8408" width="9.58203125" hidden="1" customWidth="1"/>
    <col min="8409" max="8409" width="8.58203125" hidden="1" customWidth="1"/>
    <col min="8410" max="8410" width="9.58203125" hidden="1" customWidth="1"/>
    <col min="8411" max="8412" width="8.58203125" hidden="1" customWidth="1"/>
    <col min="8413" max="8413" width="9.08203125" hidden="1" customWidth="1"/>
    <col min="8414" max="8414" width="9.5" hidden="1" customWidth="1"/>
    <col min="8415" max="8415" width="10.5" hidden="1" customWidth="1"/>
    <col min="8416" max="8416" width="9.5" hidden="1" customWidth="1"/>
    <col min="8417" max="8417" width="8.58203125" hidden="1" customWidth="1"/>
    <col min="8418" max="8418" width="11.08203125" hidden="1" customWidth="1"/>
    <col min="8419" max="8420" width="8.58203125" hidden="1" customWidth="1"/>
    <col min="8421" max="8421" width="9.08203125" hidden="1" customWidth="1"/>
    <col min="8422" max="8424" width="9.58203125" hidden="1" customWidth="1"/>
    <col min="8425" max="8425" width="8.58203125" hidden="1" customWidth="1"/>
    <col min="8426" max="8426" width="10.08203125" hidden="1" customWidth="1"/>
    <col min="8427" max="8428" width="8.58203125" hidden="1" customWidth="1"/>
    <col min="8429" max="8429" width="30.08203125" hidden="1" customWidth="1"/>
    <col min="8430" max="8430" width="2.58203125" hidden="1" customWidth="1"/>
    <col min="8431" max="8431" width="18.58203125" hidden="1" customWidth="1"/>
    <col min="8432" max="8432" width="1.58203125" hidden="1" customWidth="1"/>
    <col min="8433" max="8481" width="8.58203125" hidden="1" customWidth="1"/>
    <col min="8482" max="8630" width="8.58203125" hidden="1"/>
    <col min="8631" max="8631" width="0.58203125" hidden="1" customWidth="1"/>
    <col min="8632" max="8632" width="6.58203125" hidden="1" customWidth="1"/>
    <col min="8633" max="8633" width="50.08203125" hidden="1" customWidth="1"/>
    <col min="8634" max="8634" width="8.203125E-2" hidden="1" customWidth="1"/>
    <col min="8635" max="8636" width="8.58203125" hidden="1" customWidth="1"/>
    <col min="8637" max="8637" width="10.58203125" hidden="1" customWidth="1"/>
    <col min="8638" max="8638" width="10" hidden="1" customWidth="1"/>
    <col min="8639" max="8639" width="11.58203125" hidden="1" customWidth="1"/>
    <col min="8640" max="8642" width="10.58203125" hidden="1" customWidth="1"/>
    <col min="8643" max="8643" width="9.08203125" hidden="1" customWidth="1"/>
    <col min="8644" max="8645" width="9.58203125" hidden="1" customWidth="1"/>
    <col min="8646" max="8646" width="9.5" hidden="1" customWidth="1"/>
    <col min="8647" max="8647" width="9.58203125" hidden="1" customWidth="1"/>
    <col min="8648" max="8648" width="9.5" hidden="1" customWidth="1"/>
    <col min="8649" max="8649" width="8.58203125" hidden="1" customWidth="1"/>
    <col min="8650" max="8650" width="10.58203125" hidden="1" customWidth="1"/>
    <col min="8651" max="8652" width="8.58203125" hidden="1" customWidth="1"/>
    <col min="8653" max="8656" width="10.08203125" hidden="1" customWidth="1"/>
    <col min="8657" max="8657" width="8.58203125" hidden="1" customWidth="1"/>
    <col min="8658" max="8658" width="10.08203125" hidden="1" customWidth="1"/>
    <col min="8659" max="8660" width="8.58203125" hidden="1" customWidth="1"/>
    <col min="8661" max="8662" width="9.58203125" hidden="1" customWidth="1"/>
    <col min="8663" max="8663" width="10" hidden="1" customWidth="1"/>
    <col min="8664" max="8664" width="9.58203125" hidden="1" customWidth="1"/>
    <col min="8665" max="8665" width="8.58203125" hidden="1" customWidth="1"/>
    <col min="8666" max="8666" width="9.58203125" hidden="1" customWidth="1"/>
    <col min="8667" max="8668" width="8.58203125" hidden="1" customWidth="1"/>
    <col min="8669" max="8669" width="9.08203125" hidden="1" customWidth="1"/>
    <col min="8670" max="8670" width="9.5" hidden="1" customWidth="1"/>
    <col min="8671" max="8671" width="10.5" hidden="1" customWidth="1"/>
    <col min="8672" max="8672" width="9.5" hidden="1" customWidth="1"/>
    <col min="8673" max="8673" width="8.58203125" hidden="1" customWidth="1"/>
    <col min="8674" max="8674" width="11.08203125" hidden="1" customWidth="1"/>
    <col min="8675" max="8676" width="8.58203125" hidden="1" customWidth="1"/>
    <col min="8677" max="8677" width="9.08203125" hidden="1" customWidth="1"/>
    <col min="8678" max="8680" width="9.58203125" hidden="1" customWidth="1"/>
    <col min="8681" max="8681" width="8.58203125" hidden="1" customWidth="1"/>
    <col min="8682" max="8682" width="10.08203125" hidden="1" customWidth="1"/>
    <col min="8683" max="8684" width="8.58203125" hidden="1" customWidth="1"/>
    <col min="8685" max="8685" width="30.08203125" hidden="1" customWidth="1"/>
    <col min="8686" max="8686" width="2.58203125" hidden="1" customWidth="1"/>
    <col min="8687" max="8687" width="18.58203125" hidden="1" customWidth="1"/>
    <col min="8688" max="8688" width="1.58203125" hidden="1" customWidth="1"/>
    <col min="8689" max="8737" width="8.58203125" hidden="1" customWidth="1"/>
    <col min="8738" max="8886" width="8.58203125" hidden="1"/>
    <col min="8887" max="8887" width="0.58203125" hidden="1" customWidth="1"/>
    <col min="8888" max="8888" width="6.58203125" hidden="1" customWidth="1"/>
    <col min="8889" max="8889" width="50.08203125" hidden="1" customWidth="1"/>
    <col min="8890" max="8890" width="8.203125E-2" hidden="1" customWidth="1"/>
    <col min="8891" max="8892" width="8.58203125" hidden="1" customWidth="1"/>
    <col min="8893" max="8893" width="10.58203125" hidden="1" customWidth="1"/>
    <col min="8894" max="8894" width="10" hidden="1" customWidth="1"/>
    <col min="8895" max="8895" width="11.58203125" hidden="1" customWidth="1"/>
    <col min="8896" max="8898" width="10.58203125" hidden="1" customWidth="1"/>
    <col min="8899" max="8899" width="9.08203125" hidden="1" customWidth="1"/>
    <col min="8900" max="8901" width="9.58203125" hidden="1" customWidth="1"/>
    <col min="8902" max="8902" width="9.5" hidden="1" customWidth="1"/>
    <col min="8903" max="8903" width="9.58203125" hidden="1" customWidth="1"/>
    <col min="8904" max="8904" width="9.5" hidden="1" customWidth="1"/>
    <col min="8905" max="8905" width="8.58203125" hidden="1" customWidth="1"/>
    <col min="8906" max="8906" width="10.58203125" hidden="1" customWidth="1"/>
    <col min="8907" max="8908" width="8.58203125" hidden="1" customWidth="1"/>
    <col min="8909" max="8912" width="10.08203125" hidden="1" customWidth="1"/>
    <col min="8913" max="8913" width="8.58203125" hidden="1" customWidth="1"/>
    <col min="8914" max="8914" width="10.08203125" hidden="1" customWidth="1"/>
    <col min="8915" max="8916" width="8.58203125" hidden="1" customWidth="1"/>
    <col min="8917" max="8918" width="9.58203125" hidden="1" customWidth="1"/>
    <col min="8919" max="8919" width="10" hidden="1" customWidth="1"/>
    <col min="8920" max="8920" width="9.58203125" hidden="1" customWidth="1"/>
    <col min="8921" max="8921" width="8.58203125" hidden="1" customWidth="1"/>
    <col min="8922" max="8922" width="9.58203125" hidden="1" customWidth="1"/>
    <col min="8923" max="8924" width="8.58203125" hidden="1" customWidth="1"/>
    <col min="8925" max="8925" width="9.08203125" hidden="1" customWidth="1"/>
    <col min="8926" max="8926" width="9.5" hidden="1" customWidth="1"/>
    <col min="8927" max="8927" width="10.5" hidden="1" customWidth="1"/>
    <col min="8928" max="8928" width="9.5" hidden="1" customWidth="1"/>
    <col min="8929" max="8929" width="8.58203125" hidden="1" customWidth="1"/>
    <col min="8930" max="8930" width="11.08203125" hidden="1" customWidth="1"/>
    <col min="8931" max="8932" width="8.58203125" hidden="1" customWidth="1"/>
    <col min="8933" max="8933" width="9.08203125" hidden="1" customWidth="1"/>
    <col min="8934" max="8936" width="9.58203125" hidden="1" customWidth="1"/>
    <col min="8937" max="8937" width="8.58203125" hidden="1" customWidth="1"/>
    <col min="8938" max="8938" width="10.08203125" hidden="1" customWidth="1"/>
    <col min="8939" max="8940" width="8.58203125" hidden="1" customWidth="1"/>
    <col min="8941" max="8941" width="30.08203125" hidden="1" customWidth="1"/>
    <col min="8942" max="8942" width="2.58203125" hidden="1" customWidth="1"/>
    <col min="8943" max="8943" width="18.58203125" hidden="1" customWidth="1"/>
    <col min="8944" max="8944" width="1.58203125" hidden="1" customWidth="1"/>
    <col min="8945" max="8993" width="8.58203125" hidden="1" customWidth="1"/>
    <col min="8994" max="9142" width="8.58203125" hidden="1"/>
    <col min="9143" max="9143" width="0.58203125" hidden="1" customWidth="1"/>
    <col min="9144" max="9144" width="6.58203125" hidden="1" customWidth="1"/>
    <col min="9145" max="9145" width="50.08203125" hidden="1" customWidth="1"/>
    <col min="9146" max="9146" width="8.203125E-2" hidden="1" customWidth="1"/>
    <col min="9147" max="9148" width="8.58203125" hidden="1" customWidth="1"/>
    <col min="9149" max="9149" width="10.58203125" hidden="1" customWidth="1"/>
    <col min="9150" max="9150" width="10" hidden="1" customWidth="1"/>
    <col min="9151" max="9151" width="11.58203125" hidden="1" customWidth="1"/>
    <col min="9152" max="9154" width="10.58203125" hidden="1" customWidth="1"/>
    <col min="9155" max="9155" width="9.08203125" hidden="1" customWidth="1"/>
    <col min="9156" max="9157" width="9.58203125" hidden="1" customWidth="1"/>
    <col min="9158" max="9158" width="9.5" hidden="1" customWidth="1"/>
    <col min="9159" max="9159" width="9.58203125" hidden="1" customWidth="1"/>
    <col min="9160" max="9160" width="9.5" hidden="1" customWidth="1"/>
    <col min="9161" max="9161" width="8.58203125" hidden="1" customWidth="1"/>
    <col min="9162" max="9162" width="10.58203125" hidden="1" customWidth="1"/>
    <col min="9163" max="9164" width="8.58203125" hidden="1" customWidth="1"/>
    <col min="9165" max="9168" width="10.08203125" hidden="1" customWidth="1"/>
    <col min="9169" max="9169" width="8.58203125" hidden="1" customWidth="1"/>
    <col min="9170" max="9170" width="10.08203125" hidden="1" customWidth="1"/>
    <col min="9171" max="9172" width="8.58203125" hidden="1" customWidth="1"/>
    <col min="9173" max="9174" width="9.58203125" hidden="1" customWidth="1"/>
    <col min="9175" max="9175" width="10" hidden="1" customWidth="1"/>
    <col min="9176" max="9176" width="9.58203125" hidden="1" customWidth="1"/>
    <col min="9177" max="9177" width="8.58203125" hidden="1" customWidth="1"/>
    <col min="9178" max="9178" width="9.58203125" hidden="1" customWidth="1"/>
    <col min="9179" max="9180" width="8.58203125" hidden="1" customWidth="1"/>
    <col min="9181" max="9181" width="9.08203125" hidden="1" customWidth="1"/>
    <col min="9182" max="9182" width="9.5" hidden="1" customWidth="1"/>
    <col min="9183" max="9183" width="10.5" hidden="1" customWidth="1"/>
    <col min="9184" max="9184" width="9.5" hidden="1" customWidth="1"/>
    <col min="9185" max="9185" width="8.58203125" hidden="1" customWidth="1"/>
    <col min="9186" max="9186" width="11.08203125" hidden="1" customWidth="1"/>
    <col min="9187" max="9188" width="8.58203125" hidden="1" customWidth="1"/>
    <col min="9189" max="9189" width="9.08203125" hidden="1" customWidth="1"/>
    <col min="9190" max="9192" width="9.58203125" hidden="1" customWidth="1"/>
    <col min="9193" max="9193" width="8.58203125" hidden="1" customWidth="1"/>
    <col min="9194" max="9194" width="10.08203125" hidden="1" customWidth="1"/>
    <col min="9195" max="9196" width="8.58203125" hidden="1" customWidth="1"/>
    <col min="9197" max="9197" width="30.08203125" hidden="1" customWidth="1"/>
    <col min="9198" max="9198" width="2.58203125" hidden="1" customWidth="1"/>
    <col min="9199" max="9199" width="18.58203125" hidden="1" customWidth="1"/>
    <col min="9200" max="9200" width="1.58203125" hidden="1" customWidth="1"/>
    <col min="9201" max="9249" width="8.58203125" hidden="1" customWidth="1"/>
    <col min="9250" max="9398" width="8.58203125" hidden="1"/>
    <col min="9399" max="9399" width="0.58203125" hidden="1" customWidth="1"/>
    <col min="9400" max="9400" width="6.58203125" hidden="1" customWidth="1"/>
    <col min="9401" max="9401" width="50.08203125" hidden="1" customWidth="1"/>
    <col min="9402" max="9402" width="8.203125E-2" hidden="1" customWidth="1"/>
    <col min="9403" max="9404" width="8.58203125" hidden="1" customWidth="1"/>
    <col min="9405" max="9405" width="10.58203125" hidden="1" customWidth="1"/>
    <col min="9406" max="9406" width="10" hidden="1" customWidth="1"/>
    <col min="9407" max="9407" width="11.58203125" hidden="1" customWidth="1"/>
    <col min="9408" max="9410" width="10.58203125" hidden="1" customWidth="1"/>
    <col min="9411" max="9411" width="9.08203125" hidden="1" customWidth="1"/>
    <col min="9412" max="9413" width="9.58203125" hidden="1" customWidth="1"/>
    <col min="9414" max="9414" width="9.5" hidden="1" customWidth="1"/>
    <col min="9415" max="9415" width="9.58203125" hidden="1" customWidth="1"/>
    <col min="9416" max="9416" width="9.5" hidden="1" customWidth="1"/>
    <col min="9417" max="9417" width="8.58203125" hidden="1" customWidth="1"/>
    <col min="9418" max="9418" width="10.58203125" hidden="1" customWidth="1"/>
    <col min="9419" max="9420" width="8.58203125" hidden="1" customWidth="1"/>
    <col min="9421" max="9424" width="10.08203125" hidden="1" customWidth="1"/>
    <col min="9425" max="9425" width="8.58203125" hidden="1" customWidth="1"/>
    <col min="9426" max="9426" width="10.08203125" hidden="1" customWidth="1"/>
    <col min="9427" max="9428" width="8.58203125" hidden="1" customWidth="1"/>
    <col min="9429" max="9430" width="9.58203125" hidden="1" customWidth="1"/>
    <col min="9431" max="9431" width="10" hidden="1" customWidth="1"/>
    <col min="9432" max="9432" width="9.58203125" hidden="1" customWidth="1"/>
    <col min="9433" max="9433" width="8.58203125" hidden="1" customWidth="1"/>
    <col min="9434" max="9434" width="9.58203125" hidden="1" customWidth="1"/>
    <col min="9435" max="9436" width="8.58203125" hidden="1" customWidth="1"/>
    <col min="9437" max="9437" width="9.08203125" hidden="1" customWidth="1"/>
    <col min="9438" max="9438" width="9.5" hidden="1" customWidth="1"/>
    <col min="9439" max="9439" width="10.5" hidden="1" customWidth="1"/>
    <col min="9440" max="9440" width="9.5" hidden="1" customWidth="1"/>
    <col min="9441" max="9441" width="8.58203125" hidden="1" customWidth="1"/>
    <col min="9442" max="9442" width="11.08203125" hidden="1" customWidth="1"/>
    <col min="9443" max="9444" width="8.58203125" hidden="1" customWidth="1"/>
    <col min="9445" max="9445" width="9.08203125" hidden="1" customWidth="1"/>
    <col min="9446" max="9448" width="9.58203125" hidden="1" customWidth="1"/>
    <col min="9449" max="9449" width="8.58203125" hidden="1" customWidth="1"/>
    <col min="9450" max="9450" width="10.08203125" hidden="1" customWidth="1"/>
    <col min="9451" max="9452" width="8.58203125" hidden="1" customWidth="1"/>
    <col min="9453" max="9453" width="30.08203125" hidden="1" customWidth="1"/>
    <col min="9454" max="9454" width="2.58203125" hidden="1" customWidth="1"/>
    <col min="9455" max="9455" width="18.58203125" hidden="1" customWidth="1"/>
    <col min="9456" max="9456" width="1.58203125" hidden="1" customWidth="1"/>
    <col min="9457" max="9505" width="8.58203125" hidden="1" customWidth="1"/>
    <col min="9506" max="9654" width="8.58203125" hidden="1"/>
    <col min="9655" max="9655" width="0.58203125" hidden="1" customWidth="1"/>
    <col min="9656" max="9656" width="6.58203125" hidden="1" customWidth="1"/>
    <col min="9657" max="9657" width="50.08203125" hidden="1" customWidth="1"/>
    <col min="9658" max="9658" width="8.203125E-2" hidden="1" customWidth="1"/>
    <col min="9659" max="9660" width="8.58203125" hidden="1" customWidth="1"/>
    <col min="9661" max="9661" width="10.58203125" hidden="1" customWidth="1"/>
    <col min="9662" max="9662" width="10" hidden="1" customWidth="1"/>
    <col min="9663" max="9663" width="11.58203125" hidden="1" customWidth="1"/>
    <col min="9664" max="9666" width="10.58203125" hidden="1" customWidth="1"/>
    <col min="9667" max="9667" width="9.08203125" hidden="1" customWidth="1"/>
    <col min="9668" max="9669" width="9.58203125" hidden="1" customWidth="1"/>
    <col min="9670" max="9670" width="9.5" hidden="1" customWidth="1"/>
    <col min="9671" max="9671" width="9.58203125" hidden="1" customWidth="1"/>
    <col min="9672" max="9672" width="9.5" hidden="1" customWidth="1"/>
    <col min="9673" max="9673" width="8.58203125" hidden="1" customWidth="1"/>
    <col min="9674" max="9674" width="10.58203125" hidden="1" customWidth="1"/>
    <col min="9675" max="9676" width="8.58203125" hidden="1" customWidth="1"/>
    <col min="9677" max="9680" width="10.08203125" hidden="1" customWidth="1"/>
    <col min="9681" max="9681" width="8.58203125" hidden="1" customWidth="1"/>
    <col min="9682" max="9682" width="10.08203125" hidden="1" customWidth="1"/>
    <col min="9683" max="9684" width="8.58203125" hidden="1" customWidth="1"/>
    <col min="9685" max="9686" width="9.58203125" hidden="1" customWidth="1"/>
    <col min="9687" max="9687" width="10" hidden="1" customWidth="1"/>
    <col min="9688" max="9688" width="9.58203125" hidden="1" customWidth="1"/>
    <col min="9689" max="9689" width="8.58203125" hidden="1" customWidth="1"/>
    <col min="9690" max="9690" width="9.58203125" hidden="1" customWidth="1"/>
    <col min="9691" max="9692" width="8.58203125" hidden="1" customWidth="1"/>
    <col min="9693" max="9693" width="9.08203125" hidden="1" customWidth="1"/>
    <col min="9694" max="9694" width="9.5" hidden="1" customWidth="1"/>
    <col min="9695" max="9695" width="10.5" hidden="1" customWidth="1"/>
    <col min="9696" max="9696" width="9.5" hidden="1" customWidth="1"/>
    <col min="9697" max="9697" width="8.58203125" hidden="1" customWidth="1"/>
    <col min="9698" max="9698" width="11.08203125" hidden="1" customWidth="1"/>
    <col min="9699" max="9700" width="8.58203125" hidden="1" customWidth="1"/>
    <col min="9701" max="9701" width="9.08203125" hidden="1" customWidth="1"/>
    <col min="9702" max="9704" width="9.58203125" hidden="1" customWidth="1"/>
    <col min="9705" max="9705" width="8.58203125" hidden="1" customWidth="1"/>
    <col min="9706" max="9706" width="10.08203125" hidden="1" customWidth="1"/>
    <col min="9707" max="9708" width="8.58203125" hidden="1" customWidth="1"/>
    <col min="9709" max="9709" width="30.08203125" hidden="1" customWidth="1"/>
    <col min="9710" max="9710" width="2.58203125" hidden="1" customWidth="1"/>
    <col min="9711" max="9711" width="18.58203125" hidden="1" customWidth="1"/>
    <col min="9712" max="9712" width="1.58203125" hidden="1" customWidth="1"/>
    <col min="9713" max="9761" width="8.58203125" hidden="1" customWidth="1"/>
    <col min="9762" max="9910" width="8.58203125" hidden="1"/>
    <col min="9911" max="9911" width="0.58203125" hidden="1" customWidth="1"/>
    <col min="9912" max="9912" width="6.58203125" hidden="1" customWidth="1"/>
    <col min="9913" max="9913" width="50.08203125" hidden="1" customWidth="1"/>
    <col min="9914" max="9914" width="8.203125E-2" hidden="1" customWidth="1"/>
    <col min="9915" max="9916" width="8.58203125" hidden="1" customWidth="1"/>
    <col min="9917" max="9917" width="10.58203125" hidden="1" customWidth="1"/>
    <col min="9918" max="9918" width="10" hidden="1" customWidth="1"/>
    <col min="9919" max="9919" width="11.58203125" hidden="1" customWidth="1"/>
    <col min="9920" max="9922" width="10.58203125" hidden="1" customWidth="1"/>
    <col min="9923" max="9923" width="9.08203125" hidden="1" customWidth="1"/>
    <col min="9924" max="9925" width="9.58203125" hidden="1" customWidth="1"/>
    <col min="9926" max="9926" width="9.5" hidden="1" customWidth="1"/>
    <col min="9927" max="9927" width="9.58203125" hidden="1" customWidth="1"/>
    <col min="9928" max="9928" width="9.5" hidden="1" customWidth="1"/>
    <col min="9929" max="9929" width="8.58203125" hidden="1" customWidth="1"/>
    <col min="9930" max="9930" width="10.58203125" hidden="1" customWidth="1"/>
    <col min="9931" max="9932" width="8.58203125" hidden="1" customWidth="1"/>
    <col min="9933" max="9936" width="10.08203125" hidden="1" customWidth="1"/>
    <col min="9937" max="9937" width="8.58203125" hidden="1" customWidth="1"/>
    <col min="9938" max="9938" width="10.08203125" hidden="1" customWidth="1"/>
    <col min="9939" max="9940" width="8.58203125" hidden="1" customWidth="1"/>
    <col min="9941" max="9942" width="9.58203125" hidden="1" customWidth="1"/>
    <col min="9943" max="9943" width="10" hidden="1" customWidth="1"/>
    <col min="9944" max="9944" width="9.58203125" hidden="1" customWidth="1"/>
    <col min="9945" max="9945" width="8.58203125" hidden="1" customWidth="1"/>
    <col min="9946" max="9946" width="9.58203125" hidden="1" customWidth="1"/>
    <col min="9947" max="9948" width="8.58203125" hidden="1" customWidth="1"/>
    <col min="9949" max="9949" width="9.08203125" hidden="1" customWidth="1"/>
    <col min="9950" max="9950" width="9.5" hidden="1" customWidth="1"/>
    <col min="9951" max="9951" width="10.5" hidden="1" customWidth="1"/>
    <col min="9952" max="9952" width="9.5" hidden="1" customWidth="1"/>
    <col min="9953" max="9953" width="8.58203125" hidden="1" customWidth="1"/>
    <col min="9954" max="9954" width="11.08203125" hidden="1" customWidth="1"/>
    <col min="9955" max="9956" width="8.58203125" hidden="1" customWidth="1"/>
    <col min="9957" max="9957" width="9.08203125" hidden="1" customWidth="1"/>
    <col min="9958" max="9960" width="9.58203125" hidden="1" customWidth="1"/>
    <col min="9961" max="9961" width="8.58203125" hidden="1" customWidth="1"/>
    <col min="9962" max="9962" width="10.08203125" hidden="1" customWidth="1"/>
    <col min="9963" max="9964" width="8.58203125" hidden="1" customWidth="1"/>
    <col min="9965" max="9965" width="30.08203125" hidden="1" customWidth="1"/>
    <col min="9966" max="9966" width="2.58203125" hidden="1" customWidth="1"/>
    <col min="9967" max="9967" width="18.58203125" hidden="1" customWidth="1"/>
    <col min="9968" max="9968" width="1.58203125" hidden="1" customWidth="1"/>
    <col min="9969" max="10017" width="8.58203125" hidden="1" customWidth="1"/>
    <col min="10018" max="10166" width="8.58203125" hidden="1"/>
    <col min="10167" max="10167" width="0.58203125" hidden="1" customWidth="1"/>
    <col min="10168" max="10168" width="6.58203125" hidden="1" customWidth="1"/>
    <col min="10169" max="10169" width="50.08203125" hidden="1" customWidth="1"/>
    <col min="10170" max="10170" width="8.203125E-2" hidden="1" customWidth="1"/>
    <col min="10171" max="10172" width="8.58203125" hidden="1" customWidth="1"/>
    <col min="10173" max="10173" width="10.58203125" hidden="1" customWidth="1"/>
    <col min="10174" max="10174" width="10" hidden="1" customWidth="1"/>
    <col min="10175" max="10175" width="11.58203125" hidden="1" customWidth="1"/>
    <col min="10176" max="10178" width="10.58203125" hidden="1" customWidth="1"/>
    <col min="10179" max="10179" width="9.08203125" hidden="1" customWidth="1"/>
    <col min="10180" max="10181" width="9.58203125" hidden="1" customWidth="1"/>
    <col min="10182" max="10182" width="9.5" hidden="1" customWidth="1"/>
    <col min="10183" max="10183" width="9.58203125" hidden="1" customWidth="1"/>
    <col min="10184" max="10184" width="9.5" hidden="1" customWidth="1"/>
    <col min="10185" max="10185" width="8.58203125" hidden="1" customWidth="1"/>
    <col min="10186" max="10186" width="10.58203125" hidden="1" customWidth="1"/>
    <col min="10187" max="10188" width="8.58203125" hidden="1" customWidth="1"/>
    <col min="10189" max="10192" width="10.08203125" hidden="1" customWidth="1"/>
    <col min="10193" max="10193" width="8.58203125" hidden="1" customWidth="1"/>
    <col min="10194" max="10194" width="10.08203125" hidden="1" customWidth="1"/>
    <col min="10195" max="10196" width="8.58203125" hidden="1" customWidth="1"/>
    <col min="10197" max="10198" width="9.58203125" hidden="1" customWidth="1"/>
    <col min="10199" max="10199" width="10" hidden="1" customWidth="1"/>
    <col min="10200" max="10200" width="9.58203125" hidden="1" customWidth="1"/>
    <col min="10201" max="10201" width="8.58203125" hidden="1" customWidth="1"/>
    <col min="10202" max="10202" width="9.58203125" hidden="1" customWidth="1"/>
    <col min="10203" max="10204" width="8.58203125" hidden="1" customWidth="1"/>
    <col min="10205" max="10205" width="9.08203125" hidden="1" customWidth="1"/>
    <col min="10206" max="10206" width="9.5" hidden="1" customWidth="1"/>
    <col min="10207" max="10207" width="10.5" hidden="1" customWidth="1"/>
    <col min="10208" max="10208" width="9.5" hidden="1" customWidth="1"/>
    <col min="10209" max="10209" width="8.58203125" hidden="1" customWidth="1"/>
    <col min="10210" max="10210" width="11.08203125" hidden="1" customWidth="1"/>
    <col min="10211" max="10212" width="8.58203125" hidden="1" customWidth="1"/>
    <col min="10213" max="10213" width="9.08203125" hidden="1" customWidth="1"/>
    <col min="10214" max="10216" width="9.58203125" hidden="1" customWidth="1"/>
    <col min="10217" max="10217" width="8.58203125" hidden="1" customWidth="1"/>
    <col min="10218" max="10218" width="10.08203125" hidden="1" customWidth="1"/>
    <col min="10219" max="10220" width="8.58203125" hidden="1" customWidth="1"/>
    <col min="10221" max="10221" width="30.08203125" hidden="1" customWidth="1"/>
    <col min="10222" max="10222" width="2.58203125" hidden="1" customWidth="1"/>
    <col min="10223" max="10223" width="18.58203125" hidden="1" customWidth="1"/>
    <col min="10224" max="10224" width="1.58203125" hidden="1" customWidth="1"/>
    <col min="10225" max="10273" width="8.58203125" hidden="1" customWidth="1"/>
    <col min="10274" max="10422" width="8.58203125" hidden="1"/>
    <col min="10423" max="10423" width="0.58203125" hidden="1" customWidth="1"/>
    <col min="10424" max="10424" width="6.58203125" hidden="1" customWidth="1"/>
    <col min="10425" max="10425" width="50.08203125" hidden="1" customWidth="1"/>
    <col min="10426" max="10426" width="8.203125E-2" hidden="1" customWidth="1"/>
    <col min="10427" max="10428" width="8.58203125" hidden="1" customWidth="1"/>
    <col min="10429" max="10429" width="10.58203125" hidden="1" customWidth="1"/>
    <col min="10430" max="10430" width="10" hidden="1" customWidth="1"/>
    <col min="10431" max="10431" width="11.58203125" hidden="1" customWidth="1"/>
    <col min="10432" max="10434" width="10.58203125" hidden="1" customWidth="1"/>
    <col min="10435" max="10435" width="9.08203125" hidden="1" customWidth="1"/>
    <col min="10436" max="10437" width="9.58203125" hidden="1" customWidth="1"/>
    <col min="10438" max="10438" width="9.5" hidden="1" customWidth="1"/>
    <col min="10439" max="10439" width="9.58203125" hidden="1" customWidth="1"/>
    <col min="10440" max="10440" width="9.5" hidden="1" customWidth="1"/>
    <col min="10441" max="10441" width="8.58203125" hidden="1" customWidth="1"/>
    <col min="10442" max="10442" width="10.58203125" hidden="1" customWidth="1"/>
    <col min="10443" max="10444" width="8.58203125" hidden="1" customWidth="1"/>
    <col min="10445" max="10448" width="10.08203125" hidden="1" customWidth="1"/>
    <col min="10449" max="10449" width="8.58203125" hidden="1" customWidth="1"/>
    <col min="10450" max="10450" width="10.08203125" hidden="1" customWidth="1"/>
    <col min="10451" max="10452" width="8.58203125" hidden="1" customWidth="1"/>
    <col min="10453" max="10454" width="9.58203125" hidden="1" customWidth="1"/>
    <col min="10455" max="10455" width="10" hidden="1" customWidth="1"/>
    <col min="10456" max="10456" width="9.58203125" hidden="1" customWidth="1"/>
    <col min="10457" max="10457" width="8.58203125" hidden="1" customWidth="1"/>
    <col min="10458" max="10458" width="9.58203125" hidden="1" customWidth="1"/>
    <col min="10459" max="10460" width="8.58203125" hidden="1" customWidth="1"/>
    <col min="10461" max="10461" width="9.08203125" hidden="1" customWidth="1"/>
    <col min="10462" max="10462" width="9.5" hidden="1" customWidth="1"/>
    <col min="10463" max="10463" width="10.5" hidden="1" customWidth="1"/>
    <col min="10464" max="10464" width="9.5" hidden="1" customWidth="1"/>
    <col min="10465" max="10465" width="8.58203125" hidden="1" customWidth="1"/>
    <col min="10466" max="10466" width="11.08203125" hidden="1" customWidth="1"/>
    <col min="10467" max="10468" width="8.58203125" hidden="1" customWidth="1"/>
    <col min="10469" max="10469" width="9.08203125" hidden="1" customWidth="1"/>
    <col min="10470" max="10472" width="9.58203125" hidden="1" customWidth="1"/>
    <col min="10473" max="10473" width="8.58203125" hidden="1" customWidth="1"/>
    <col min="10474" max="10474" width="10.08203125" hidden="1" customWidth="1"/>
    <col min="10475" max="10476" width="8.58203125" hidden="1" customWidth="1"/>
    <col min="10477" max="10477" width="30.08203125" hidden="1" customWidth="1"/>
    <col min="10478" max="10478" width="2.58203125" hidden="1" customWidth="1"/>
    <col min="10479" max="10479" width="18.58203125" hidden="1" customWidth="1"/>
    <col min="10480" max="10480" width="1.58203125" hidden="1" customWidth="1"/>
    <col min="10481" max="10529" width="8.58203125" hidden="1" customWidth="1"/>
    <col min="10530" max="10678" width="8.58203125" hidden="1"/>
    <col min="10679" max="10679" width="0.58203125" hidden="1" customWidth="1"/>
    <col min="10680" max="10680" width="6.58203125" hidden="1" customWidth="1"/>
    <col min="10681" max="10681" width="50.08203125" hidden="1" customWidth="1"/>
    <col min="10682" max="10682" width="8.203125E-2" hidden="1" customWidth="1"/>
    <col min="10683" max="10684" width="8.58203125" hidden="1" customWidth="1"/>
    <col min="10685" max="10685" width="10.58203125" hidden="1" customWidth="1"/>
    <col min="10686" max="10686" width="10" hidden="1" customWidth="1"/>
    <col min="10687" max="10687" width="11.58203125" hidden="1" customWidth="1"/>
    <col min="10688" max="10690" width="10.58203125" hidden="1" customWidth="1"/>
    <col min="10691" max="10691" width="9.08203125" hidden="1" customWidth="1"/>
    <col min="10692" max="10693" width="9.58203125" hidden="1" customWidth="1"/>
    <col min="10694" max="10694" width="9.5" hidden="1" customWidth="1"/>
    <col min="10695" max="10695" width="9.58203125" hidden="1" customWidth="1"/>
    <col min="10696" max="10696" width="9.5" hidden="1" customWidth="1"/>
    <col min="10697" max="10697" width="8.58203125" hidden="1" customWidth="1"/>
    <col min="10698" max="10698" width="10.58203125" hidden="1" customWidth="1"/>
    <col min="10699" max="10700" width="8.58203125" hidden="1" customWidth="1"/>
    <col min="10701" max="10704" width="10.08203125" hidden="1" customWidth="1"/>
    <col min="10705" max="10705" width="8.58203125" hidden="1" customWidth="1"/>
    <col min="10706" max="10706" width="10.08203125" hidden="1" customWidth="1"/>
    <col min="10707" max="10708" width="8.58203125" hidden="1" customWidth="1"/>
    <col min="10709" max="10710" width="9.58203125" hidden="1" customWidth="1"/>
    <col min="10711" max="10711" width="10" hidden="1" customWidth="1"/>
    <col min="10712" max="10712" width="9.58203125" hidden="1" customWidth="1"/>
    <col min="10713" max="10713" width="8.58203125" hidden="1" customWidth="1"/>
    <col min="10714" max="10714" width="9.58203125" hidden="1" customWidth="1"/>
    <col min="10715" max="10716" width="8.58203125" hidden="1" customWidth="1"/>
    <col min="10717" max="10717" width="9.08203125" hidden="1" customWidth="1"/>
    <col min="10718" max="10718" width="9.5" hidden="1" customWidth="1"/>
    <col min="10719" max="10719" width="10.5" hidden="1" customWidth="1"/>
    <col min="10720" max="10720" width="9.5" hidden="1" customWidth="1"/>
    <col min="10721" max="10721" width="8.58203125" hidden="1" customWidth="1"/>
    <col min="10722" max="10722" width="11.08203125" hidden="1" customWidth="1"/>
    <col min="10723" max="10724" width="8.58203125" hidden="1" customWidth="1"/>
    <col min="10725" max="10725" width="9.08203125" hidden="1" customWidth="1"/>
    <col min="10726" max="10728" width="9.58203125" hidden="1" customWidth="1"/>
    <col min="10729" max="10729" width="8.58203125" hidden="1" customWidth="1"/>
    <col min="10730" max="10730" width="10.08203125" hidden="1" customWidth="1"/>
    <col min="10731" max="10732" width="8.58203125" hidden="1" customWidth="1"/>
    <col min="10733" max="10733" width="30.08203125" hidden="1" customWidth="1"/>
    <col min="10734" max="10734" width="2.58203125" hidden="1" customWidth="1"/>
    <col min="10735" max="10735" width="18.58203125" hidden="1" customWidth="1"/>
    <col min="10736" max="10736" width="1.58203125" hidden="1" customWidth="1"/>
    <col min="10737" max="10785" width="8.58203125" hidden="1" customWidth="1"/>
    <col min="10786" max="10934" width="8.58203125" hidden="1"/>
    <col min="10935" max="10935" width="0.58203125" hidden="1" customWidth="1"/>
    <col min="10936" max="10936" width="6.58203125" hidden="1" customWidth="1"/>
    <col min="10937" max="10937" width="50.08203125" hidden="1" customWidth="1"/>
    <col min="10938" max="10938" width="8.203125E-2" hidden="1" customWidth="1"/>
    <col min="10939" max="10940" width="8.58203125" hidden="1" customWidth="1"/>
    <col min="10941" max="10941" width="10.58203125" hidden="1" customWidth="1"/>
    <col min="10942" max="10942" width="10" hidden="1" customWidth="1"/>
    <col min="10943" max="10943" width="11.58203125" hidden="1" customWidth="1"/>
    <col min="10944" max="10946" width="10.58203125" hidden="1" customWidth="1"/>
    <col min="10947" max="10947" width="9.08203125" hidden="1" customWidth="1"/>
    <col min="10948" max="10949" width="9.58203125" hidden="1" customWidth="1"/>
    <col min="10950" max="10950" width="9.5" hidden="1" customWidth="1"/>
    <col min="10951" max="10951" width="9.58203125" hidden="1" customWidth="1"/>
    <col min="10952" max="10952" width="9.5" hidden="1" customWidth="1"/>
    <col min="10953" max="10953" width="8.58203125" hidden="1" customWidth="1"/>
    <col min="10954" max="10954" width="10.58203125" hidden="1" customWidth="1"/>
    <col min="10955" max="10956" width="8.58203125" hidden="1" customWidth="1"/>
    <col min="10957" max="10960" width="10.08203125" hidden="1" customWidth="1"/>
    <col min="10961" max="10961" width="8.58203125" hidden="1" customWidth="1"/>
    <col min="10962" max="10962" width="10.08203125" hidden="1" customWidth="1"/>
    <col min="10963" max="10964" width="8.58203125" hidden="1" customWidth="1"/>
    <col min="10965" max="10966" width="9.58203125" hidden="1" customWidth="1"/>
    <col min="10967" max="10967" width="10" hidden="1" customWidth="1"/>
    <col min="10968" max="10968" width="9.58203125" hidden="1" customWidth="1"/>
    <col min="10969" max="10969" width="8.58203125" hidden="1" customWidth="1"/>
    <col min="10970" max="10970" width="9.58203125" hidden="1" customWidth="1"/>
    <col min="10971" max="10972" width="8.58203125" hidden="1" customWidth="1"/>
    <col min="10973" max="10973" width="9.08203125" hidden="1" customWidth="1"/>
    <col min="10974" max="10974" width="9.5" hidden="1" customWidth="1"/>
    <col min="10975" max="10975" width="10.5" hidden="1" customWidth="1"/>
    <col min="10976" max="10976" width="9.5" hidden="1" customWidth="1"/>
    <col min="10977" max="10977" width="8.58203125" hidden="1" customWidth="1"/>
    <col min="10978" max="10978" width="11.08203125" hidden="1" customWidth="1"/>
    <col min="10979" max="10980" width="8.58203125" hidden="1" customWidth="1"/>
    <col min="10981" max="10981" width="9.08203125" hidden="1" customWidth="1"/>
    <col min="10982" max="10984" width="9.58203125" hidden="1" customWidth="1"/>
    <col min="10985" max="10985" width="8.58203125" hidden="1" customWidth="1"/>
    <col min="10986" max="10986" width="10.08203125" hidden="1" customWidth="1"/>
    <col min="10987" max="10988" width="8.58203125" hidden="1" customWidth="1"/>
    <col min="10989" max="10989" width="30.08203125" hidden="1" customWidth="1"/>
    <col min="10990" max="10990" width="2.58203125" hidden="1" customWidth="1"/>
    <col min="10991" max="10991" width="18.58203125" hidden="1" customWidth="1"/>
    <col min="10992" max="10992" width="1.58203125" hidden="1" customWidth="1"/>
    <col min="10993" max="11041" width="8.58203125" hidden="1" customWidth="1"/>
    <col min="11042" max="11190" width="8.58203125" hidden="1"/>
    <col min="11191" max="11191" width="0.58203125" hidden="1" customWidth="1"/>
    <col min="11192" max="11192" width="6.58203125" hidden="1" customWidth="1"/>
    <col min="11193" max="11193" width="50.08203125" hidden="1" customWidth="1"/>
    <col min="11194" max="11194" width="8.203125E-2" hidden="1" customWidth="1"/>
    <col min="11195" max="11196" width="8.58203125" hidden="1" customWidth="1"/>
    <col min="11197" max="11197" width="10.58203125" hidden="1" customWidth="1"/>
    <col min="11198" max="11198" width="10" hidden="1" customWidth="1"/>
    <col min="11199" max="11199" width="11.58203125" hidden="1" customWidth="1"/>
    <col min="11200" max="11202" width="10.58203125" hidden="1" customWidth="1"/>
    <col min="11203" max="11203" width="9.08203125" hidden="1" customWidth="1"/>
    <col min="11204" max="11205" width="9.58203125" hidden="1" customWidth="1"/>
    <col min="11206" max="11206" width="9.5" hidden="1" customWidth="1"/>
    <col min="11207" max="11207" width="9.58203125" hidden="1" customWidth="1"/>
    <col min="11208" max="11208" width="9.5" hidden="1" customWidth="1"/>
    <col min="11209" max="11209" width="8.58203125" hidden="1" customWidth="1"/>
    <col min="11210" max="11210" width="10.58203125" hidden="1" customWidth="1"/>
    <col min="11211" max="11212" width="8.58203125" hidden="1" customWidth="1"/>
    <col min="11213" max="11216" width="10.08203125" hidden="1" customWidth="1"/>
    <col min="11217" max="11217" width="8.58203125" hidden="1" customWidth="1"/>
    <col min="11218" max="11218" width="10.08203125" hidden="1" customWidth="1"/>
    <col min="11219" max="11220" width="8.58203125" hidden="1" customWidth="1"/>
    <col min="11221" max="11222" width="9.58203125" hidden="1" customWidth="1"/>
    <col min="11223" max="11223" width="10" hidden="1" customWidth="1"/>
    <col min="11224" max="11224" width="9.58203125" hidden="1" customWidth="1"/>
    <col min="11225" max="11225" width="8.58203125" hidden="1" customWidth="1"/>
    <col min="11226" max="11226" width="9.58203125" hidden="1" customWidth="1"/>
    <col min="11227" max="11228" width="8.58203125" hidden="1" customWidth="1"/>
    <col min="11229" max="11229" width="9.08203125" hidden="1" customWidth="1"/>
    <col min="11230" max="11230" width="9.5" hidden="1" customWidth="1"/>
    <col min="11231" max="11231" width="10.5" hidden="1" customWidth="1"/>
    <col min="11232" max="11232" width="9.5" hidden="1" customWidth="1"/>
    <col min="11233" max="11233" width="8.58203125" hidden="1" customWidth="1"/>
    <col min="11234" max="11234" width="11.08203125" hidden="1" customWidth="1"/>
    <col min="11235" max="11236" width="8.58203125" hidden="1" customWidth="1"/>
    <col min="11237" max="11237" width="9.08203125" hidden="1" customWidth="1"/>
    <col min="11238" max="11240" width="9.58203125" hidden="1" customWidth="1"/>
    <col min="11241" max="11241" width="8.58203125" hidden="1" customWidth="1"/>
    <col min="11242" max="11242" width="10.08203125" hidden="1" customWidth="1"/>
    <col min="11243" max="11244" width="8.58203125" hidden="1" customWidth="1"/>
    <col min="11245" max="11245" width="30.08203125" hidden="1" customWidth="1"/>
    <col min="11246" max="11246" width="2.58203125" hidden="1" customWidth="1"/>
    <col min="11247" max="11247" width="18.58203125" hidden="1" customWidth="1"/>
    <col min="11248" max="11248" width="1.58203125" hidden="1" customWidth="1"/>
    <col min="11249" max="11297" width="8.58203125" hidden="1" customWidth="1"/>
    <col min="11298" max="11446" width="8.58203125" hidden="1"/>
    <col min="11447" max="11447" width="0.58203125" hidden="1" customWidth="1"/>
    <col min="11448" max="11448" width="6.58203125" hidden="1" customWidth="1"/>
    <col min="11449" max="11449" width="50.08203125" hidden="1" customWidth="1"/>
    <col min="11450" max="11450" width="8.203125E-2" hidden="1" customWidth="1"/>
    <col min="11451" max="11452" width="8.58203125" hidden="1" customWidth="1"/>
    <col min="11453" max="11453" width="10.58203125" hidden="1" customWidth="1"/>
    <col min="11454" max="11454" width="10" hidden="1" customWidth="1"/>
    <col min="11455" max="11455" width="11.58203125" hidden="1" customWidth="1"/>
    <col min="11456" max="11458" width="10.58203125" hidden="1" customWidth="1"/>
    <col min="11459" max="11459" width="9.08203125" hidden="1" customWidth="1"/>
    <col min="11460" max="11461" width="9.58203125" hidden="1" customWidth="1"/>
    <col min="11462" max="11462" width="9.5" hidden="1" customWidth="1"/>
    <col min="11463" max="11463" width="9.58203125" hidden="1" customWidth="1"/>
    <col min="11464" max="11464" width="9.5" hidden="1" customWidth="1"/>
    <col min="11465" max="11465" width="8.58203125" hidden="1" customWidth="1"/>
    <col min="11466" max="11466" width="10.58203125" hidden="1" customWidth="1"/>
    <col min="11467" max="11468" width="8.58203125" hidden="1" customWidth="1"/>
    <col min="11469" max="11472" width="10.08203125" hidden="1" customWidth="1"/>
    <col min="11473" max="11473" width="8.58203125" hidden="1" customWidth="1"/>
    <col min="11474" max="11474" width="10.08203125" hidden="1" customWidth="1"/>
    <col min="11475" max="11476" width="8.58203125" hidden="1" customWidth="1"/>
    <col min="11477" max="11478" width="9.58203125" hidden="1" customWidth="1"/>
    <col min="11479" max="11479" width="10" hidden="1" customWidth="1"/>
    <col min="11480" max="11480" width="9.58203125" hidden="1" customWidth="1"/>
    <col min="11481" max="11481" width="8.58203125" hidden="1" customWidth="1"/>
    <col min="11482" max="11482" width="9.58203125" hidden="1" customWidth="1"/>
    <col min="11483" max="11484" width="8.58203125" hidden="1" customWidth="1"/>
    <col min="11485" max="11485" width="9.08203125" hidden="1" customWidth="1"/>
    <col min="11486" max="11486" width="9.5" hidden="1" customWidth="1"/>
    <col min="11487" max="11487" width="10.5" hidden="1" customWidth="1"/>
    <col min="11488" max="11488" width="9.5" hidden="1" customWidth="1"/>
    <col min="11489" max="11489" width="8.58203125" hidden="1" customWidth="1"/>
    <col min="11490" max="11490" width="11.08203125" hidden="1" customWidth="1"/>
    <col min="11491" max="11492" width="8.58203125" hidden="1" customWidth="1"/>
    <col min="11493" max="11493" width="9.08203125" hidden="1" customWidth="1"/>
    <col min="11494" max="11496" width="9.58203125" hidden="1" customWidth="1"/>
    <col min="11497" max="11497" width="8.58203125" hidden="1" customWidth="1"/>
    <col min="11498" max="11498" width="10.08203125" hidden="1" customWidth="1"/>
    <col min="11499" max="11500" width="8.58203125" hidden="1" customWidth="1"/>
    <col min="11501" max="11501" width="30.08203125" hidden="1" customWidth="1"/>
    <col min="11502" max="11502" width="2.58203125" hidden="1" customWidth="1"/>
    <col min="11503" max="11503" width="18.58203125" hidden="1" customWidth="1"/>
    <col min="11504" max="11504" width="1.58203125" hidden="1" customWidth="1"/>
    <col min="11505" max="11553" width="8.58203125" hidden="1" customWidth="1"/>
    <col min="11554" max="11702" width="8.58203125" hidden="1"/>
    <col min="11703" max="11703" width="0.58203125" hidden="1" customWidth="1"/>
    <col min="11704" max="11704" width="6.58203125" hidden="1" customWidth="1"/>
    <col min="11705" max="11705" width="50.08203125" hidden="1" customWidth="1"/>
    <col min="11706" max="11706" width="8.203125E-2" hidden="1" customWidth="1"/>
    <col min="11707" max="11708" width="8.58203125" hidden="1" customWidth="1"/>
    <col min="11709" max="11709" width="10.58203125" hidden="1" customWidth="1"/>
    <col min="11710" max="11710" width="10" hidden="1" customWidth="1"/>
    <col min="11711" max="11711" width="11.58203125" hidden="1" customWidth="1"/>
    <col min="11712" max="11714" width="10.58203125" hidden="1" customWidth="1"/>
    <col min="11715" max="11715" width="9.08203125" hidden="1" customWidth="1"/>
    <col min="11716" max="11717" width="9.58203125" hidden="1" customWidth="1"/>
    <col min="11718" max="11718" width="9.5" hidden="1" customWidth="1"/>
    <col min="11719" max="11719" width="9.58203125" hidden="1" customWidth="1"/>
    <col min="11720" max="11720" width="9.5" hidden="1" customWidth="1"/>
    <col min="11721" max="11721" width="8.58203125" hidden="1" customWidth="1"/>
    <col min="11722" max="11722" width="10.58203125" hidden="1" customWidth="1"/>
    <col min="11723" max="11724" width="8.58203125" hidden="1" customWidth="1"/>
    <col min="11725" max="11728" width="10.08203125" hidden="1" customWidth="1"/>
    <col min="11729" max="11729" width="8.58203125" hidden="1" customWidth="1"/>
    <col min="11730" max="11730" width="10.08203125" hidden="1" customWidth="1"/>
    <col min="11731" max="11732" width="8.58203125" hidden="1" customWidth="1"/>
    <col min="11733" max="11734" width="9.58203125" hidden="1" customWidth="1"/>
    <col min="11735" max="11735" width="10" hidden="1" customWidth="1"/>
    <col min="11736" max="11736" width="9.58203125" hidden="1" customWidth="1"/>
    <col min="11737" max="11737" width="8.58203125" hidden="1" customWidth="1"/>
    <col min="11738" max="11738" width="9.58203125" hidden="1" customWidth="1"/>
    <col min="11739" max="11740" width="8.58203125" hidden="1" customWidth="1"/>
    <col min="11741" max="11741" width="9.08203125" hidden="1" customWidth="1"/>
    <col min="11742" max="11742" width="9.5" hidden="1" customWidth="1"/>
    <col min="11743" max="11743" width="10.5" hidden="1" customWidth="1"/>
    <col min="11744" max="11744" width="9.5" hidden="1" customWidth="1"/>
    <col min="11745" max="11745" width="8.58203125" hidden="1" customWidth="1"/>
    <col min="11746" max="11746" width="11.08203125" hidden="1" customWidth="1"/>
    <col min="11747" max="11748" width="8.58203125" hidden="1" customWidth="1"/>
    <col min="11749" max="11749" width="9.08203125" hidden="1" customWidth="1"/>
    <col min="11750" max="11752" width="9.58203125" hidden="1" customWidth="1"/>
    <col min="11753" max="11753" width="8.58203125" hidden="1" customWidth="1"/>
    <col min="11754" max="11754" width="10.08203125" hidden="1" customWidth="1"/>
    <col min="11755" max="11756" width="8.58203125" hidden="1" customWidth="1"/>
    <col min="11757" max="11757" width="30.08203125" hidden="1" customWidth="1"/>
    <col min="11758" max="11758" width="2.58203125" hidden="1" customWidth="1"/>
    <col min="11759" max="11759" width="18.58203125" hidden="1" customWidth="1"/>
    <col min="11760" max="11760" width="1.58203125" hidden="1" customWidth="1"/>
    <col min="11761" max="11809" width="8.58203125" hidden="1" customWidth="1"/>
    <col min="11810" max="11958" width="8.58203125" hidden="1"/>
    <col min="11959" max="11959" width="0.58203125" hidden="1" customWidth="1"/>
    <col min="11960" max="11960" width="6.58203125" hidden="1" customWidth="1"/>
    <col min="11961" max="11961" width="50.08203125" hidden="1" customWidth="1"/>
    <col min="11962" max="11962" width="8.203125E-2" hidden="1" customWidth="1"/>
    <col min="11963" max="11964" width="8.58203125" hidden="1" customWidth="1"/>
    <col min="11965" max="11965" width="10.58203125" hidden="1" customWidth="1"/>
    <col min="11966" max="11966" width="10" hidden="1" customWidth="1"/>
    <col min="11967" max="11967" width="11.58203125" hidden="1" customWidth="1"/>
    <col min="11968" max="11970" width="10.58203125" hidden="1" customWidth="1"/>
    <col min="11971" max="11971" width="9.08203125" hidden="1" customWidth="1"/>
    <col min="11972" max="11973" width="9.58203125" hidden="1" customWidth="1"/>
    <col min="11974" max="11974" width="9.5" hidden="1" customWidth="1"/>
    <col min="11975" max="11975" width="9.58203125" hidden="1" customWidth="1"/>
    <col min="11976" max="11976" width="9.5" hidden="1" customWidth="1"/>
    <col min="11977" max="11977" width="8.58203125" hidden="1" customWidth="1"/>
    <col min="11978" max="11978" width="10.58203125" hidden="1" customWidth="1"/>
    <col min="11979" max="11980" width="8.58203125" hidden="1" customWidth="1"/>
    <col min="11981" max="11984" width="10.08203125" hidden="1" customWidth="1"/>
    <col min="11985" max="11985" width="8.58203125" hidden="1" customWidth="1"/>
    <col min="11986" max="11986" width="10.08203125" hidden="1" customWidth="1"/>
    <col min="11987" max="11988" width="8.58203125" hidden="1" customWidth="1"/>
    <col min="11989" max="11990" width="9.58203125" hidden="1" customWidth="1"/>
    <col min="11991" max="11991" width="10" hidden="1" customWidth="1"/>
    <col min="11992" max="11992" width="9.58203125" hidden="1" customWidth="1"/>
    <col min="11993" max="11993" width="8.58203125" hidden="1" customWidth="1"/>
    <col min="11994" max="11994" width="9.58203125" hidden="1" customWidth="1"/>
    <col min="11995" max="11996" width="8.58203125" hidden="1" customWidth="1"/>
    <col min="11997" max="11997" width="9.08203125" hidden="1" customWidth="1"/>
    <col min="11998" max="11998" width="9.5" hidden="1" customWidth="1"/>
    <col min="11999" max="11999" width="10.5" hidden="1" customWidth="1"/>
    <col min="12000" max="12000" width="9.5" hidden="1" customWidth="1"/>
    <col min="12001" max="12001" width="8.58203125" hidden="1" customWidth="1"/>
    <col min="12002" max="12002" width="11.08203125" hidden="1" customWidth="1"/>
    <col min="12003" max="12004" width="8.58203125" hidden="1" customWidth="1"/>
    <col min="12005" max="12005" width="9.08203125" hidden="1" customWidth="1"/>
    <col min="12006" max="12008" width="9.58203125" hidden="1" customWidth="1"/>
    <col min="12009" max="12009" width="8.58203125" hidden="1" customWidth="1"/>
    <col min="12010" max="12010" width="10.08203125" hidden="1" customWidth="1"/>
    <col min="12011" max="12012" width="8.58203125" hidden="1" customWidth="1"/>
    <col min="12013" max="12013" width="30.08203125" hidden="1" customWidth="1"/>
    <col min="12014" max="12014" width="2.58203125" hidden="1" customWidth="1"/>
    <col min="12015" max="12015" width="18.58203125" hidden="1" customWidth="1"/>
    <col min="12016" max="12016" width="1.58203125" hidden="1" customWidth="1"/>
    <col min="12017" max="12065" width="8.58203125" hidden="1" customWidth="1"/>
    <col min="12066" max="12214" width="8.58203125" hidden="1"/>
    <col min="12215" max="12215" width="0.58203125" hidden="1" customWidth="1"/>
    <col min="12216" max="12216" width="6.58203125" hidden="1" customWidth="1"/>
    <col min="12217" max="12217" width="50.08203125" hidden="1" customWidth="1"/>
    <col min="12218" max="12218" width="8.203125E-2" hidden="1" customWidth="1"/>
    <col min="12219" max="12220" width="8.58203125" hidden="1" customWidth="1"/>
    <col min="12221" max="12221" width="10.58203125" hidden="1" customWidth="1"/>
    <col min="12222" max="12222" width="10" hidden="1" customWidth="1"/>
    <col min="12223" max="12223" width="11.58203125" hidden="1" customWidth="1"/>
    <col min="12224" max="12226" width="10.58203125" hidden="1" customWidth="1"/>
    <col min="12227" max="12227" width="9.08203125" hidden="1" customWidth="1"/>
    <col min="12228" max="12229" width="9.58203125" hidden="1" customWidth="1"/>
    <col min="12230" max="12230" width="9.5" hidden="1" customWidth="1"/>
    <col min="12231" max="12231" width="9.58203125" hidden="1" customWidth="1"/>
    <col min="12232" max="12232" width="9.5" hidden="1" customWidth="1"/>
    <col min="12233" max="12233" width="8.58203125" hidden="1" customWidth="1"/>
    <col min="12234" max="12234" width="10.58203125" hidden="1" customWidth="1"/>
    <col min="12235" max="12236" width="8.58203125" hidden="1" customWidth="1"/>
    <col min="12237" max="12240" width="10.08203125" hidden="1" customWidth="1"/>
    <col min="12241" max="12241" width="8.58203125" hidden="1" customWidth="1"/>
    <col min="12242" max="12242" width="10.08203125" hidden="1" customWidth="1"/>
    <col min="12243" max="12244" width="8.58203125" hidden="1" customWidth="1"/>
    <col min="12245" max="12246" width="9.58203125" hidden="1" customWidth="1"/>
    <col min="12247" max="12247" width="10" hidden="1" customWidth="1"/>
    <col min="12248" max="12248" width="9.58203125" hidden="1" customWidth="1"/>
    <col min="12249" max="12249" width="8.58203125" hidden="1" customWidth="1"/>
    <col min="12250" max="12250" width="9.58203125" hidden="1" customWidth="1"/>
    <col min="12251" max="12252" width="8.58203125" hidden="1" customWidth="1"/>
    <col min="12253" max="12253" width="9.08203125" hidden="1" customWidth="1"/>
    <col min="12254" max="12254" width="9.5" hidden="1" customWidth="1"/>
    <col min="12255" max="12255" width="10.5" hidden="1" customWidth="1"/>
    <col min="12256" max="12256" width="9.5" hidden="1" customWidth="1"/>
    <col min="12257" max="12257" width="8.58203125" hidden="1" customWidth="1"/>
    <col min="12258" max="12258" width="11.08203125" hidden="1" customWidth="1"/>
    <col min="12259" max="12260" width="8.58203125" hidden="1" customWidth="1"/>
    <col min="12261" max="12261" width="9.08203125" hidden="1" customWidth="1"/>
    <col min="12262" max="12264" width="9.58203125" hidden="1" customWidth="1"/>
    <col min="12265" max="12265" width="8.58203125" hidden="1" customWidth="1"/>
    <col min="12266" max="12266" width="10.08203125" hidden="1" customWidth="1"/>
    <col min="12267" max="12268" width="8.58203125" hidden="1" customWidth="1"/>
    <col min="12269" max="12269" width="30.08203125" hidden="1" customWidth="1"/>
    <col min="12270" max="12270" width="2.58203125" hidden="1" customWidth="1"/>
    <col min="12271" max="12271" width="18.58203125" hidden="1" customWidth="1"/>
    <col min="12272" max="12272" width="1.58203125" hidden="1" customWidth="1"/>
    <col min="12273" max="12321" width="8.58203125" hidden="1" customWidth="1"/>
    <col min="12322" max="12470" width="8.58203125" hidden="1"/>
    <col min="12471" max="12471" width="0.58203125" hidden="1" customWidth="1"/>
    <col min="12472" max="12472" width="6.58203125" hidden="1" customWidth="1"/>
    <col min="12473" max="12473" width="50.08203125" hidden="1" customWidth="1"/>
    <col min="12474" max="12474" width="8.203125E-2" hidden="1" customWidth="1"/>
    <col min="12475" max="12476" width="8.58203125" hidden="1" customWidth="1"/>
    <col min="12477" max="12477" width="10.58203125" hidden="1" customWidth="1"/>
    <col min="12478" max="12478" width="10" hidden="1" customWidth="1"/>
    <col min="12479" max="12479" width="11.58203125" hidden="1" customWidth="1"/>
    <col min="12480" max="12482" width="10.58203125" hidden="1" customWidth="1"/>
    <col min="12483" max="12483" width="9.08203125" hidden="1" customWidth="1"/>
    <col min="12484" max="12485" width="9.58203125" hidden="1" customWidth="1"/>
    <col min="12486" max="12486" width="9.5" hidden="1" customWidth="1"/>
    <col min="12487" max="12487" width="9.58203125" hidden="1" customWidth="1"/>
    <col min="12488" max="12488" width="9.5" hidden="1" customWidth="1"/>
    <col min="12489" max="12489" width="8.58203125" hidden="1" customWidth="1"/>
    <col min="12490" max="12490" width="10.58203125" hidden="1" customWidth="1"/>
    <col min="12491" max="12492" width="8.58203125" hidden="1" customWidth="1"/>
    <col min="12493" max="12496" width="10.08203125" hidden="1" customWidth="1"/>
    <col min="12497" max="12497" width="8.58203125" hidden="1" customWidth="1"/>
    <col min="12498" max="12498" width="10.08203125" hidden="1" customWidth="1"/>
    <col min="12499" max="12500" width="8.58203125" hidden="1" customWidth="1"/>
    <col min="12501" max="12502" width="9.58203125" hidden="1" customWidth="1"/>
    <col min="12503" max="12503" width="10" hidden="1" customWidth="1"/>
    <col min="12504" max="12504" width="9.58203125" hidden="1" customWidth="1"/>
    <col min="12505" max="12505" width="8.58203125" hidden="1" customWidth="1"/>
    <col min="12506" max="12506" width="9.58203125" hidden="1" customWidth="1"/>
    <col min="12507" max="12508" width="8.58203125" hidden="1" customWidth="1"/>
    <col min="12509" max="12509" width="9.08203125" hidden="1" customWidth="1"/>
    <col min="12510" max="12510" width="9.5" hidden="1" customWidth="1"/>
    <col min="12511" max="12511" width="10.5" hidden="1" customWidth="1"/>
    <col min="12512" max="12512" width="9.5" hidden="1" customWidth="1"/>
    <col min="12513" max="12513" width="8.58203125" hidden="1" customWidth="1"/>
    <col min="12514" max="12514" width="11.08203125" hidden="1" customWidth="1"/>
    <col min="12515" max="12516" width="8.58203125" hidden="1" customWidth="1"/>
    <col min="12517" max="12517" width="9.08203125" hidden="1" customWidth="1"/>
    <col min="12518" max="12520" width="9.58203125" hidden="1" customWidth="1"/>
    <col min="12521" max="12521" width="8.58203125" hidden="1" customWidth="1"/>
    <col min="12522" max="12522" width="10.08203125" hidden="1" customWidth="1"/>
    <col min="12523" max="12524" width="8.58203125" hidden="1" customWidth="1"/>
    <col min="12525" max="12525" width="30.08203125" hidden="1" customWidth="1"/>
    <col min="12526" max="12526" width="2.58203125" hidden="1" customWidth="1"/>
    <col min="12527" max="12527" width="18.58203125" hidden="1" customWidth="1"/>
    <col min="12528" max="12528" width="1.58203125" hidden="1" customWidth="1"/>
    <col min="12529" max="12577" width="8.58203125" hidden="1" customWidth="1"/>
    <col min="12578" max="12726" width="8.58203125" hidden="1"/>
    <col min="12727" max="12727" width="0.58203125" hidden="1" customWidth="1"/>
    <col min="12728" max="12728" width="6.58203125" hidden="1" customWidth="1"/>
    <col min="12729" max="12729" width="50.08203125" hidden="1" customWidth="1"/>
    <col min="12730" max="12730" width="8.203125E-2" hidden="1" customWidth="1"/>
    <col min="12731" max="12732" width="8.58203125" hidden="1" customWidth="1"/>
    <col min="12733" max="12733" width="10.58203125" hidden="1" customWidth="1"/>
    <col min="12734" max="12734" width="10" hidden="1" customWidth="1"/>
    <col min="12735" max="12735" width="11.58203125" hidden="1" customWidth="1"/>
    <col min="12736" max="12738" width="10.58203125" hidden="1" customWidth="1"/>
    <col min="12739" max="12739" width="9.08203125" hidden="1" customWidth="1"/>
    <col min="12740" max="12741" width="9.58203125" hidden="1" customWidth="1"/>
    <col min="12742" max="12742" width="9.5" hidden="1" customWidth="1"/>
    <col min="12743" max="12743" width="9.58203125" hidden="1" customWidth="1"/>
    <col min="12744" max="12744" width="9.5" hidden="1" customWidth="1"/>
    <col min="12745" max="12745" width="8.58203125" hidden="1" customWidth="1"/>
    <col min="12746" max="12746" width="10.58203125" hidden="1" customWidth="1"/>
    <col min="12747" max="12748" width="8.58203125" hidden="1" customWidth="1"/>
    <col min="12749" max="12752" width="10.08203125" hidden="1" customWidth="1"/>
    <col min="12753" max="12753" width="8.58203125" hidden="1" customWidth="1"/>
    <col min="12754" max="12754" width="10.08203125" hidden="1" customWidth="1"/>
    <col min="12755" max="12756" width="8.58203125" hidden="1" customWidth="1"/>
    <col min="12757" max="12758" width="9.58203125" hidden="1" customWidth="1"/>
    <col min="12759" max="12759" width="10" hidden="1" customWidth="1"/>
    <col min="12760" max="12760" width="9.58203125" hidden="1" customWidth="1"/>
    <col min="12761" max="12761" width="8.58203125" hidden="1" customWidth="1"/>
    <col min="12762" max="12762" width="9.58203125" hidden="1" customWidth="1"/>
    <col min="12763" max="12764" width="8.58203125" hidden="1" customWidth="1"/>
    <col min="12765" max="12765" width="9.08203125" hidden="1" customWidth="1"/>
    <col min="12766" max="12766" width="9.5" hidden="1" customWidth="1"/>
    <col min="12767" max="12767" width="10.5" hidden="1" customWidth="1"/>
    <col min="12768" max="12768" width="9.5" hidden="1" customWidth="1"/>
    <col min="12769" max="12769" width="8.58203125" hidden="1" customWidth="1"/>
    <col min="12770" max="12770" width="11.08203125" hidden="1" customWidth="1"/>
    <col min="12771" max="12772" width="8.58203125" hidden="1" customWidth="1"/>
    <col min="12773" max="12773" width="9.08203125" hidden="1" customWidth="1"/>
    <col min="12774" max="12776" width="9.58203125" hidden="1" customWidth="1"/>
    <col min="12777" max="12777" width="8.58203125" hidden="1" customWidth="1"/>
    <col min="12778" max="12778" width="10.08203125" hidden="1" customWidth="1"/>
    <col min="12779" max="12780" width="8.58203125" hidden="1" customWidth="1"/>
    <col min="12781" max="12781" width="30.08203125" hidden="1" customWidth="1"/>
    <col min="12782" max="12782" width="2.58203125" hidden="1" customWidth="1"/>
    <col min="12783" max="12783" width="18.58203125" hidden="1" customWidth="1"/>
    <col min="12784" max="12784" width="1.58203125" hidden="1" customWidth="1"/>
    <col min="12785" max="12833" width="8.58203125" hidden="1" customWidth="1"/>
    <col min="12834" max="12982" width="8.58203125" hidden="1"/>
    <col min="12983" max="12983" width="0.58203125" hidden="1" customWidth="1"/>
    <col min="12984" max="12984" width="6.58203125" hidden="1" customWidth="1"/>
    <col min="12985" max="12985" width="50.08203125" hidden="1" customWidth="1"/>
    <col min="12986" max="12986" width="8.203125E-2" hidden="1" customWidth="1"/>
    <col min="12987" max="12988" width="8.58203125" hidden="1" customWidth="1"/>
    <col min="12989" max="12989" width="10.58203125" hidden="1" customWidth="1"/>
    <col min="12990" max="12990" width="10" hidden="1" customWidth="1"/>
    <col min="12991" max="12991" width="11.58203125" hidden="1" customWidth="1"/>
    <col min="12992" max="12994" width="10.58203125" hidden="1" customWidth="1"/>
    <col min="12995" max="12995" width="9.08203125" hidden="1" customWidth="1"/>
    <col min="12996" max="12997" width="9.58203125" hidden="1" customWidth="1"/>
    <col min="12998" max="12998" width="9.5" hidden="1" customWidth="1"/>
    <col min="12999" max="12999" width="9.58203125" hidden="1" customWidth="1"/>
    <col min="13000" max="13000" width="9.5" hidden="1" customWidth="1"/>
    <col min="13001" max="13001" width="8.58203125" hidden="1" customWidth="1"/>
    <col min="13002" max="13002" width="10.58203125" hidden="1" customWidth="1"/>
    <col min="13003" max="13004" width="8.58203125" hidden="1" customWidth="1"/>
    <col min="13005" max="13008" width="10.08203125" hidden="1" customWidth="1"/>
    <col min="13009" max="13009" width="8.58203125" hidden="1" customWidth="1"/>
    <col min="13010" max="13010" width="10.08203125" hidden="1" customWidth="1"/>
    <col min="13011" max="13012" width="8.58203125" hidden="1" customWidth="1"/>
    <col min="13013" max="13014" width="9.58203125" hidden="1" customWidth="1"/>
    <col min="13015" max="13015" width="10" hidden="1" customWidth="1"/>
    <col min="13016" max="13016" width="9.58203125" hidden="1" customWidth="1"/>
    <col min="13017" max="13017" width="8.58203125" hidden="1" customWidth="1"/>
    <col min="13018" max="13018" width="9.58203125" hidden="1" customWidth="1"/>
    <col min="13019" max="13020" width="8.58203125" hidden="1" customWidth="1"/>
    <col min="13021" max="13021" width="9.08203125" hidden="1" customWidth="1"/>
    <col min="13022" max="13022" width="9.5" hidden="1" customWidth="1"/>
    <col min="13023" max="13023" width="10.5" hidden="1" customWidth="1"/>
    <col min="13024" max="13024" width="9.5" hidden="1" customWidth="1"/>
    <col min="13025" max="13025" width="8.58203125" hidden="1" customWidth="1"/>
    <col min="13026" max="13026" width="11.08203125" hidden="1" customWidth="1"/>
    <col min="13027" max="13028" width="8.58203125" hidden="1" customWidth="1"/>
    <col min="13029" max="13029" width="9.08203125" hidden="1" customWidth="1"/>
    <col min="13030" max="13032" width="9.58203125" hidden="1" customWidth="1"/>
    <col min="13033" max="13033" width="8.58203125" hidden="1" customWidth="1"/>
    <col min="13034" max="13034" width="10.08203125" hidden="1" customWidth="1"/>
    <col min="13035" max="13036" width="8.58203125" hidden="1" customWidth="1"/>
    <col min="13037" max="13037" width="30.08203125" hidden="1" customWidth="1"/>
    <col min="13038" max="13038" width="2.58203125" hidden="1" customWidth="1"/>
    <col min="13039" max="13039" width="18.58203125" hidden="1" customWidth="1"/>
    <col min="13040" max="13040" width="1.58203125" hidden="1" customWidth="1"/>
    <col min="13041" max="13089" width="8.58203125" hidden="1" customWidth="1"/>
    <col min="13090" max="13238" width="8.58203125" hidden="1"/>
    <col min="13239" max="13239" width="0.58203125" hidden="1" customWidth="1"/>
    <col min="13240" max="13240" width="6.58203125" hidden="1" customWidth="1"/>
    <col min="13241" max="13241" width="50.08203125" hidden="1" customWidth="1"/>
    <col min="13242" max="13242" width="8.203125E-2" hidden="1" customWidth="1"/>
    <col min="13243" max="13244" width="8.58203125" hidden="1" customWidth="1"/>
    <col min="13245" max="13245" width="10.58203125" hidden="1" customWidth="1"/>
    <col min="13246" max="13246" width="10" hidden="1" customWidth="1"/>
    <col min="13247" max="13247" width="11.58203125" hidden="1" customWidth="1"/>
    <col min="13248" max="13250" width="10.58203125" hidden="1" customWidth="1"/>
    <col min="13251" max="13251" width="9.08203125" hidden="1" customWidth="1"/>
    <col min="13252" max="13253" width="9.58203125" hidden="1" customWidth="1"/>
    <col min="13254" max="13254" width="9.5" hidden="1" customWidth="1"/>
    <col min="13255" max="13255" width="9.58203125" hidden="1" customWidth="1"/>
    <col min="13256" max="13256" width="9.5" hidden="1" customWidth="1"/>
    <col min="13257" max="13257" width="8.58203125" hidden="1" customWidth="1"/>
    <col min="13258" max="13258" width="10.58203125" hidden="1" customWidth="1"/>
    <col min="13259" max="13260" width="8.58203125" hidden="1" customWidth="1"/>
    <col min="13261" max="13264" width="10.08203125" hidden="1" customWidth="1"/>
    <col min="13265" max="13265" width="8.58203125" hidden="1" customWidth="1"/>
    <col min="13266" max="13266" width="10.08203125" hidden="1" customWidth="1"/>
    <col min="13267" max="13268" width="8.58203125" hidden="1" customWidth="1"/>
    <col min="13269" max="13270" width="9.58203125" hidden="1" customWidth="1"/>
    <col min="13271" max="13271" width="10" hidden="1" customWidth="1"/>
    <col min="13272" max="13272" width="9.58203125" hidden="1" customWidth="1"/>
    <col min="13273" max="13273" width="8.58203125" hidden="1" customWidth="1"/>
    <col min="13274" max="13274" width="9.58203125" hidden="1" customWidth="1"/>
    <col min="13275" max="13276" width="8.58203125" hidden="1" customWidth="1"/>
    <col min="13277" max="13277" width="9.08203125" hidden="1" customWidth="1"/>
    <col min="13278" max="13278" width="9.5" hidden="1" customWidth="1"/>
    <col min="13279" max="13279" width="10.5" hidden="1" customWidth="1"/>
    <col min="13280" max="13280" width="9.5" hidden="1" customWidth="1"/>
    <col min="13281" max="13281" width="8.58203125" hidden="1" customWidth="1"/>
    <col min="13282" max="13282" width="11.08203125" hidden="1" customWidth="1"/>
    <col min="13283" max="13284" width="8.58203125" hidden="1" customWidth="1"/>
    <col min="13285" max="13285" width="9.08203125" hidden="1" customWidth="1"/>
    <col min="13286" max="13288" width="9.58203125" hidden="1" customWidth="1"/>
    <col min="13289" max="13289" width="8.58203125" hidden="1" customWidth="1"/>
    <col min="13290" max="13290" width="10.08203125" hidden="1" customWidth="1"/>
    <col min="13291" max="13292" width="8.58203125" hidden="1" customWidth="1"/>
    <col min="13293" max="13293" width="30.08203125" hidden="1" customWidth="1"/>
    <col min="13294" max="13294" width="2.58203125" hidden="1" customWidth="1"/>
    <col min="13295" max="13295" width="18.58203125" hidden="1" customWidth="1"/>
    <col min="13296" max="13296" width="1.58203125" hidden="1" customWidth="1"/>
    <col min="13297" max="13345" width="8.58203125" hidden="1" customWidth="1"/>
    <col min="13346" max="13494" width="8.58203125" hidden="1"/>
    <col min="13495" max="13495" width="0.58203125" hidden="1" customWidth="1"/>
    <col min="13496" max="13496" width="6.58203125" hidden="1" customWidth="1"/>
    <col min="13497" max="13497" width="50.08203125" hidden="1" customWidth="1"/>
    <col min="13498" max="13498" width="8.203125E-2" hidden="1" customWidth="1"/>
    <col min="13499" max="13500" width="8.58203125" hidden="1" customWidth="1"/>
    <col min="13501" max="13501" width="10.58203125" hidden="1" customWidth="1"/>
    <col min="13502" max="13502" width="10" hidden="1" customWidth="1"/>
    <col min="13503" max="13503" width="11.58203125" hidden="1" customWidth="1"/>
    <col min="13504" max="13506" width="10.58203125" hidden="1" customWidth="1"/>
    <col min="13507" max="13507" width="9.08203125" hidden="1" customWidth="1"/>
    <col min="13508" max="13509" width="9.58203125" hidden="1" customWidth="1"/>
    <col min="13510" max="13510" width="9.5" hidden="1" customWidth="1"/>
    <col min="13511" max="13511" width="9.58203125" hidden="1" customWidth="1"/>
    <col min="13512" max="13512" width="9.5" hidden="1" customWidth="1"/>
    <col min="13513" max="13513" width="8.58203125" hidden="1" customWidth="1"/>
    <col min="13514" max="13514" width="10.58203125" hidden="1" customWidth="1"/>
    <col min="13515" max="13516" width="8.58203125" hidden="1" customWidth="1"/>
    <col min="13517" max="13520" width="10.08203125" hidden="1" customWidth="1"/>
    <col min="13521" max="13521" width="8.58203125" hidden="1" customWidth="1"/>
    <col min="13522" max="13522" width="10.08203125" hidden="1" customWidth="1"/>
    <col min="13523" max="13524" width="8.58203125" hidden="1" customWidth="1"/>
    <col min="13525" max="13526" width="9.58203125" hidden="1" customWidth="1"/>
    <col min="13527" max="13527" width="10" hidden="1" customWidth="1"/>
    <col min="13528" max="13528" width="9.58203125" hidden="1" customWidth="1"/>
    <col min="13529" max="13529" width="8.58203125" hidden="1" customWidth="1"/>
    <col min="13530" max="13530" width="9.58203125" hidden="1" customWidth="1"/>
    <col min="13531" max="13532" width="8.58203125" hidden="1" customWidth="1"/>
    <col min="13533" max="13533" width="9.08203125" hidden="1" customWidth="1"/>
    <col min="13534" max="13534" width="9.5" hidden="1" customWidth="1"/>
    <col min="13535" max="13535" width="10.5" hidden="1" customWidth="1"/>
    <col min="13536" max="13536" width="9.5" hidden="1" customWidth="1"/>
    <col min="13537" max="13537" width="8.58203125" hidden="1" customWidth="1"/>
    <col min="13538" max="13538" width="11.08203125" hidden="1" customWidth="1"/>
    <col min="13539" max="13540" width="8.58203125" hidden="1" customWidth="1"/>
    <col min="13541" max="13541" width="9.08203125" hidden="1" customWidth="1"/>
    <col min="13542" max="13544" width="9.58203125" hidden="1" customWidth="1"/>
    <col min="13545" max="13545" width="8.58203125" hidden="1" customWidth="1"/>
    <col min="13546" max="13546" width="10.08203125" hidden="1" customWidth="1"/>
    <col min="13547" max="13548" width="8.58203125" hidden="1" customWidth="1"/>
    <col min="13549" max="13549" width="30.08203125" hidden="1" customWidth="1"/>
    <col min="13550" max="13550" width="2.58203125" hidden="1" customWidth="1"/>
    <col min="13551" max="13551" width="18.58203125" hidden="1" customWidth="1"/>
    <col min="13552" max="13552" width="1.58203125" hidden="1" customWidth="1"/>
    <col min="13553" max="13601" width="8.58203125" hidden="1" customWidth="1"/>
    <col min="13602" max="13750" width="8.58203125" hidden="1"/>
    <col min="13751" max="13751" width="0.58203125" hidden="1" customWidth="1"/>
    <col min="13752" max="13752" width="6.58203125" hidden="1" customWidth="1"/>
    <col min="13753" max="13753" width="50.08203125" hidden="1" customWidth="1"/>
    <col min="13754" max="13754" width="8.203125E-2" hidden="1" customWidth="1"/>
    <col min="13755" max="13756" width="8.58203125" hidden="1" customWidth="1"/>
    <col min="13757" max="13757" width="10.58203125" hidden="1" customWidth="1"/>
    <col min="13758" max="13758" width="10" hidden="1" customWidth="1"/>
    <col min="13759" max="13759" width="11.58203125" hidden="1" customWidth="1"/>
    <col min="13760" max="13762" width="10.58203125" hidden="1" customWidth="1"/>
    <col min="13763" max="13763" width="9.08203125" hidden="1" customWidth="1"/>
    <col min="13764" max="13765" width="9.58203125" hidden="1" customWidth="1"/>
    <col min="13766" max="13766" width="9.5" hidden="1" customWidth="1"/>
    <col min="13767" max="13767" width="9.58203125" hidden="1" customWidth="1"/>
    <col min="13768" max="13768" width="9.5" hidden="1" customWidth="1"/>
    <col min="13769" max="13769" width="8.58203125" hidden="1" customWidth="1"/>
    <col min="13770" max="13770" width="10.58203125" hidden="1" customWidth="1"/>
    <col min="13771" max="13772" width="8.58203125" hidden="1" customWidth="1"/>
    <col min="13773" max="13776" width="10.08203125" hidden="1" customWidth="1"/>
    <col min="13777" max="13777" width="8.58203125" hidden="1" customWidth="1"/>
    <col min="13778" max="13778" width="10.08203125" hidden="1" customWidth="1"/>
    <col min="13779" max="13780" width="8.58203125" hidden="1" customWidth="1"/>
    <col min="13781" max="13782" width="9.58203125" hidden="1" customWidth="1"/>
    <col min="13783" max="13783" width="10" hidden="1" customWidth="1"/>
    <col min="13784" max="13784" width="9.58203125" hidden="1" customWidth="1"/>
    <col min="13785" max="13785" width="8.58203125" hidden="1" customWidth="1"/>
    <col min="13786" max="13786" width="9.58203125" hidden="1" customWidth="1"/>
    <col min="13787" max="13788" width="8.58203125" hidden="1" customWidth="1"/>
    <col min="13789" max="13789" width="9.08203125" hidden="1" customWidth="1"/>
    <col min="13790" max="13790" width="9.5" hidden="1" customWidth="1"/>
    <col min="13791" max="13791" width="10.5" hidden="1" customWidth="1"/>
    <col min="13792" max="13792" width="9.5" hidden="1" customWidth="1"/>
    <col min="13793" max="13793" width="8.58203125" hidden="1" customWidth="1"/>
    <col min="13794" max="13794" width="11.08203125" hidden="1" customWidth="1"/>
    <col min="13795" max="13796" width="8.58203125" hidden="1" customWidth="1"/>
    <col min="13797" max="13797" width="9.08203125" hidden="1" customWidth="1"/>
    <col min="13798" max="13800" width="9.58203125" hidden="1" customWidth="1"/>
    <col min="13801" max="13801" width="8.58203125" hidden="1" customWidth="1"/>
    <col min="13802" max="13802" width="10.08203125" hidden="1" customWidth="1"/>
    <col min="13803" max="13804" width="8.58203125" hidden="1" customWidth="1"/>
    <col min="13805" max="13805" width="30.08203125" hidden="1" customWidth="1"/>
    <col min="13806" max="13806" width="2.58203125" hidden="1" customWidth="1"/>
    <col min="13807" max="13807" width="18.58203125" hidden="1" customWidth="1"/>
    <col min="13808" max="13808" width="1.58203125" hidden="1" customWidth="1"/>
    <col min="13809" max="13857" width="8.58203125" hidden="1" customWidth="1"/>
    <col min="13858" max="14006" width="8.58203125" hidden="1"/>
    <col min="14007" max="14007" width="0.58203125" hidden="1" customWidth="1"/>
    <col min="14008" max="14008" width="6.58203125" hidden="1" customWidth="1"/>
    <col min="14009" max="14009" width="50.08203125" hidden="1" customWidth="1"/>
    <col min="14010" max="14010" width="8.203125E-2" hidden="1" customWidth="1"/>
    <col min="14011" max="14012" width="8.58203125" hidden="1" customWidth="1"/>
    <col min="14013" max="14013" width="10.58203125" hidden="1" customWidth="1"/>
    <col min="14014" max="14014" width="10" hidden="1" customWidth="1"/>
    <col min="14015" max="14015" width="11.58203125" hidden="1" customWidth="1"/>
    <col min="14016" max="14018" width="10.58203125" hidden="1" customWidth="1"/>
    <col min="14019" max="14019" width="9.08203125" hidden="1" customWidth="1"/>
    <col min="14020" max="14021" width="9.58203125" hidden="1" customWidth="1"/>
    <col min="14022" max="14022" width="9.5" hidden="1" customWidth="1"/>
    <col min="14023" max="14023" width="9.58203125" hidden="1" customWidth="1"/>
    <col min="14024" max="14024" width="9.5" hidden="1" customWidth="1"/>
    <col min="14025" max="14025" width="8.58203125" hidden="1" customWidth="1"/>
    <col min="14026" max="14026" width="10.58203125" hidden="1" customWidth="1"/>
    <col min="14027" max="14028" width="8.58203125" hidden="1" customWidth="1"/>
    <col min="14029" max="14032" width="10.08203125" hidden="1" customWidth="1"/>
    <col min="14033" max="14033" width="8.58203125" hidden="1" customWidth="1"/>
    <col min="14034" max="14034" width="10.08203125" hidden="1" customWidth="1"/>
    <col min="14035" max="14036" width="8.58203125" hidden="1" customWidth="1"/>
    <col min="14037" max="14038" width="9.58203125" hidden="1" customWidth="1"/>
    <col min="14039" max="14039" width="10" hidden="1" customWidth="1"/>
    <col min="14040" max="14040" width="9.58203125" hidden="1" customWidth="1"/>
    <col min="14041" max="14041" width="8.58203125" hidden="1" customWidth="1"/>
    <col min="14042" max="14042" width="9.58203125" hidden="1" customWidth="1"/>
    <col min="14043" max="14044" width="8.58203125" hidden="1" customWidth="1"/>
    <col min="14045" max="14045" width="9.08203125" hidden="1" customWidth="1"/>
    <col min="14046" max="14046" width="9.5" hidden="1" customWidth="1"/>
    <col min="14047" max="14047" width="10.5" hidden="1" customWidth="1"/>
    <col min="14048" max="14048" width="9.5" hidden="1" customWidth="1"/>
    <col min="14049" max="14049" width="8.58203125" hidden="1" customWidth="1"/>
    <col min="14050" max="14050" width="11.08203125" hidden="1" customWidth="1"/>
    <col min="14051" max="14052" width="8.58203125" hidden="1" customWidth="1"/>
    <col min="14053" max="14053" width="9.08203125" hidden="1" customWidth="1"/>
    <col min="14054" max="14056" width="9.58203125" hidden="1" customWidth="1"/>
    <col min="14057" max="14057" width="8.58203125" hidden="1" customWidth="1"/>
    <col min="14058" max="14058" width="10.08203125" hidden="1" customWidth="1"/>
    <col min="14059" max="14060" width="8.58203125" hidden="1" customWidth="1"/>
    <col min="14061" max="14061" width="30.08203125" hidden="1" customWidth="1"/>
    <col min="14062" max="14062" width="2.58203125" hidden="1" customWidth="1"/>
    <col min="14063" max="14063" width="18.58203125" hidden="1" customWidth="1"/>
    <col min="14064" max="14064" width="1.58203125" hidden="1" customWidth="1"/>
    <col min="14065" max="14113" width="8.58203125" hidden="1" customWidth="1"/>
    <col min="14114" max="14262" width="8.58203125" hidden="1"/>
    <col min="14263" max="14263" width="0.58203125" hidden="1" customWidth="1"/>
    <col min="14264" max="14264" width="6.58203125" hidden="1" customWidth="1"/>
    <col min="14265" max="14265" width="50.08203125" hidden="1" customWidth="1"/>
    <col min="14266" max="14266" width="8.203125E-2" hidden="1" customWidth="1"/>
    <col min="14267" max="14268" width="8.58203125" hidden="1" customWidth="1"/>
    <col min="14269" max="14269" width="10.58203125" hidden="1" customWidth="1"/>
    <col min="14270" max="14270" width="10" hidden="1" customWidth="1"/>
    <col min="14271" max="14271" width="11.58203125" hidden="1" customWidth="1"/>
    <col min="14272" max="14274" width="10.58203125" hidden="1" customWidth="1"/>
    <col min="14275" max="14275" width="9.08203125" hidden="1" customWidth="1"/>
    <col min="14276" max="14277" width="9.58203125" hidden="1" customWidth="1"/>
    <col min="14278" max="14278" width="9.5" hidden="1" customWidth="1"/>
    <col min="14279" max="14279" width="9.58203125" hidden="1" customWidth="1"/>
    <col min="14280" max="14280" width="9.5" hidden="1" customWidth="1"/>
    <col min="14281" max="14281" width="8.58203125" hidden="1" customWidth="1"/>
    <col min="14282" max="14282" width="10.58203125" hidden="1" customWidth="1"/>
    <col min="14283" max="14284" width="8.58203125" hidden="1" customWidth="1"/>
    <col min="14285" max="14288" width="10.08203125" hidden="1" customWidth="1"/>
    <col min="14289" max="14289" width="8.58203125" hidden="1" customWidth="1"/>
    <col min="14290" max="14290" width="10.08203125" hidden="1" customWidth="1"/>
    <col min="14291" max="14292" width="8.58203125" hidden="1" customWidth="1"/>
    <col min="14293" max="14294" width="9.58203125" hidden="1" customWidth="1"/>
    <col min="14295" max="14295" width="10" hidden="1" customWidth="1"/>
    <col min="14296" max="14296" width="9.58203125" hidden="1" customWidth="1"/>
    <col min="14297" max="14297" width="8.58203125" hidden="1" customWidth="1"/>
    <col min="14298" max="14298" width="9.58203125" hidden="1" customWidth="1"/>
    <col min="14299" max="14300" width="8.58203125" hidden="1" customWidth="1"/>
    <col min="14301" max="14301" width="9.08203125" hidden="1" customWidth="1"/>
    <col min="14302" max="14302" width="9.5" hidden="1" customWidth="1"/>
    <col min="14303" max="14303" width="10.5" hidden="1" customWidth="1"/>
    <col min="14304" max="14304" width="9.5" hidden="1" customWidth="1"/>
    <col min="14305" max="14305" width="8.58203125" hidden="1" customWidth="1"/>
    <col min="14306" max="14306" width="11.08203125" hidden="1" customWidth="1"/>
    <col min="14307" max="14308" width="8.58203125" hidden="1" customWidth="1"/>
    <col min="14309" max="14309" width="9.08203125" hidden="1" customWidth="1"/>
    <col min="14310" max="14312" width="9.58203125" hidden="1" customWidth="1"/>
    <col min="14313" max="14313" width="8.58203125" hidden="1" customWidth="1"/>
    <col min="14314" max="14314" width="10.08203125" hidden="1" customWidth="1"/>
    <col min="14315" max="14316" width="8.58203125" hidden="1" customWidth="1"/>
    <col min="14317" max="14317" width="30.08203125" hidden="1" customWidth="1"/>
    <col min="14318" max="14318" width="2.58203125" hidden="1" customWidth="1"/>
    <col min="14319" max="14319" width="18.58203125" hidden="1" customWidth="1"/>
    <col min="14320" max="14320" width="1.58203125" hidden="1" customWidth="1"/>
    <col min="14321" max="14369" width="8.58203125" hidden="1" customWidth="1"/>
    <col min="14370" max="14518" width="8.58203125" hidden="1"/>
    <col min="14519" max="14519" width="0.58203125" hidden="1" customWidth="1"/>
    <col min="14520" max="14520" width="6.58203125" hidden="1" customWidth="1"/>
    <col min="14521" max="14521" width="50.08203125" hidden="1" customWidth="1"/>
    <col min="14522" max="14522" width="8.203125E-2" hidden="1" customWidth="1"/>
    <col min="14523" max="14524" width="8.58203125" hidden="1" customWidth="1"/>
    <col min="14525" max="14525" width="10.58203125" hidden="1" customWidth="1"/>
    <col min="14526" max="14526" width="10" hidden="1" customWidth="1"/>
    <col min="14527" max="14527" width="11.58203125" hidden="1" customWidth="1"/>
    <col min="14528" max="14530" width="10.58203125" hidden="1" customWidth="1"/>
    <col min="14531" max="14531" width="9.08203125" hidden="1" customWidth="1"/>
    <col min="14532" max="14533" width="9.58203125" hidden="1" customWidth="1"/>
    <col min="14534" max="14534" width="9.5" hidden="1" customWidth="1"/>
    <col min="14535" max="14535" width="9.58203125" hidden="1" customWidth="1"/>
    <col min="14536" max="14536" width="9.5" hidden="1" customWidth="1"/>
    <col min="14537" max="14537" width="8.58203125" hidden="1" customWidth="1"/>
    <col min="14538" max="14538" width="10.58203125" hidden="1" customWidth="1"/>
    <col min="14539" max="14540" width="8.58203125" hidden="1" customWidth="1"/>
    <col min="14541" max="14544" width="10.08203125" hidden="1" customWidth="1"/>
    <col min="14545" max="14545" width="8.58203125" hidden="1" customWidth="1"/>
    <col min="14546" max="14546" width="10.08203125" hidden="1" customWidth="1"/>
    <col min="14547" max="14548" width="8.58203125" hidden="1" customWidth="1"/>
    <col min="14549" max="14550" width="9.58203125" hidden="1" customWidth="1"/>
    <col min="14551" max="14551" width="10" hidden="1" customWidth="1"/>
    <col min="14552" max="14552" width="9.58203125" hidden="1" customWidth="1"/>
    <col min="14553" max="14553" width="8.58203125" hidden="1" customWidth="1"/>
    <col min="14554" max="14554" width="9.58203125" hidden="1" customWidth="1"/>
    <col min="14555" max="14556" width="8.58203125" hidden="1" customWidth="1"/>
    <col min="14557" max="14557" width="9.08203125" hidden="1" customWidth="1"/>
    <col min="14558" max="14558" width="9.5" hidden="1" customWidth="1"/>
    <col min="14559" max="14559" width="10.5" hidden="1" customWidth="1"/>
    <col min="14560" max="14560" width="9.5" hidden="1" customWidth="1"/>
    <col min="14561" max="14561" width="8.58203125" hidden="1" customWidth="1"/>
    <col min="14562" max="14562" width="11.08203125" hidden="1" customWidth="1"/>
    <col min="14563" max="14564" width="8.58203125" hidden="1" customWidth="1"/>
    <col min="14565" max="14565" width="9.08203125" hidden="1" customWidth="1"/>
    <col min="14566" max="14568" width="9.58203125" hidden="1" customWidth="1"/>
    <col min="14569" max="14569" width="8.58203125" hidden="1" customWidth="1"/>
    <col min="14570" max="14570" width="10.08203125" hidden="1" customWidth="1"/>
    <col min="14571" max="14572" width="8.58203125" hidden="1" customWidth="1"/>
    <col min="14573" max="14573" width="30.08203125" hidden="1" customWidth="1"/>
    <col min="14574" max="14574" width="2.58203125" hidden="1" customWidth="1"/>
    <col min="14575" max="14575" width="18.58203125" hidden="1" customWidth="1"/>
    <col min="14576" max="14576" width="1.58203125" hidden="1" customWidth="1"/>
    <col min="14577" max="14625" width="8.58203125" hidden="1" customWidth="1"/>
    <col min="14626" max="14774" width="8.58203125" hidden="1"/>
    <col min="14775" max="14775" width="0.58203125" hidden="1" customWidth="1"/>
    <col min="14776" max="14776" width="6.58203125" hidden="1" customWidth="1"/>
    <col min="14777" max="14777" width="50.08203125" hidden="1" customWidth="1"/>
    <col min="14778" max="14778" width="8.203125E-2" hidden="1" customWidth="1"/>
    <col min="14779" max="14780" width="8.58203125" hidden="1" customWidth="1"/>
    <col min="14781" max="14781" width="10.58203125" hidden="1" customWidth="1"/>
    <col min="14782" max="14782" width="10" hidden="1" customWidth="1"/>
    <col min="14783" max="14783" width="11.58203125" hidden="1" customWidth="1"/>
    <col min="14784" max="14786" width="10.58203125" hidden="1" customWidth="1"/>
    <col min="14787" max="14787" width="9.08203125" hidden="1" customWidth="1"/>
    <col min="14788" max="14789" width="9.58203125" hidden="1" customWidth="1"/>
    <col min="14790" max="14790" width="9.5" hidden="1" customWidth="1"/>
    <col min="14791" max="14791" width="9.58203125" hidden="1" customWidth="1"/>
    <col min="14792" max="14792" width="9.5" hidden="1" customWidth="1"/>
    <col min="14793" max="14793" width="8.58203125" hidden="1" customWidth="1"/>
    <col min="14794" max="14794" width="10.58203125" hidden="1" customWidth="1"/>
    <col min="14795" max="14796" width="8.58203125" hidden="1" customWidth="1"/>
    <col min="14797" max="14800" width="10.08203125" hidden="1" customWidth="1"/>
    <col min="14801" max="14801" width="8.58203125" hidden="1" customWidth="1"/>
    <col min="14802" max="14802" width="10.08203125" hidden="1" customWidth="1"/>
    <col min="14803" max="14804" width="8.58203125" hidden="1" customWidth="1"/>
    <col min="14805" max="14806" width="9.58203125" hidden="1" customWidth="1"/>
    <col min="14807" max="14807" width="10" hidden="1" customWidth="1"/>
    <col min="14808" max="14808" width="9.58203125" hidden="1" customWidth="1"/>
    <col min="14809" max="14809" width="8.58203125" hidden="1" customWidth="1"/>
    <col min="14810" max="14810" width="9.58203125" hidden="1" customWidth="1"/>
    <col min="14811" max="14812" width="8.58203125" hidden="1" customWidth="1"/>
    <col min="14813" max="14813" width="9.08203125" hidden="1" customWidth="1"/>
    <col min="14814" max="14814" width="9.5" hidden="1" customWidth="1"/>
    <col min="14815" max="14815" width="10.5" hidden="1" customWidth="1"/>
    <col min="14816" max="14816" width="9.5" hidden="1" customWidth="1"/>
    <col min="14817" max="14817" width="8.58203125" hidden="1" customWidth="1"/>
    <col min="14818" max="14818" width="11.08203125" hidden="1" customWidth="1"/>
    <col min="14819" max="14820" width="8.58203125" hidden="1" customWidth="1"/>
    <col min="14821" max="14821" width="9.08203125" hidden="1" customWidth="1"/>
    <col min="14822" max="14824" width="9.58203125" hidden="1" customWidth="1"/>
    <col min="14825" max="14825" width="8.58203125" hidden="1" customWidth="1"/>
    <col min="14826" max="14826" width="10.08203125" hidden="1" customWidth="1"/>
    <col min="14827" max="14828" width="8.58203125" hidden="1" customWidth="1"/>
    <col min="14829" max="14829" width="30.08203125" hidden="1" customWidth="1"/>
    <col min="14830" max="14830" width="2.58203125" hidden="1" customWidth="1"/>
    <col min="14831" max="14831" width="18.58203125" hidden="1" customWidth="1"/>
    <col min="14832" max="14832" width="1.58203125" hidden="1" customWidth="1"/>
    <col min="14833" max="14881" width="8.58203125" hidden="1" customWidth="1"/>
    <col min="14882" max="15030" width="8.58203125" hidden="1"/>
    <col min="15031" max="15031" width="0.58203125" hidden="1" customWidth="1"/>
    <col min="15032" max="15032" width="6.58203125" hidden="1" customWidth="1"/>
    <col min="15033" max="15033" width="50.08203125" hidden="1" customWidth="1"/>
    <col min="15034" max="15034" width="8.203125E-2" hidden="1" customWidth="1"/>
    <col min="15035" max="15036" width="8.58203125" hidden="1" customWidth="1"/>
    <col min="15037" max="15037" width="10.58203125" hidden="1" customWidth="1"/>
    <col min="15038" max="15038" width="10" hidden="1" customWidth="1"/>
    <col min="15039" max="15039" width="11.58203125" hidden="1" customWidth="1"/>
    <col min="15040" max="15042" width="10.58203125" hidden="1" customWidth="1"/>
    <col min="15043" max="15043" width="9.08203125" hidden="1" customWidth="1"/>
    <col min="15044" max="15045" width="9.58203125" hidden="1" customWidth="1"/>
    <col min="15046" max="15046" width="9.5" hidden="1" customWidth="1"/>
    <col min="15047" max="15047" width="9.58203125" hidden="1" customWidth="1"/>
    <col min="15048" max="15048" width="9.5" hidden="1" customWidth="1"/>
    <col min="15049" max="15049" width="8.58203125" hidden="1" customWidth="1"/>
    <col min="15050" max="15050" width="10.58203125" hidden="1" customWidth="1"/>
    <col min="15051" max="15052" width="8.58203125" hidden="1" customWidth="1"/>
    <col min="15053" max="15056" width="10.08203125" hidden="1" customWidth="1"/>
    <col min="15057" max="15057" width="8.58203125" hidden="1" customWidth="1"/>
    <col min="15058" max="15058" width="10.08203125" hidden="1" customWidth="1"/>
    <col min="15059" max="15060" width="8.58203125" hidden="1" customWidth="1"/>
    <col min="15061" max="15062" width="9.58203125" hidden="1" customWidth="1"/>
    <col min="15063" max="15063" width="10" hidden="1" customWidth="1"/>
    <col min="15064" max="15064" width="9.58203125" hidden="1" customWidth="1"/>
    <col min="15065" max="15065" width="8.58203125" hidden="1" customWidth="1"/>
    <col min="15066" max="15066" width="9.58203125" hidden="1" customWidth="1"/>
    <col min="15067" max="15068" width="8.58203125" hidden="1" customWidth="1"/>
    <col min="15069" max="15069" width="9.08203125" hidden="1" customWidth="1"/>
    <col min="15070" max="15070" width="9.5" hidden="1" customWidth="1"/>
    <col min="15071" max="15071" width="10.5" hidden="1" customWidth="1"/>
    <col min="15072" max="15072" width="9.5" hidden="1" customWidth="1"/>
    <col min="15073" max="15073" width="8.58203125" hidden="1" customWidth="1"/>
    <col min="15074" max="15074" width="11.08203125" hidden="1" customWidth="1"/>
    <col min="15075" max="15076" width="8.58203125" hidden="1" customWidth="1"/>
    <col min="15077" max="15077" width="9.08203125" hidden="1" customWidth="1"/>
    <col min="15078" max="15080" width="9.58203125" hidden="1" customWidth="1"/>
    <col min="15081" max="15081" width="8.58203125" hidden="1" customWidth="1"/>
    <col min="15082" max="15082" width="10.08203125" hidden="1" customWidth="1"/>
    <col min="15083" max="15084" width="8.58203125" hidden="1" customWidth="1"/>
    <col min="15085" max="15085" width="30.08203125" hidden="1" customWidth="1"/>
    <col min="15086" max="15086" width="2.58203125" hidden="1" customWidth="1"/>
    <col min="15087" max="15087" width="18.58203125" hidden="1" customWidth="1"/>
    <col min="15088" max="15088" width="1.58203125" hidden="1" customWidth="1"/>
    <col min="15089" max="15137" width="8.58203125" hidden="1" customWidth="1"/>
    <col min="15138" max="15286" width="8.58203125" hidden="1"/>
    <col min="15287" max="15287" width="0.58203125" hidden="1" customWidth="1"/>
    <col min="15288" max="15288" width="6.58203125" hidden="1" customWidth="1"/>
    <col min="15289" max="15289" width="50.08203125" hidden="1" customWidth="1"/>
    <col min="15290" max="15290" width="8.203125E-2" hidden="1" customWidth="1"/>
    <col min="15291" max="15292" width="8.58203125" hidden="1" customWidth="1"/>
    <col min="15293" max="15293" width="10.58203125" hidden="1" customWidth="1"/>
    <col min="15294" max="15294" width="10" hidden="1" customWidth="1"/>
    <col min="15295" max="15295" width="11.58203125" hidden="1" customWidth="1"/>
    <col min="15296" max="15298" width="10.58203125" hidden="1" customWidth="1"/>
    <col min="15299" max="15299" width="9.08203125" hidden="1" customWidth="1"/>
    <col min="15300" max="15301" width="9.58203125" hidden="1" customWidth="1"/>
    <col min="15302" max="15302" width="9.5" hidden="1" customWidth="1"/>
    <col min="15303" max="15303" width="9.58203125" hidden="1" customWidth="1"/>
    <col min="15304" max="15304" width="9.5" hidden="1" customWidth="1"/>
    <col min="15305" max="15305" width="8.58203125" hidden="1" customWidth="1"/>
    <col min="15306" max="15306" width="10.58203125" hidden="1" customWidth="1"/>
    <col min="15307" max="15308" width="8.58203125" hidden="1" customWidth="1"/>
    <col min="15309" max="15312" width="10.08203125" hidden="1" customWidth="1"/>
    <col min="15313" max="15313" width="8.58203125" hidden="1" customWidth="1"/>
    <col min="15314" max="15314" width="10.08203125" hidden="1" customWidth="1"/>
    <col min="15315" max="15316" width="8.58203125" hidden="1" customWidth="1"/>
    <col min="15317" max="15318" width="9.58203125" hidden="1" customWidth="1"/>
    <col min="15319" max="15319" width="10" hidden="1" customWidth="1"/>
    <col min="15320" max="15320" width="9.58203125" hidden="1" customWidth="1"/>
    <col min="15321" max="15321" width="8.58203125" hidden="1" customWidth="1"/>
    <col min="15322" max="15322" width="9.58203125" hidden="1" customWidth="1"/>
    <col min="15323" max="15324" width="8.58203125" hidden="1" customWidth="1"/>
    <col min="15325" max="15325" width="9.08203125" hidden="1" customWidth="1"/>
    <col min="15326" max="15326" width="9.5" hidden="1" customWidth="1"/>
    <col min="15327" max="15327" width="10.5" hidden="1" customWidth="1"/>
    <col min="15328" max="15328" width="9.5" hidden="1" customWidth="1"/>
    <col min="15329" max="15329" width="8.58203125" hidden="1" customWidth="1"/>
    <col min="15330" max="15330" width="11.08203125" hidden="1" customWidth="1"/>
    <col min="15331" max="15332" width="8.58203125" hidden="1" customWidth="1"/>
    <col min="15333" max="15333" width="9.08203125" hidden="1" customWidth="1"/>
    <col min="15334" max="15336" width="9.58203125" hidden="1" customWidth="1"/>
    <col min="15337" max="15337" width="8.58203125" hidden="1" customWidth="1"/>
    <col min="15338" max="15338" width="10.08203125" hidden="1" customWidth="1"/>
    <col min="15339" max="15340" width="8.58203125" hidden="1" customWidth="1"/>
    <col min="15341" max="15341" width="30.08203125" hidden="1" customWidth="1"/>
    <col min="15342" max="15342" width="2.58203125" hidden="1" customWidth="1"/>
    <col min="15343" max="15343" width="18.58203125" hidden="1" customWidth="1"/>
    <col min="15344" max="15344" width="1.58203125" hidden="1" customWidth="1"/>
    <col min="15345" max="15393" width="8.58203125" hidden="1" customWidth="1"/>
    <col min="15394" max="15542" width="8.58203125" hidden="1"/>
    <col min="15543" max="15543" width="0.58203125" hidden="1" customWidth="1"/>
    <col min="15544" max="15544" width="6.58203125" hidden="1" customWidth="1"/>
    <col min="15545" max="15545" width="50.08203125" hidden="1" customWidth="1"/>
    <col min="15546" max="15546" width="8.203125E-2" hidden="1" customWidth="1"/>
    <col min="15547" max="15548" width="8.58203125" hidden="1" customWidth="1"/>
    <col min="15549" max="15549" width="10.58203125" hidden="1" customWidth="1"/>
    <col min="15550" max="15550" width="10" hidden="1" customWidth="1"/>
    <col min="15551" max="15551" width="11.58203125" hidden="1" customWidth="1"/>
    <col min="15552" max="15554" width="10.58203125" hidden="1" customWidth="1"/>
    <col min="15555" max="15555" width="9.08203125" hidden="1" customWidth="1"/>
    <col min="15556" max="15557" width="9.58203125" hidden="1" customWidth="1"/>
    <col min="15558" max="15558" width="9.5" hidden="1" customWidth="1"/>
    <col min="15559" max="15559" width="9.58203125" hidden="1" customWidth="1"/>
    <col min="15560" max="15560" width="9.5" hidden="1" customWidth="1"/>
    <col min="15561" max="15561" width="8.58203125" hidden="1" customWidth="1"/>
    <col min="15562" max="15562" width="10.58203125" hidden="1" customWidth="1"/>
    <col min="15563" max="15564" width="8.58203125" hidden="1" customWidth="1"/>
    <col min="15565" max="15568" width="10.08203125" hidden="1" customWidth="1"/>
    <col min="15569" max="15569" width="8.58203125" hidden="1" customWidth="1"/>
    <col min="15570" max="15570" width="10.08203125" hidden="1" customWidth="1"/>
    <col min="15571" max="15572" width="8.58203125" hidden="1" customWidth="1"/>
    <col min="15573" max="15574" width="9.58203125" hidden="1" customWidth="1"/>
    <col min="15575" max="15575" width="10" hidden="1" customWidth="1"/>
    <col min="15576" max="15576" width="9.58203125" hidden="1" customWidth="1"/>
    <col min="15577" max="15577" width="8.58203125" hidden="1" customWidth="1"/>
    <col min="15578" max="15578" width="9.58203125" hidden="1" customWidth="1"/>
    <col min="15579" max="15580" width="8.58203125" hidden="1" customWidth="1"/>
    <col min="15581" max="15581" width="9.08203125" hidden="1" customWidth="1"/>
    <col min="15582" max="15582" width="9.5" hidden="1" customWidth="1"/>
    <col min="15583" max="15583" width="10.5" hidden="1" customWidth="1"/>
    <col min="15584" max="15584" width="9.5" hidden="1" customWidth="1"/>
    <col min="15585" max="15585" width="8.58203125" hidden="1" customWidth="1"/>
    <col min="15586" max="15586" width="11.08203125" hidden="1" customWidth="1"/>
    <col min="15587" max="15588" width="8.58203125" hidden="1" customWidth="1"/>
    <col min="15589" max="15589" width="9.08203125" hidden="1" customWidth="1"/>
    <col min="15590" max="15592" width="9.58203125" hidden="1" customWidth="1"/>
    <col min="15593" max="15593" width="8.58203125" hidden="1" customWidth="1"/>
    <col min="15594" max="15594" width="10.08203125" hidden="1" customWidth="1"/>
    <col min="15595" max="15596" width="8.58203125" hidden="1" customWidth="1"/>
    <col min="15597" max="15597" width="30.08203125" hidden="1" customWidth="1"/>
    <col min="15598" max="15598" width="2.58203125" hidden="1" customWidth="1"/>
    <col min="15599" max="15599" width="18.58203125" hidden="1" customWidth="1"/>
    <col min="15600" max="15600" width="1.58203125" hidden="1" customWidth="1"/>
    <col min="15601" max="15649" width="8.58203125" hidden="1" customWidth="1"/>
    <col min="15650" max="15798" width="8.58203125" hidden="1"/>
    <col min="15799" max="15799" width="0.58203125" hidden="1" customWidth="1"/>
    <col min="15800" max="15800" width="6.58203125" hidden="1" customWidth="1"/>
    <col min="15801" max="15801" width="50.08203125" hidden="1" customWidth="1"/>
    <col min="15802" max="15802" width="8.203125E-2" hidden="1" customWidth="1"/>
    <col min="15803" max="15804" width="8.58203125" hidden="1" customWidth="1"/>
    <col min="15805" max="15805" width="10.58203125" hidden="1" customWidth="1"/>
    <col min="15806" max="15806" width="10" hidden="1" customWidth="1"/>
    <col min="15807" max="15807" width="11.58203125" hidden="1" customWidth="1"/>
    <col min="15808" max="15810" width="10.58203125" hidden="1" customWidth="1"/>
    <col min="15811" max="15811" width="9.08203125" hidden="1" customWidth="1"/>
    <col min="15812" max="15813" width="9.58203125" hidden="1" customWidth="1"/>
    <col min="15814" max="15814" width="9.5" hidden="1" customWidth="1"/>
    <col min="15815" max="15815" width="9.58203125" hidden="1" customWidth="1"/>
    <col min="15816" max="15816" width="9.5" hidden="1" customWidth="1"/>
    <col min="15817" max="15817" width="8.58203125" hidden="1" customWidth="1"/>
    <col min="15818" max="15818" width="10.58203125" hidden="1" customWidth="1"/>
    <col min="15819" max="15820" width="8.58203125" hidden="1" customWidth="1"/>
    <col min="15821" max="15824" width="10.08203125" hidden="1" customWidth="1"/>
    <col min="15825" max="15825" width="8.58203125" hidden="1" customWidth="1"/>
    <col min="15826" max="15826" width="10.08203125" hidden="1" customWidth="1"/>
    <col min="15827" max="15828" width="8.58203125" hidden="1" customWidth="1"/>
    <col min="15829" max="15830" width="9.58203125" hidden="1" customWidth="1"/>
    <col min="15831" max="15831" width="10" hidden="1" customWidth="1"/>
    <col min="15832" max="15832" width="9.58203125" hidden="1" customWidth="1"/>
    <col min="15833" max="15833" width="8.58203125" hidden="1" customWidth="1"/>
    <col min="15834" max="15834" width="9.58203125" hidden="1" customWidth="1"/>
    <col min="15835" max="15836" width="8.58203125" hidden="1" customWidth="1"/>
    <col min="15837" max="15837" width="9.08203125" hidden="1" customWidth="1"/>
    <col min="15838" max="15838" width="9.5" hidden="1" customWidth="1"/>
    <col min="15839" max="15839" width="10.5" hidden="1" customWidth="1"/>
    <col min="15840" max="15840" width="9.5" hidden="1" customWidth="1"/>
    <col min="15841" max="15841" width="8.58203125" hidden="1" customWidth="1"/>
    <col min="15842" max="15842" width="11.08203125" hidden="1" customWidth="1"/>
    <col min="15843" max="15844" width="8.58203125" hidden="1" customWidth="1"/>
    <col min="15845" max="15845" width="9.08203125" hidden="1" customWidth="1"/>
    <col min="15846" max="15848" width="9.58203125" hidden="1" customWidth="1"/>
    <col min="15849" max="15849" width="8.58203125" hidden="1" customWidth="1"/>
    <col min="15850" max="15850" width="10.08203125" hidden="1" customWidth="1"/>
    <col min="15851" max="15852" width="8.58203125" hidden="1" customWidth="1"/>
    <col min="15853" max="15853" width="30.08203125" hidden="1" customWidth="1"/>
    <col min="15854" max="15854" width="2.58203125" hidden="1" customWidth="1"/>
    <col min="15855" max="15855" width="18.58203125" hidden="1" customWidth="1"/>
    <col min="15856" max="15856" width="1.58203125" hidden="1" customWidth="1"/>
    <col min="15857" max="15905" width="8.58203125" hidden="1" customWidth="1"/>
    <col min="15906" max="16054" width="8.58203125" hidden="1"/>
    <col min="16055" max="16055" width="0.58203125" hidden="1" customWidth="1"/>
    <col min="16056" max="16056" width="6.58203125" hidden="1" customWidth="1"/>
    <col min="16057" max="16057" width="50.08203125" hidden="1" customWidth="1"/>
    <col min="16058" max="16058" width="8.203125E-2" hidden="1" customWidth="1"/>
    <col min="16059" max="16060" width="8.58203125" hidden="1" customWidth="1"/>
    <col min="16061" max="16061" width="10.58203125" hidden="1" customWidth="1"/>
    <col min="16062" max="16062" width="10" hidden="1" customWidth="1"/>
    <col min="16063" max="16063" width="11.58203125" hidden="1" customWidth="1"/>
    <col min="16064" max="16066" width="10.58203125" hidden="1" customWidth="1"/>
    <col min="16067" max="16067" width="9.08203125" hidden="1" customWidth="1"/>
    <col min="16068" max="16069" width="9.58203125" hidden="1" customWidth="1"/>
    <col min="16070" max="16070" width="9.5" hidden="1" customWidth="1"/>
    <col min="16071" max="16071" width="9.58203125" hidden="1" customWidth="1"/>
    <col min="16072" max="16072" width="9.5" hidden="1" customWidth="1"/>
    <col min="16073" max="16073" width="8.58203125" hidden="1" customWidth="1"/>
    <col min="16074" max="16074" width="10.58203125" hidden="1" customWidth="1"/>
    <col min="16075" max="16076" width="8.58203125" hidden="1" customWidth="1"/>
    <col min="16077" max="16080" width="10.08203125" hidden="1" customWidth="1"/>
    <col min="16081" max="16081" width="8.58203125" hidden="1" customWidth="1"/>
    <col min="16082" max="16082" width="10.08203125" hidden="1" customWidth="1"/>
    <col min="16083" max="16084" width="8.58203125" hidden="1" customWidth="1"/>
    <col min="16085" max="16086" width="9.58203125" hidden="1" customWidth="1"/>
    <col min="16087" max="16087" width="10" hidden="1" customWidth="1"/>
    <col min="16088" max="16088" width="9.58203125" hidden="1" customWidth="1"/>
    <col min="16089" max="16089" width="8.58203125" hidden="1" customWidth="1"/>
    <col min="16090" max="16090" width="9.58203125" hidden="1" customWidth="1"/>
    <col min="16091" max="16092" width="8.58203125" hidden="1" customWidth="1"/>
    <col min="16093" max="16093" width="9.08203125" hidden="1" customWidth="1"/>
    <col min="16094" max="16094" width="9.5" hidden="1" customWidth="1"/>
    <col min="16095" max="16095" width="10.5" hidden="1" customWidth="1"/>
    <col min="16096" max="16096" width="9.5" hidden="1" customWidth="1"/>
    <col min="16097" max="16097" width="8.58203125" hidden="1" customWidth="1"/>
    <col min="16098" max="16098" width="11.08203125" hidden="1" customWidth="1"/>
    <col min="16099" max="16100" width="8.58203125" hidden="1" customWidth="1"/>
    <col min="16101" max="16101" width="9.08203125" hidden="1" customWidth="1"/>
    <col min="16102" max="16104" width="9.58203125" hidden="1" customWidth="1"/>
    <col min="16105" max="16105" width="8.58203125" hidden="1" customWidth="1"/>
    <col min="16106" max="16106" width="10.08203125" hidden="1" customWidth="1"/>
    <col min="16107" max="16108" width="8.58203125" hidden="1" customWidth="1"/>
    <col min="16109" max="16109" width="30.08203125" hidden="1" customWidth="1"/>
    <col min="16110" max="16110" width="2.58203125" hidden="1" customWidth="1"/>
    <col min="16111" max="16111" width="18.58203125" hidden="1" customWidth="1"/>
    <col min="16112" max="16112" width="1.58203125" hidden="1" customWidth="1"/>
    <col min="16113" max="16161" width="0" hidden="1" customWidth="1"/>
    <col min="16190" max="16384" width="8.58203125" hidden="1"/>
  </cols>
  <sheetData>
    <row r="1" spans="1:48" ht="20">
      <c r="B1" s="744" t="s">
        <v>1826</v>
      </c>
      <c r="C1" s="13"/>
      <c r="D1" s="13"/>
      <c r="E1" s="13"/>
      <c r="F1" s="13"/>
      <c r="G1" s="13"/>
      <c r="H1" s="13"/>
      <c r="I1" s="13"/>
      <c r="J1" s="13"/>
      <c r="K1" s="13"/>
      <c r="L1" s="13"/>
      <c r="M1" s="13"/>
      <c r="N1" s="13"/>
      <c r="O1" s="13" t="str">
        <f>[2]Validation!B3</f>
        <v>Thames Water</v>
      </c>
      <c r="P1" s="13"/>
      <c r="Q1" s="744" t="s">
        <v>412</v>
      </c>
      <c r="AI1" s="744" t="s">
        <v>1826</v>
      </c>
      <c r="AJ1" s="13"/>
      <c r="AK1" s="13"/>
      <c r="AL1" s="13"/>
      <c r="AM1" s="13"/>
      <c r="AN1" s="13"/>
      <c r="AO1" s="13"/>
      <c r="AP1" s="13"/>
      <c r="AQ1" s="13"/>
      <c r="AR1" s="13"/>
      <c r="AS1" s="13"/>
      <c r="AT1" s="13"/>
      <c r="AU1" s="13"/>
    </row>
    <row r="2" spans="1:48" ht="14.5" thickBot="1">
      <c r="B2" s="21" t="s">
        <v>413</v>
      </c>
      <c r="AI2" s="21" t="str">
        <f>+B2</f>
        <v>For the 12 months ended 31 March 2019</v>
      </c>
    </row>
    <row r="3" spans="1:48" ht="70.5" customHeight="1" thickBot="1">
      <c r="A3" s="4"/>
      <c r="B3" s="305" t="s">
        <v>486</v>
      </c>
      <c r="C3" s="232" t="s">
        <v>521</v>
      </c>
      <c r="D3" s="233" t="s">
        <v>415</v>
      </c>
      <c r="E3" s="233" t="s">
        <v>767</v>
      </c>
      <c r="F3" s="306" t="s">
        <v>416</v>
      </c>
      <c r="G3" s="235" t="s">
        <v>66</v>
      </c>
      <c r="H3" s="745" t="s">
        <v>67</v>
      </c>
      <c r="I3" s="746" t="s">
        <v>68</v>
      </c>
      <c r="J3" s="745" t="s">
        <v>341</v>
      </c>
      <c r="K3" s="745" t="s">
        <v>69</v>
      </c>
      <c r="L3" s="745" t="s">
        <v>342</v>
      </c>
      <c r="M3" s="745" t="s">
        <v>4</v>
      </c>
      <c r="N3" s="236" t="s">
        <v>0</v>
      </c>
      <c r="O3" s="358" t="s">
        <v>417</v>
      </c>
      <c r="P3" s="16"/>
      <c r="Q3" s="358" t="s">
        <v>418</v>
      </c>
      <c r="R3" s="4"/>
      <c r="T3" s="26" t="s">
        <v>419</v>
      </c>
      <c r="U3" s="1309"/>
      <c r="V3" s="1309"/>
      <c r="W3" s="1309"/>
      <c r="X3" s="1013"/>
      <c r="Y3" s="1013"/>
      <c r="Z3" s="1013"/>
      <c r="AB3" s="29" t="s">
        <v>420</v>
      </c>
      <c r="AC3" s="17"/>
      <c r="AD3" s="26" t="s">
        <v>421</v>
      </c>
      <c r="AE3" s="29"/>
      <c r="AF3" s="29"/>
      <c r="AG3" s="17"/>
      <c r="AI3" s="243" t="s">
        <v>486</v>
      </c>
      <c r="AJ3" s="231" t="s">
        <v>521</v>
      </c>
      <c r="AK3" s="233" t="s">
        <v>415</v>
      </c>
      <c r="AL3" s="233" t="s">
        <v>767</v>
      </c>
      <c r="AM3" s="306" t="s">
        <v>416</v>
      </c>
      <c r="AN3" s="235" t="s">
        <v>66</v>
      </c>
      <c r="AO3" s="745" t="s">
        <v>67</v>
      </c>
      <c r="AP3" s="746" t="s">
        <v>68</v>
      </c>
      <c r="AQ3" s="745" t="s">
        <v>341</v>
      </c>
      <c r="AR3" s="745" t="s">
        <v>69</v>
      </c>
      <c r="AS3" s="745" t="s">
        <v>342</v>
      </c>
      <c r="AT3" s="745" t="s">
        <v>4</v>
      </c>
      <c r="AU3" s="236" t="s">
        <v>0</v>
      </c>
    </row>
    <row r="4" spans="1:48" ht="14.5" thickBot="1">
      <c r="A4" s="4"/>
      <c r="B4" s="747"/>
      <c r="C4" s="4"/>
      <c r="D4" s="4"/>
      <c r="E4" s="4"/>
      <c r="F4" s="4"/>
      <c r="G4" s="4"/>
      <c r="H4" s="4"/>
      <c r="I4" s="4"/>
      <c r="J4" s="4"/>
      <c r="K4" s="4"/>
      <c r="L4" s="748"/>
      <c r="M4" s="748"/>
      <c r="N4" s="4"/>
      <c r="O4" s="749"/>
      <c r="P4" s="750"/>
      <c r="R4" s="4"/>
      <c r="S4" s="1310"/>
      <c r="T4" s="1097" t="s">
        <v>422</v>
      </c>
      <c r="U4" s="4"/>
      <c r="V4" s="4"/>
      <c r="W4" s="4"/>
      <c r="AI4" s="747"/>
      <c r="AJ4" s="4"/>
      <c r="AK4" s="4"/>
      <c r="AL4" s="4"/>
      <c r="AM4" s="4"/>
      <c r="AN4" s="1311" t="s">
        <v>4315</v>
      </c>
      <c r="AO4" s="1311" t="s">
        <v>4316</v>
      </c>
      <c r="AP4" s="1311" t="s">
        <v>4317</v>
      </c>
      <c r="AQ4" s="1311" t="s">
        <v>4318</v>
      </c>
      <c r="AR4" s="1311" t="s">
        <v>4319</v>
      </c>
      <c r="AS4" s="1312" t="s">
        <v>4320</v>
      </c>
      <c r="AT4" s="1312" t="s">
        <v>4321</v>
      </c>
      <c r="AU4" s="1311" t="s">
        <v>4322</v>
      </c>
    </row>
    <row r="5" spans="1:48" ht="14.5" thickBot="1">
      <c r="A5" s="4"/>
      <c r="B5" s="1810" t="s">
        <v>22</v>
      </c>
      <c r="C5" s="1811"/>
      <c r="D5" s="4"/>
      <c r="E5" s="4"/>
      <c r="F5" s="4"/>
      <c r="G5" s="4"/>
      <c r="H5" s="4"/>
      <c r="I5" s="4"/>
      <c r="J5" s="4"/>
      <c r="K5" s="4"/>
      <c r="L5" s="748"/>
      <c r="M5" s="748"/>
      <c r="N5" s="4"/>
      <c r="O5" s="749"/>
      <c r="P5" s="750"/>
      <c r="R5" s="4"/>
      <c r="S5" s="1310"/>
      <c r="T5" s="4"/>
      <c r="U5" s="4"/>
      <c r="V5" s="4"/>
      <c r="W5" s="4"/>
      <c r="AI5" s="1577" t="s">
        <v>22</v>
      </c>
      <c r="AJ5" s="1812"/>
      <c r="AK5" s="4"/>
      <c r="AL5" s="4"/>
      <c r="AM5" s="4"/>
      <c r="AN5" s="4"/>
      <c r="AO5" s="4"/>
      <c r="AP5" s="4"/>
      <c r="AQ5" s="4"/>
      <c r="AR5" s="4"/>
      <c r="AS5" s="748"/>
      <c r="AT5" s="748"/>
      <c r="AU5" s="4"/>
    </row>
    <row r="6" spans="1:48" ht="15" thickBot="1">
      <c r="B6" s="751" t="s">
        <v>423</v>
      </c>
      <c r="C6" s="752" t="s">
        <v>1827</v>
      </c>
      <c r="AI6" s="243" t="s">
        <v>423</v>
      </c>
      <c r="AJ6" s="311" t="s">
        <v>1827</v>
      </c>
    </row>
    <row r="7" spans="1:48" ht="16">
      <c r="B7" s="753" t="s">
        <v>1828</v>
      </c>
      <c r="C7" s="754" t="s">
        <v>5</v>
      </c>
      <c r="D7" s="755" t="s">
        <v>1829</v>
      </c>
      <c r="E7" s="756" t="s">
        <v>1</v>
      </c>
      <c r="F7" s="757">
        <v>3</v>
      </c>
      <c r="G7" s="758">
        <v>5.8000000000000003E-2</v>
      </c>
      <c r="H7" s="1313">
        <v>6.282</v>
      </c>
      <c r="I7" s="1313">
        <v>1.008</v>
      </c>
      <c r="J7" s="1313">
        <v>7.05</v>
      </c>
      <c r="K7" s="1314">
        <v>1.7999999999999999E-2</v>
      </c>
      <c r="L7" s="1314">
        <v>0</v>
      </c>
      <c r="M7" s="1314">
        <v>0</v>
      </c>
      <c r="N7" s="759">
        <f>SUM(G7:M7)</f>
        <v>14.416</v>
      </c>
      <c r="O7" s="760"/>
      <c r="Q7" s="471">
        <f xml:space="preserve"> IF( SUM( S7:AA7 ) = 0, 0, $T$4 )</f>
        <v>0</v>
      </c>
      <c r="R7" s="562"/>
      <c r="S7" s="17"/>
      <c r="T7" s="59">
        <f t="shared" ref="T7:Z10" si="0" xml:space="preserve"> IF( ISNUMBER( G7 ), 0, 1 )</f>
        <v>0</v>
      </c>
      <c r="U7" s="59">
        <f t="shared" si="0"/>
        <v>0</v>
      </c>
      <c r="V7" s="59">
        <f t="shared" si="0"/>
        <v>0</v>
      </c>
      <c r="W7" s="59">
        <f t="shared" si="0"/>
        <v>0</v>
      </c>
      <c r="X7" s="59">
        <f t="shared" si="0"/>
        <v>0</v>
      </c>
      <c r="Y7" s="59">
        <f t="shared" si="0"/>
        <v>0</v>
      </c>
      <c r="Z7" s="59">
        <f t="shared" si="0"/>
        <v>0</v>
      </c>
      <c r="AA7" s="17"/>
      <c r="AI7" s="1315" t="s">
        <v>1828</v>
      </c>
      <c r="AJ7" s="1316" t="s">
        <v>5</v>
      </c>
      <c r="AK7" s="1317" t="s">
        <v>1829</v>
      </c>
      <c r="AL7" s="1318" t="s">
        <v>1</v>
      </c>
      <c r="AM7" s="1319">
        <v>3</v>
      </c>
      <c r="AN7" s="758" t="str">
        <f>$D7&amp;AN$4</f>
        <v>BM102IR</v>
      </c>
      <c r="AO7" s="1313" t="str">
        <f t="shared" ref="AO7:AU20" si="1">$D7&amp;AO$4</f>
        <v>BM102PS</v>
      </c>
      <c r="AP7" s="1313" t="str">
        <f t="shared" si="1"/>
        <v>BM102RS</v>
      </c>
      <c r="AQ7" s="1313" t="str">
        <f t="shared" si="1"/>
        <v>BM102BO</v>
      </c>
      <c r="AR7" s="1314" t="str">
        <f t="shared" si="1"/>
        <v>BM102AR</v>
      </c>
      <c r="AS7" s="1314" t="str">
        <f t="shared" si="1"/>
        <v>BM102ASR</v>
      </c>
      <c r="AT7" s="1314" t="str">
        <f t="shared" si="1"/>
        <v>BM102WROT</v>
      </c>
      <c r="AU7" s="1320" t="str">
        <f t="shared" si="1"/>
        <v>BM102WRTOT</v>
      </c>
    </row>
    <row r="8" spans="1:48" ht="16">
      <c r="B8" s="761" t="s">
        <v>1830</v>
      </c>
      <c r="C8" s="762" t="s">
        <v>1831</v>
      </c>
      <c r="D8" s="763" t="s">
        <v>1832</v>
      </c>
      <c r="E8" s="764" t="s">
        <v>1</v>
      </c>
      <c r="F8" s="765">
        <v>3</v>
      </c>
      <c r="G8" s="768">
        <v>0</v>
      </c>
      <c r="H8" s="1321">
        <v>-0.153</v>
      </c>
      <c r="I8" s="1321">
        <v>-8.9999999999999993E-3</v>
      </c>
      <c r="J8" s="1321">
        <v>0</v>
      </c>
      <c r="K8" s="1322">
        <v>0</v>
      </c>
      <c r="L8" s="1322">
        <v>0</v>
      </c>
      <c r="M8" s="1322">
        <v>0</v>
      </c>
      <c r="N8" s="766">
        <f t="shared" ref="N8:N16" si="2">SUM(G8:M8)</f>
        <v>-0.16200000000000001</v>
      </c>
      <c r="O8" s="767"/>
      <c r="Q8" s="471">
        <f xml:space="preserve"> IF( SUM( S8:AA8 ) = 0, 0, $T$4 )</f>
        <v>0</v>
      </c>
      <c r="R8" s="562"/>
      <c r="S8" s="17"/>
      <c r="T8" s="59">
        <f t="shared" si="0"/>
        <v>0</v>
      </c>
      <c r="U8" s="59">
        <f t="shared" si="0"/>
        <v>0</v>
      </c>
      <c r="V8" s="59">
        <f t="shared" si="0"/>
        <v>0</v>
      </c>
      <c r="W8" s="59">
        <f t="shared" si="0"/>
        <v>0</v>
      </c>
      <c r="X8" s="59">
        <f t="shared" si="0"/>
        <v>0</v>
      </c>
      <c r="Y8" s="59">
        <f t="shared" si="0"/>
        <v>0</v>
      </c>
      <c r="Z8" s="59">
        <f t="shared" si="0"/>
        <v>0</v>
      </c>
      <c r="AA8" s="17"/>
      <c r="AI8" s="1323" t="s">
        <v>1830</v>
      </c>
      <c r="AJ8" s="1324" t="s">
        <v>1831</v>
      </c>
      <c r="AK8" s="1325" t="s">
        <v>1832</v>
      </c>
      <c r="AL8" s="1326" t="s">
        <v>1</v>
      </c>
      <c r="AM8" s="1327">
        <v>3</v>
      </c>
      <c r="AN8" s="768" t="str">
        <f t="shared" ref="AN8:AN20" si="3">$D8&amp;AN$4</f>
        <v>BM836IR</v>
      </c>
      <c r="AO8" s="1321" t="str">
        <f t="shared" si="1"/>
        <v>BM836PS</v>
      </c>
      <c r="AP8" s="1321" t="str">
        <f t="shared" si="1"/>
        <v>BM836RS</v>
      </c>
      <c r="AQ8" s="1321" t="str">
        <f t="shared" si="1"/>
        <v>BM836BO</v>
      </c>
      <c r="AR8" s="1322" t="str">
        <f t="shared" si="1"/>
        <v>BM836AR</v>
      </c>
      <c r="AS8" s="1322" t="str">
        <f t="shared" si="1"/>
        <v>BM836ASR</v>
      </c>
      <c r="AT8" s="1322" t="str">
        <f t="shared" si="1"/>
        <v>BM836WROT</v>
      </c>
      <c r="AU8" s="769" t="str">
        <f t="shared" si="1"/>
        <v>BM836WRTOT</v>
      </c>
    </row>
    <row r="9" spans="1:48" ht="16">
      <c r="B9" s="761" t="s">
        <v>1833</v>
      </c>
      <c r="C9" s="770" t="s">
        <v>427</v>
      </c>
      <c r="D9" s="771" t="s">
        <v>1834</v>
      </c>
      <c r="E9" s="772" t="s">
        <v>1</v>
      </c>
      <c r="F9" s="765">
        <v>3</v>
      </c>
      <c r="G9" s="768">
        <v>0</v>
      </c>
      <c r="H9" s="1321">
        <v>0</v>
      </c>
      <c r="I9" s="1321">
        <v>10.202</v>
      </c>
      <c r="J9" s="1321">
        <v>2.911</v>
      </c>
      <c r="K9" s="1322">
        <v>0</v>
      </c>
      <c r="L9" s="1322">
        <v>0</v>
      </c>
      <c r="M9" s="1322">
        <v>0</v>
      </c>
      <c r="N9" s="773">
        <f t="shared" si="2"/>
        <v>13.113</v>
      </c>
      <c r="O9" s="767"/>
      <c r="Q9" s="471">
        <f t="shared" ref="Q9:Q10" si="4" xml:space="preserve"> IF( SUM( S9:AA9 ) = 0, 0, $T$4 )</f>
        <v>0</v>
      </c>
      <c r="R9" s="562"/>
      <c r="S9" s="17"/>
      <c r="T9" s="59">
        <f t="shared" si="0"/>
        <v>0</v>
      </c>
      <c r="U9" s="59">
        <f t="shared" si="0"/>
        <v>0</v>
      </c>
      <c r="V9" s="59">
        <f t="shared" si="0"/>
        <v>0</v>
      </c>
      <c r="W9" s="59">
        <f t="shared" si="0"/>
        <v>0</v>
      </c>
      <c r="X9" s="59">
        <f t="shared" si="0"/>
        <v>0</v>
      </c>
      <c r="Y9" s="59">
        <f t="shared" si="0"/>
        <v>0</v>
      </c>
      <c r="Z9" s="59">
        <f t="shared" si="0"/>
        <v>0</v>
      </c>
      <c r="AA9" s="17"/>
      <c r="AI9" s="761" t="s">
        <v>1833</v>
      </c>
      <c r="AJ9" s="770" t="s">
        <v>427</v>
      </c>
      <c r="AK9" s="771" t="s">
        <v>1834</v>
      </c>
      <c r="AL9" s="772" t="s">
        <v>1</v>
      </c>
      <c r="AM9" s="765">
        <v>3</v>
      </c>
      <c r="AN9" s="768" t="str">
        <f t="shared" si="3"/>
        <v>WS1003IR</v>
      </c>
      <c r="AO9" s="1321" t="str">
        <f t="shared" si="1"/>
        <v>WS1003PS</v>
      </c>
      <c r="AP9" s="1321" t="str">
        <f t="shared" si="1"/>
        <v>WS1003RS</v>
      </c>
      <c r="AQ9" s="1321" t="str">
        <f t="shared" si="1"/>
        <v>WS1003BO</v>
      </c>
      <c r="AR9" s="1322" t="str">
        <f t="shared" si="1"/>
        <v>WS1003AR</v>
      </c>
      <c r="AS9" s="1322" t="str">
        <f t="shared" si="1"/>
        <v>WS1003ASR</v>
      </c>
      <c r="AT9" s="1322" t="str">
        <f t="shared" si="1"/>
        <v>WS1003WROT</v>
      </c>
      <c r="AU9" s="769" t="str">
        <f t="shared" si="1"/>
        <v>WS1003WRTOT</v>
      </c>
      <c r="AV9" s="206"/>
    </row>
    <row r="10" spans="1:48" ht="16">
      <c r="B10" s="761" t="s">
        <v>1835</v>
      </c>
      <c r="C10" s="770" t="s">
        <v>30</v>
      </c>
      <c r="D10" s="771" t="s">
        <v>1836</v>
      </c>
      <c r="E10" s="772" t="s">
        <v>1</v>
      </c>
      <c r="F10" s="765">
        <v>3</v>
      </c>
      <c r="G10" s="768">
        <v>0.153</v>
      </c>
      <c r="H10" s="1321">
        <v>3.052</v>
      </c>
      <c r="I10" s="1321">
        <v>8.4000000000000005E-2</v>
      </c>
      <c r="J10" s="1321">
        <v>0.95799999999999996</v>
      </c>
      <c r="K10" s="1322">
        <v>8.9999999999999993E-3</v>
      </c>
      <c r="L10" s="1322">
        <v>0</v>
      </c>
      <c r="M10" s="1322">
        <v>0</v>
      </c>
      <c r="N10" s="774">
        <f t="shared" si="2"/>
        <v>4.2560000000000002</v>
      </c>
      <c r="O10" s="767"/>
      <c r="Q10" s="471">
        <f t="shared" si="4"/>
        <v>0</v>
      </c>
      <c r="R10" s="562"/>
      <c r="S10" s="17"/>
      <c r="T10" s="59">
        <f t="shared" si="0"/>
        <v>0</v>
      </c>
      <c r="U10" s="59">
        <f t="shared" si="0"/>
        <v>0</v>
      </c>
      <c r="V10" s="59">
        <f t="shared" si="0"/>
        <v>0</v>
      </c>
      <c r="W10" s="59">
        <f t="shared" si="0"/>
        <v>0</v>
      </c>
      <c r="X10" s="59">
        <f t="shared" si="0"/>
        <v>0</v>
      </c>
      <c r="Y10" s="59">
        <f t="shared" si="0"/>
        <v>0</v>
      </c>
      <c r="Z10" s="59">
        <f t="shared" si="0"/>
        <v>0</v>
      </c>
      <c r="AA10" s="17"/>
      <c r="AI10" s="761" t="s">
        <v>1835</v>
      </c>
      <c r="AJ10" s="770" t="s">
        <v>30</v>
      </c>
      <c r="AK10" s="771" t="s">
        <v>4323</v>
      </c>
      <c r="AL10" s="772" t="s">
        <v>1</v>
      </c>
      <c r="AM10" s="765">
        <v>3</v>
      </c>
      <c r="AN10" s="768" t="str">
        <f t="shared" si="3"/>
        <v>BM240IR</v>
      </c>
      <c r="AO10" s="1321" t="str">
        <f t="shared" si="1"/>
        <v>BM240PS</v>
      </c>
      <c r="AP10" s="1321" t="str">
        <f t="shared" si="1"/>
        <v>BM240RS</v>
      </c>
      <c r="AQ10" s="1321" t="str">
        <f t="shared" si="1"/>
        <v>BM240BO</v>
      </c>
      <c r="AR10" s="1322" t="str">
        <f t="shared" si="1"/>
        <v>BM240AR</v>
      </c>
      <c r="AS10" s="1322" t="str">
        <f t="shared" si="1"/>
        <v>BM240ASR</v>
      </c>
      <c r="AT10" s="1322" t="str">
        <f t="shared" si="1"/>
        <v>BM240WROT</v>
      </c>
      <c r="AU10" s="769" t="str">
        <f t="shared" si="1"/>
        <v>BM240WRTOT</v>
      </c>
      <c r="AV10" s="206"/>
    </row>
    <row r="11" spans="1:48" ht="16">
      <c r="B11" s="775"/>
      <c r="C11" s="776" t="s">
        <v>7</v>
      </c>
      <c r="D11" s="777"/>
      <c r="E11" s="778"/>
      <c r="F11" s="779"/>
      <c r="G11" s="780"/>
      <c r="H11" s="781"/>
      <c r="I11" s="781"/>
      <c r="J11" s="781"/>
      <c r="K11" s="782"/>
      <c r="L11" s="782"/>
      <c r="M11" s="782"/>
      <c r="N11" s="783"/>
      <c r="O11" s="784"/>
      <c r="P11" s="41"/>
      <c r="Q11" s="471"/>
      <c r="R11" s="1246"/>
      <c r="S11" s="17"/>
      <c r="T11" s="59"/>
      <c r="U11" s="59"/>
      <c r="V11" s="59"/>
      <c r="W11" s="59"/>
      <c r="X11" s="59"/>
      <c r="Y11" s="59"/>
      <c r="Z11" s="59"/>
      <c r="AA11" s="17"/>
      <c r="AB11" s="12"/>
      <c r="AC11" s="1328"/>
      <c r="AD11" s="12"/>
      <c r="AE11" s="12"/>
      <c r="AF11" s="12"/>
      <c r="AG11" s="1328"/>
      <c r="AH11" s="12"/>
      <c r="AI11" s="775"/>
      <c r="AJ11" s="776" t="s">
        <v>7</v>
      </c>
      <c r="AK11" s="777"/>
      <c r="AL11" s="778"/>
      <c r="AM11" s="779"/>
      <c r="AN11" s="785"/>
      <c r="AO11" s="785"/>
      <c r="AP11" s="785"/>
      <c r="AQ11" s="785"/>
      <c r="AR11" s="785"/>
      <c r="AS11" s="785"/>
      <c r="AT11" s="785"/>
      <c r="AU11" s="785"/>
      <c r="AV11" s="1007"/>
    </row>
    <row r="12" spans="1:48" ht="16">
      <c r="B12" s="761" t="s">
        <v>1837</v>
      </c>
      <c r="C12" s="74" t="s">
        <v>8</v>
      </c>
      <c r="D12" s="771" t="s">
        <v>1838</v>
      </c>
      <c r="E12" s="772" t="s">
        <v>1</v>
      </c>
      <c r="F12" s="765">
        <v>3</v>
      </c>
      <c r="G12" s="768">
        <v>0</v>
      </c>
      <c r="H12" s="1321">
        <v>0</v>
      </c>
      <c r="I12" s="1321">
        <v>0</v>
      </c>
      <c r="J12" s="1321">
        <v>0</v>
      </c>
      <c r="K12" s="1322">
        <v>0</v>
      </c>
      <c r="L12" s="1322">
        <v>0</v>
      </c>
      <c r="M12" s="1322">
        <v>0</v>
      </c>
      <c r="N12" s="774">
        <f t="shared" si="2"/>
        <v>0</v>
      </c>
      <c r="O12" s="767"/>
      <c r="Q12" s="471">
        <f t="shared" ref="Q12:Q15" si="5" xml:space="preserve"> IF( SUM( S12:AA12 ) = 0, 0, $T$4 )</f>
        <v>0</v>
      </c>
      <c r="R12" s="562"/>
      <c r="S12" s="17"/>
      <c r="T12" s="59">
        <f t="shared" ref="T12:Z15" si="6" xml:space="preserve"> IF( ISNUMBER( G12 ), 0, 1 )</f>
        <v>0</v>
      </c>
      <c r="U12" s="59">
        <f t="shared" si="6"/>
        <v>0</v>
      </c>
      <c r="V12" s="59">
        <f t="shared" si="6"/>
        <v>0</v>
      </c>
      <c r="W12" s="59">
        <f t="shared" si="6"/>
        <v>0</v>
      </c>
      <c r="X12" s="59">
        <f t="shared" si="6"/>
        <v>0</v>
      </c>
      <c r="Y12" s="59">
        <f t="shared" si="6"/>
        <v>0</v>
      </c>
      <c r="Z12" s="59">
        <f t="shared" si="6"/>
        <v>0</v>
      </c>
      <c r="AA12" s="17"/>
      <c r="AI12" s="761" t="s">
        <v>1837</v>
      </c>
      <c r="AJ12" s="74" t="s">
        <v>8</v>
      </c>
      <c r="AK12" s="771" t="s">
        <v>1838</v>
      </c>
      <c r="AL12" s="772" t="s">
        <v>1</v>
      </c>
      <c r="AM12" s="765">
        <v>3</v>
      </c>
      <c r="AN12" s="768" t="str">
        <f t="shared" si="3"/>
        <v>WS1005IR</v>
      </c>
      <c r="AO12" s="1321" t="str">
        <f t="shared" si="1"/>
        <v>WS1005PS</v>
      </c>
      <c r="AP12" s="1321" t="str">
        <f t="shared" si="1"/>
        <v>WS1005RS</v>
      </c>
      <c r="AQ12" s="1321" t="str">
        <f t="shared" si="1"/>
        <v>WS1005BO</v>
      </c>
      <c r="AR12" s="1322" t="str">
        <f t="shared" si="1"/>
        <v>WS1005AR</v>
      </c>
      <c r="AS12" s="1322" t="str">
        <f t="shared" si="1"/>
        <v>WS1005ASR</v>
      </c>
      <c r="AT12" s="1322" t="str">
        <f t="shared" si="1"/>
        <v>WS1005WROT</v>
      </c>
      <c r="AU12" s="769" t="str">
        <f t="shared" si="1"/>
        <v>WS1005WRTOT</v>
      </c>
      <c r="AV12" s="206"/>
    </row>
    <row r="13" spans="1:48" ht="16">
      <c r="B13" s="761" t="s">
        <v>1839</v>
      </c>
      <c r="C13" s="74" t="s">
        <v>86</v>
      </c>
      <c r="D13" s="771" t="s">
        <v>1840</v>
      </c>
      <c r="E13" s="772" t="s">
        <v>1</v>
      </c>
      <c r="F13" s="765">
        <v>3</v>
      </c>
      <c r="G13" s="768">
        <v>0</v>
      </c>
      <c r="H13" s="1321">
        <v>0</v>
      </c>
      <c r="I13" s="1321">
        <v>0</v>
      </c>
      <c r="J13" s="1321">
        <v>0</v>
      </c>
      <c r="K13" s="1322">
        <v>0</v>
      </c>
      <c r="L13" s="1322">
        <v>0</v>
      </c>
      <c r="M13" s="1322">
        <v>0</v>
      </c>
      <c r="N13" s="773">
        <f t="shared" si="2"/>
        <v>0</v>
      </c>
      <c r="O13" s="767"/>
      <c r="Q13" s="471">
        <f t="shared" si="5"/>
        <v>0</v>
      </c>
      <c r="R13" s="562"/>
      <c r="S13" s="17"/>
      <c r="T13" s="59">
        <f t="shared" si="6"/>
        <v>0</v>
      </c>
      <c r="U13" s="59">
        <f t="shared" si="6"/>
        <v>0</v>
      </c>
      <c r="V13" s="59">
        <f t="shared" si="6"/>
        <v>0</v>
      </c>
      <c r="W13" s="59">
        <f t="shared" si="6"/>
        <v>0</v>
      </c>
      <c r="X13" s="59">
        <f t="shared" si="6"/>
        <v>0</v>
      </c>
      <c r="Y13" s="59">
        <f t="shared" si="6"/>
        <v>0</v>
      </c>
      <c r="Z13" s="59">
        <f t="shared" si="6"/>
        <v>0</v>
      </c>
      <c r="AA13" s="17"/>
      <c r="AI13" s="761" t="s">
        <v>1839</v>
      </c>
      <c r="AJ13" s="74" t="s">
        <v>86</v>
      </c>
      <c r="AK13" s="771" t="s">
        <v>1840</v>
      </c>
      <c r="AL13" s="772" t="s">
        <v>1</v>
      </c>
      <c r="AM13" s="765">
        <v>3</v>
      </c>
      <c r="AN13" s="768" t="str">
        <f t="shared" si="3"/>
        <v>WS1006IR</v>
      </c>
      <c r="AO13" s="1321" t="str">
        <f t="shared" si="1"/>
        <v>WS1006PS</v>
      </c>
      <c r="AP13" s="1321" t="str">
        <f t="shared" si="1"/>
        <v>WS1006RS</v>
      </c>
      <c r="AQ13" s="1321" t="str">
        <f t="shared" si="1"/>
        <v>WS1006BO</v>
      </c>
      <c r="AR13" s="1322" t="str">
        <f t="shared" si="1"/>
        <v>WS1006AR</v>
      </c>
      <c r="AS13" s="1322" t="str">
        <f t="shared" si="1"/>
        <v>WS1006ASR</v>
      </c>
      <c r="AT13" s="1322" t="str">
        <f t="shared" si="1"/>
        <v>WS1006WROT</v>
      </c>
      <c r="AU13" s="769" t="str">
        <f t="shared" si="1"/>
        <v>WS1006WRTOT</v>
      </c>
      <c r="AV13" s="206"/>
    </row>
    <row r="14" spans="1:48" ht="16">
      <c r="B14" s="761" t="s">
        <v>1841</v>
      </c>
      <c r="C14" s="786" t="s">
        <v>1842</v>
      </c>
      <c r="D14" s="771" t="s">
        <v>1843</v>
      </c>
      <c r="E14" s="772" t="s">
        <v>1</v>
      </c>
      <c r="F14" s="765">
        <v>3</v>
      </c>
      <c r="G14" s="768">
        <v>0.73899999999999999</v>
      </c>
      <c r="H14" s="1321">
        <v>12.519</v>
      </c>
      <c r="I14" s="1321">
        <v>0.81399999999999995</v>
      </c>
      <c r="J14" s="1321">
        <v>4.0590000000000002</v>
      </c>
      <c r="K14" s="1322">
        <v>8.2000000000000003E-2</v>
      </c>
      <c r="L14" s="1322">
        <v>0</v>
      </c>
      <c r="M14" s="1322">
        <v>0</v>
      </c>
      <c r="N14" s="774">
        <f t="shared" si="2"/>
        <v>18.213000000000001</v>
      </c>
      <c r="O14" s="767"/>
      <c r="Q14" s="471">
        <f t="shared" si="5"/>
        <v>0</v>
      </c>
      <c r="R14" s="562"/>
      <c r="S14" s="17"/>
      <c r="T14" s="59">
        <f t="shared" si="6"/>
        <v>0</v>
      </c>
      <c r="U14" s="59">
        <f t="shared" si="6"/>
        <v>0</v>
      </c>
      <c r="V14" s="59">
        <f t="shared" si="6"/>
        <v>0</v>
      </c>
      <c r="W14" s="59">
        <f t="shared" si="6"/>
        <v>0</v>
      </c>
      <c r="X14" s="59">
        <f t="shared" si="6"/>
        <v>0</v>
      </c>
      <c r="Y14" s="59">
        <f t="shared" si="6"/>
        <v>0</v>
      </c>
      <c r="Z14" s="59">
        <f t="shared" si="6"/>
        <v>0</v>
      </c>
      <c r="AA14" s="17"/>
      <c r="AI14" s="761" t="s">
        <v>1841</v>
      </c>
      <c r="AJ14" s="786" t="s">
        <v>1842</v>
      </c>
      <c r="AK14" s="771" t="s">
        <v>1843</v>
      </c>
      <c r="AL14" s="772" t="s">
        <v>1</v>
      </c>
      <c r="AM14" s="765">
        <v>3</v>
      </c>
      <c r="AN14" s="768" t="str">
        <f t="shared" si="3"/>
        <v>BM108IR</v>
      </c>
      <c r="AO14" s="1321" t="str">
        <f t="shared" si="1"/>
        <v>BM108PS</v>
      </c>
      <c r="AP14" s="1321" t="str">
        <f t="shared" si="1"/>
        <v>BM108RS</v>
      </c>
      <c r="AQ14" s="1321" t="str">
        <f t="shared" si="1"/>
        <v>BM108BO</v>
      </c>
      <c r="AR14" s="1322" t="str">
        <f t="shared" si="1"/>
        <v>BM108AR</v>
      </c>
      <c r="AS14" s="1322" t="str">
        <f t="shared" si="1"/>
        <v>BM108ASR</v>
      </c>
      <c r="AT14" s="1322" t="str">
        <f t="shared" si="1"/>
        <v>BM108WROT</v>
      </c>
      <c r="AU14" s="769" t="str">
        <f t="shared" si="1"/>
        <v>BM108WRTOT</v>
      </c>
      <c r="AV14" s="206"/>
    </row>
    <row r="15" spans="1:48" ht="16">
      <c r="B15" s="761" t="s">
        <v>1844</v>
      </c>
      <c r="C15" s="786" t="s">
        <v>1845</v>
      </c>
      <c r="D15" s="771" t="s">
        <v>1846</v>
      </c>
      <c r="E15" s="772" t="s">
        <v>1</v>
      </c>
      <c r="F15" s="765">
        <v>3</v>
      </c>
      <c r="G15" s="768">
        <v>0.17199999999999999</v>
      </c>
      <c r="H15" s="1321">
        <v>3.43</v>
      </c>
      <c r="I15" s="1321">
        <v>9.4E-2</v>
      </c>
      <c r="J15" s="1321">
        <v>1.0760000000000001</v>
      </c>
      <c r="K15" s="1322">
        <v>0.01</v>
      </c>
      <c r="L15" s="1322">
        <v>0</v>
      </c>
      <c r="M15" s="1322">
        <v>0</v>
      </c>
      <c r="N15" s="773">
        <f t="shared" si="2"/>
        <v>4.782</v>
      </c>
      <c r="O15" s="767"/>
      <c r="Q15" s="471">
        <f t="shared" si="5"/>
        <v>0</v>
      </c>
      <c r="R15" s="562"/>
      <c r="S15" s="17"/>
      <c r="T15" s="59">
        <f t="shared" si="6"/>
        <v>0</v>
      </c>
      <c r="U15" s="59">
        <f t="shared" si="6"/>
        <v>0</v>
      </c>
      <c r="V15" s="59">
        <f t="shared" si="6"/>
        <v>0</v>
      </c>
      <c r="W15" s="59">
        <f t="shared" si="6"/>
        <v>0</v>
      </c>
      <c r="X15" s="59">
        <f t="shared" si="6"/>
        <v>0</v>
      </c>
      <c r="Y15" s="59">
        <f t="shared" si="6"/>
        <v>0</v>
      </c>
      <c r="Z15" s="59">
        <f t="shared" si="6"/>
        <v>0</v>
      </c>
      <c r="AA15" s="17"/>
      <c r="AI15" s="761" t="s">
        <v>1844</v>
      </c>
      <c r="AJ15" s="786" t="s">
        <v>1845</v>
      </c>
      <c r="AK15" s="771" t="s">
        <v>1846</v>
      </c>
      <c r="AL15" s="772" t="s">
        <v>1</v>
      </c>
      <c r="AM15" s="765">
        <v>3</v>
      </c>
      <c r="AN15" s="768" t="str">
        <f t="shared" si="3"/>
        <v>BM110IR</v>
      </c>
      <c r="AO15" s="1321" t="str">
        <f t="shared" si="1"/>
        <v>BM110PS</v>
      </c>
      <c r="AP15" s="1321" t="str">
        <f t="shared" si="1"/>
        <v>BM110RS</v>
      </c>
      <c r="AQ15" s="1321" t="str">
        <f t="shared" si="1"/>
        <v>BM110BO</v>
      </c>
      <c r="AR15" s="1322" t="str">
        <f t="shared" si="1"/>
        <v>BM110AR</v>
      </c>
      <c r="AS15" s="1322" t="str">
        <f t="shared" si="1"/>
        <v>BM110ASR</v>
      </c>
      <c r="AT15" s="1322" t="str">
        <f t="shared" si="1"/>
        <v>BM110WROT</v>
      </c>
      <c r="AU15" s="769" t="str">
        <f t="shared" si="1"/>
        <v>BM110WRTOT</v>
      </c>
      <c r="AV15" s="206"/>
    </row>
    <row r="16" spans="1:48" ht="16">
      <c r="B16" s="761" t="s">
        <v>1847</v>
      </c>
      <c r="C16" s="787" t="s">
        <v>1848</v>
      </c>
      <c r="D16" s="771" t="s">
        <v>1849</v>
      </c>
      <c r="E16" s="772" t="s">
        <v>1</v>
      </c>
      <c r="F16" s="765">
        <v>3</v>
      </c>
      <c r="G16" s="788">
        <f>SUM(G7:G15)</f>
        <v>1.1219999999999999</v>
      </c>
      <c r="H16" s="788">
        <f t="shared" ref="H16:M16" si="7">SUM(H7:H15)</f>
        <v>25.130000000000003</v>
      </c>
      <c r="I16" s="788">
        <f t="shared" si="7"/>
        <v>12.193</v>
      </c>
      <c r="J16" s="788">
        <f t="shared" si="7"/>
        <v>16.054000000000002</v>
      </c>
      <c r="K16" s="788">
        <f t="shared" si="7"/>
        <v>0.11899999999999999</v>
      </c>
      <c r="L16" s="788">
        <f t="shared" si="7"/>
        <v>0</v>
      </c>
      <c r="M16" s="788">
        <f t="shared" si="7"/>
        <v>0</v>
      </c>
      <c r="N16" s="789">
        <f t="shared" si="2"/>
        <v>54.618000000000002</v>
      </c>
      <c r="O16" s="767"/>
      <c r="Q16" s="471"/>
      <c r="R16" s="562"/>
      <c r="S16" s="17"/>
      <c r="T16" s="562"/>
      <c r="U16" s="562"/>
      <c r="V16" s="562"/>
      <c r="W16" s="562"/>
      <c r="X16" s="562"/>
      <c r="Y16" s="562"/>
      <c r="Z16" s="562"/>
      <c r="AA16" s="17"/>
      <c r="AI16" s="761" t="s">
        <v>1847</v>
      </c>
      <c r="AJ16" s="787" t="s">
        <v>1848</v>
      </c>
      <c r="AK16" s="771" t="s">
        <v>1849</v>
      </c>
      <c r="AL16" s="772" t="s">
        <v>1</v>
      </c>
      <c r="AM16" s="765">
        <v>3</v>
      </c>
      <c r="AN16" s="768" t="str">
        <f t="shared" si="3"/>
        <v>BM816IR</v>
      </c>
      <c r="AO16" s="1321" t="str">
        <f t="shared" si="1"/>
        <v>BM816PS</v>
      </c>
      <c r="AP16" s="1321" t="str">
        <f t="shared" si="1"/>
        <v>BM816RS</v>
      </c>
      <c r="AQ16" s="1321" t="str">
        <f t="shared" si="1"/>
        <v>BM816BO</v>
      </c>
      <c r="AR16" s="1322" t="str">
        <f t="shared" si="1"/>
        <v>BM816AR</v>
      </c>
      <c r="AS16" s="1322" t="str">
        <f t="shared" si="1"/>
        <v>BM816ASR</v>
      </c>
      <c r="AT16" s="1322" t="str">
        <f t="shared" si="1"/>
        <v>BM816WROT</v>
      </c>
      <c r="AU16" s="769" t="str">
        <f t="shared" si="1"/>
        <v>BM816WRTOT</v>
      </c>
      <c r="AV16" s="206"/>
    </row>
    <row r="17" spans="1:48" ht="16">
      <c r="B17" s="761" t="s">
        <v>1850</v>
      </c>
      <c r="C17" s="770" t="s">
        <v>10</v>
      </c>
      <c r="D17" s="771" t="s">
        <v>1851</v>
      </c>
      <c r="E17" s="764" t="s">
        <v>1</v>
      </c>
      <c r="F17" s="765">
        <v>3</v>
      </c>
      <c r="G17" s="768">
        <v>0.13100000000000001</v>
      </c>
      <c r="H17" s="1321">
        <v>2.6040000000000001</v>
      </c>
      <c r="I17" s="1321">
        <v>7.1999999999999995E-2</v>
      </c>
      <c r="J17" s="1321">
        <v>0.81699999999999995</v>
      </c>
      <c r="K17" s="1322">
        <v>7.0000000000000001E-3</v>
      </c>
      <c r="L17" s="1322">
        <v>0</v>
      </c>
      <c r="M17" s="1322">
        <v>0</v>
      </c>
      <c r="N17" s="769">
        <f t="shared" ref="N17:N20" si="8">SUM(G17:M17)</f>
        <v>3.6310000000000007</v>
      </c>
      <c r="O17" s="767"/>
      <c r="Q17" s="471">
        <f xml:space="preserve"> IF( SUM( S17:AA17 ) = 0, 0, $T$4 )</f>
        <v>0</v>
      </c>
      <c r="R17" s="562"/>
      <c r="S17" s="17"/>
      <c r="T17" s="59">
        <f t="shared" ref="T17:Z17" si="9" xml:space="preserve"> IF( ISNUMBER( G17 ), 0, 1 )</f>
        <v>0</v>
      </c>
      <c r="U17" s="59">
        <f t="shared" si="9"/>
        <v>0</v>
      </c>
      <c r="V17" s="59">
        <f t="shared" si="9"/>
        <v>0</v>
      </c>
      <c r="W17" s="59">
        <f t="shared" si="9"/>
        <v>0</v>
      </c>
      <c r="X17" s="59">
        <f t="shared" si="9"/>
        <v>0</v>
      </c>
      <c r="Y17" s="59">
        <f t="shared" si="9"/>
        <v>0</v>
      </c>
      <c r="Z17" s="59">
        <f t="shared" si="9"/>
        <v>0</v>
      </c>
      <c r="AA17" s="17"/>
      <c r="AI17" s="761" t="s">
        <v>1850</v>
      </c>
      <c r="AJ17" s="762" t="s">
        <v>10</v>
      </c>
      <c r="AK17" s="763" t="s">
        <v>1851</v>
      </c>
      <c r="AL17" s="764" t="s">
        <v>1</v>
      </c>
      <c r="AM17" s="765">
        <v>3</v>
      </c>
      <c r="AN17" s="768" t="str">
        <f t="shared" si="3"/>
        <v>BM817IR</v>
      </c>
      <c r="AO17" s="1321" t="str">
        <f t="shared" si="1"/>
        <v>BM817PS</v>
      </c>
      <c r="AP17" s="1321" t="str">
        <f t="shared" si="1"/>
        <v>BM817RS</v>
      </c>
      <c r="AQ17" s="1321" t="str">
        <f t="shared" si="1"/>
        <v>BM817BO</v>
      </c>
      <c r="AR17" s="1322" t="str">
        <f t="shared" si="1"/>
        <v>BM817AR</v>
      </c>
      <c r="AS17" s="1322" t="str">
        <f t="shared" si="1"/>
        <v>BM817ASR</v>
      </c>
      <c r="AT17" s="1322" t="str">
        <f t="shared" si="1"/>
        <v>BM817WROT</v>
      </c>
      <c r="AU17" s="769" t="str">
        <f t="shared" si="1"/>
        <v>BM817WRTOT</v>
      </c>
      <c r="AV17" s="206"/>
    </row>
    <row r="18" spans="1:48" ht="23.5">
      <c r="B18" s="761" t="s">
        <v>1852</v>
      </c>
      <c r="C18" s="790" t="s">
        <v>70</v>
      </c>
      <c r="D18" s="791" t="s">
        <v>1853</v>
      </c>
      <c r="E18" s="792" t="s">
        <v>1</v>
      </c>
      <c r="F18" s="793">
        <v>3</v>
      </c>
      <c r="G18" s="788">
        <f>+G16+G17</f>
        <v>1.2529999999999999</v>
      </c>
      <c r="H18" s="788">
        <f t="shared" ref="H18:M18" si="10">+H16+H17</f>
        <v>27.734000000000002</v>
      </c>
      <c r="I18" s="788">
        <f t="shared" si="10"/>
        <v>12.264999999999999</v>
      </c>
      <c r="J18" s="788">
        <f t="shared" si="10"/>
        <v>16.871000000000002</v>
      </c>
      <c r="K18" s="788">
        <f t="shared" si="10"/>
        <v>0.126</v>
      </c>
      <c r="L18" s="788">
        <f t="shared" si="10"/>
        <v>0</v>
      </c>
      <c r="M18" s="788">
        <f t="shared" si="10"/>
        <v>0</v>
      </c>
      <c r="N18" s="769">
        <f t="shared" si="8"/>
        <v>58.249000000000002</v>
      </c>
      <c r="O18" s="794"/>
      <c r="Q18" s="986">
        <f>IF(SUM(AA18:AC18)=0,0,$AF$18)</f>
        <v>0</v>
      </c>
      <c r="R18" s="562"/>
      <c r="S18" s="17"/>
      <c r="AA18" s="17"/>
      <c r="AB18" s="59">
        <f xml:space="preserve"> IF( (AD18 - AE18) = 0, 0, 1 )</f>
        <v>0</v>
      </c>
      <c r="AD18" s="97">
        <f>ROUND(N18,3)</f>
        <v>58.249000000000002</v>
      </c>
      <c r="AE18" s="795">
        <f>ROUND('[2]4D'!G15+'[2]4D'!H15,3)</f>
        <v>58.249000000000002</v>
      </c>
      <c r="AF18" s="1329" t="s">
        <v>4324</v>
      </c>
      <c r="AI18" s="761" t="s">
        <v>1852</v>
      </c>
      <c r="AJ18" s="1330" t="s">
        <v>70</v>
      </c>
      <c r="AK18" s="1331" t="s">
        <v>1853</v>
      </c>
      <c r="AL18" s="792" t="s">
        <v>1</v>
      </c>
      <c r="AM18" s="793">
        <v>3</v>
      </c>
      <c r="AN18" s="769" t="str">
        <f t="shared" si="3"/>
        <v>BM316IR</v>
      </c>
      <c r="AO18" s="769" t="str">
        <f t="shared" si="1"/>
        <v>BM316PS</v>
      </c>
      <c r="AP18" s="769" t="str">
        <f t="shared" si="1"/>
        <v>BM316RS</v>
      </c>
      <c r="AQ18" s="769" t="str">
        <f t="shared" si="1"/>
        <v>BM316BO</v>
      </c>
      <c r="AR18" s="769" t="str">
        <f t="shared" si="1"/>
        <v>BM316AR</v>
      </c>
      <c r="AS18" s="769" t="str">
        <f t="shared" si="1"/>
        <v>BM316ASR</v>
      </c>
      <c r="AT18" s="769" t="str">
        <f t="shared" si="1"/>
        <v>BM316WROT</v>
      </c>
      <c r="AU18" s="769" t="str">
        <f t="shared" si="1"/>
        <v>BM316WRTOT</v>
      </c>
      <c r="AV18" s="206"/>
    </row>
    <row r="19" spans="1:48" ht="16">
      <c r="B19" s="761" t="s">
        <v>1854</v>
      </c>
      <c r="C19" s="770" t="s">
        <v>3</v>
      </c>
      <c r="D19" s="771" t="s">
        <v>1855</v>
      </c>
      <c r="E19" s="792" t="s">
        <v>1</v>
      </c>
      <c r="F19" s="793">
        <v>3</v>
      </c>
      <c r="G19" s="796">
        <v>0.14399999999999999</v>
      </c>
      <c r="H19" s="1321">
        <v>2.8769999999999998</v>
      </c>
      <c r="I19" s="1332">
        <v>7.9000000000000001E-2</v>
      </c>
      <c r="J19" s="1321">
        <v>0.90300000000000002</v>
      </c>
      <c r="K19" s="1321">
        <v>8.0000000000000002E-3</v>
      </c>
      <c r="L19" s="1333">
        <v>0</v>
      </c>
      <c r="M19" s="1334">
        <v>0</v>
      </c>
      <c r="N19" s="769">
        <f t="shared" si="8"/>
        <v>4.0110000000000001</v>
      </c>
      <c r="O19" s="794"/>
      <c r="Q19" s="471">
        <f xml:space="preserve"> IF( SUM( S19:AA19 ) = 0, 0, $T$4 )</f>
        <v>0</v>
      </c>
      <c r="R19" s="562"/>
      <c r="S19" s="17"/>
      <c r="T19" s="59">
        <f t="shared" ref="T19:Z19" si="11" xml:space="preserve"> IF( ISNUMBER( G19 ), 0, 1 )</f>
        <v>0</v>
      </c>
      <c r="U19" s="59">
        <f t="shared" si="11"/>
        <v>0</v>
      </c>
      <c r="V19" s="59">
        <f t="shared" si="11"/>
        <v>0</v>
      </c>
      <c r="W19" s="59">
        <f t="shared" si="11"/>
        <v>0</v>
      </c>
      <c r="X19" s="59">
        <f t="shared" si="11"/>
        <v>0</v>
      </c>
      <c r="Y19" s="59">
        <f t="shared" si="11"/>
        <v>0</v>
      </c>
      <c r="Z19" s="59">
        <f t="shared" si="11"/>
        <v>0</v>
      </c>
      <c r="AA19" s="17"/>
      <c r="AI19" s="761" t="s">
        <v>1854</v>
      </c>
      <c r="AJ19" s="762" t="s">
        <v>3</v>
      </c>
      <c r="AK19" s="763" t="s">
        <v>1855</v>
      </c>
      <c r="AL19" s="792" t="s">
        <v>1</v>
      </c>
      <c r="AM19" s="793">
        <v>3</v>
      </c>
      <c r="AN19" s="796" t="str">
        <f t="shared" si="3"/>
        <v>FT00865IR</v>
      </c>
      <c r="AO19" s="1321" t="str">
        <f t="shared" si="1"/>
        <v>FT00865PS</v>
      </c>
      <c r="AP19" s="1332" t="str">
        <f t="shared" si="1"/>
        <v>FT00865RS</v>
      </c>
      <c r="AQ19" s="1321" t="str">
        <f t="shared" si="1"/>
        <v>FT00865BO</v>
      </c>
      <c r="AR19" s="1322" t="str">
        <f t="shared" si="1"/>
        <v>FT00865AR</v>
      </c>
      <c r="AS19" s="1322" t="str">
        <f t="shared" si="1"/>
        <v>FT00865ASR</v>
      </c>
      <c r="AT19" s="1322" t="str">
        <f t="shared" si="1"/>
        <v>FT00865WROT</v>
      </c>
      <c r="AU19" s="769" t="str">
        <f t="shared" si="1"/>
        <v>FT00865WRTOT</v>
      </c>
    </row>
    <row r="20" spans="1:48" ht="16.5" thickBot="1">
      <c r="B20" s="797" t="s">
        <v>1856</v>
      </c>
      <c r="C20" s="798" t="s">
        <v>71</v>
      </c>
      <c r="D20" s="799" t="s">
        <v>1857</v>
      </c>
      <c r="E20" s="800" t="s">
        <v>1</v>
      </c>
      <c r="F20" s="801">
        <v>3</v>
      </c>
      <c r="G20" s="802">
        <f>+G18+G19</f>
        <v>1.3969999999999998</v>
      </c>
      <c r="H20" s="802">
        <f t="shared" ref="H20:M20" si="12">+H18+H19</f>
        <v>30.611000000000001</v>
      </c>
      <c r="I20" s="802">
        <f t="shared" si="12"/>
        <v>12.343999999999999</v>
      </c>
      <c r="J20" s="802">
        <f t="shared" si="12"/>
        <v>17.774000000000001</v>
      </c>
      <c r="K20" s="802">
        <f t="shared" si="12"/>
        <v>0.13400000000000001</v>
      </c>
      <c r="L20" s="802">
        <f t="shared" si="12"/>
        <v>0</v>
      </c>
      <c r="M20" s="802">
        <f t="shared" si="12"/>
        <v>0</v>
      </c>
      <c r="N20" s="803">
        <f t="shared" si="8"/>
        <v>62.260000000000005</v>
      </c>
      <c r="O20" s="804"/>
      <c r="R20" s="562"/>
      <c r="S20" s="17"/>
      <c r="AA20" s="17"/>
      <c r="AG20" s="91"/>
      <c r="AI20" s="797" t="s">
        <v>1856</v>
      </c>
      <c r="AJ20" s="805" t="s">
        <v>71</v>
      </c>
      <c r="AK20" s="806" t="s">
        <v>1857</v>
      </c>
      <c r="AL20" s="800" t="s">
        <v>1</v>
      </c>
      <c r="AM20" s="801">
        <v>3</v>
      </c>
      <c r="AN20" s="803" t="str">
        <f t="shared" si="3"/>
        <v>BM319IR</v>
      </c>
      <c r="AO20" s="803" t="str">
        <f t="shared" si="1"/>
        <v>BM319PS</v>
      </c>
      <c r="AP20" s="803" t="str">
        <f t="shared" si="1"/>
        <v>BM319RS</v>
      </c>
      <c r="AQ20" s="803" t="str">
        <f t="shared" si="1"/>
        <v>BM319BO</v>
      </c>
      <c r="AR20" s="803" t="str">
        <f t="shared" si="1"/>
        <v>BM319AR</v>
      </c>
      <c r="AS20" s="803" t="str">
        <f t="shared" si="1"/>
        <v>BM319ASR</v>
      </c>
      <c r="AT20" s="803" t="str">
        <f t="shared" si="1"/>
        <v>BM319WROT</v>
      </c>
      <c r="AU20" s="803" t="str">
        <f t="shared" si="1"/>
        <v>BM319WRTOT</v>
      </c>
    </row>
    <row r="21" spans="1:48" ht="16.5" thickBot="1">
      <c r="B21" s="709"/>
      <c r="C21" s="206"/>
      <c r="D21" s="807"/>
      <c r="R21" s="562"/>
      <c r="AI21" s="709"/>
      <c r="AK21" s="808"/>
    </row>
    <row r="22" spans="1:48" ht="27.5" thickBot="1">
      <c r="A22" s="4"/>
      <c r="B22" s="305" t="s">
        <v>486</v>
      </c>
      <c r="C22" s="232" t="s">
        <v>521</v>
      </c>
      <c r="D22" s="233" t="s">
        <v>1858</v>
      </c>
      <c r="E22" s="233" t="s">
        <v>767</v>
      </c>
      <c r="F22" s="233" t="s">
        <v>416</v>
      </c>
      <c r="G22" s="235" t="s">
        <v>22</v>
      </c>
      <c r="H22" s="745" t="s">
        <v>72</v>
      </c>
      <c r="I22" s="745" t="s">
        <v>28</v>
      </c>
      <c r="J22" s="746" t="s">
        <v>29</v>
      </c>
      <c r="K22" s="358" t="s">
        <v>0</v>
      </c>
      <c r="AI22" s="305" t="s">
        <v>486</v>
      </c>
      <c r="AJ22" s="232" t="s">
        <v>521</v>
      </c>
      <c r="AK22" s="233" t="s">
        <v>1858</v>
      </c>
      <c r="AL22" s="233" t="s">
        <v>767</v>
      </c>
      <c r="AM22" s="233" t="s">
        <v>416</v>
      </c>
      <c r="AN22" s="235" t="s">
        <v>22</v>
      </c>
      <c r="AO22" s="745" t="s">
        <v>72</v>
      </c>
      <c r="AP22" s="745" t="s">
        <v>28</v>
      </c>
      <c r="AQ22" s="746" t="s">
        <v>29</v>
      </c>
      <c r="AR22" s="358" t="s">
        <v>0</v>
      </c>
    </row>
    <row r="23" spans="1:48" ht="14.5" thickBot="1">
      <c r="A23" s="4"/>
      <c r="B23" s="747"/>
      <c r="C23" s="809"/>
      <c r="D23" s="810"/>
      <c r="E23" s="4"/>
      <c r="F23" s="4"/>
      <c r="G23" s="4"/>
      <c r="H23" s="4"/>
      <c r="I23" s="4"/>
      <c r="J23" s="4"/>
      <c r="K23" s="4"/>
      <c r="AI23" s="747"/>
      <c r="AJ23" s="4"/>
      <c r="AK23" s="811"/>
      <c r="AL23" s="4"/>
      <c r="AM23" s="4"/>
      <c r="AN23" s="1311" t="s">
        <v>4325</v>
      </c>
      <c r="AO23" s="1311" t="s">
        <v>4326</v>
      </c>
      <c r="AP23" s="1311" t="s">
        <v>4327</v>
      </c>
      <c r="AQ23" s="1311" t="s">
        <v>4328</v>
      </c>
      <c r="AR23" s="1311" t="s">
        <v>4329</v>
      </c>
    </row>
    <row r="24" spans="1:48" ht="15" thickBot="1">
      <c r="B24" s="243" t="s">
        <v>438</v>
      </c>
      <c r="C24" s="311" t="s">
        <v>1859</v>
      </c>
      <c r="D24" s="807"/>
      <c r="AI24" s="243" t="s">
        <v>438</v>
      </c>
      <c r="AJ24" s="311" t="s">
        <v>1859</v>
      </c>
      <c r="AK24" s="808"/>
    </row>
    <row r="25" spans="1:48" ht="16">
      <c r="B25" s="753" t="s">
        <v>1860</v>
      </c>
      <c r="C25" s="812" t="s">
        <v>73</v>
      </c>
      <c r="D25" s="813" t="s">
        <v>1861</v>
      </c>
      <c r="E25" s="756" t="s">
        <v>1</v>
      </c>
      <c r="F25" s="757">
        <v>3</v>
      </c>
      <c r="G25" s="758">
        <v>5.3460000000000001</v>
      </c>
      <c r="H25" s="1313">
        <v>0.64400000000000002</v>
      </c>
      <c r="I25" s="1313">
        <v>17.381</v>
      </c>
      <c r="J25" s="1313">
        <v>28.405999999999999</v>
      </c>
      <c r="K25" s="814">
        <f>SUM(G25:J25)</f>
        <v>51.777000000000001</v>
      </c>
      <c r="Q25" s="471">
        <f xml:space="preserve"> IF( SUM( S25:AA25 ) = 0, 0, $T$4 )</f>
        <v>0</v>
      </c>
      <c r="R25" s="562"/>
      <c r="S25" s="17"/>
      <c r="T25" s="59">
        <f t="shared" ref="T25:W29" si="13" xml:space="preserve"> IF( ISNUMBER( G25 ), 0, 1 )</f>
        <v>0</v>
      </c>
      <c r="U25" s="59">
        <f t="shared" si="13"/>
        <v>0</v>
      </c>
      <c r="V25" s="59">
        <f t="shared" si="13"/>
        <v>0</v>
      </c>
      <c r="W25" s="59">
        <f t="shared" si="13"/>
        <v>0</v>
      </c>
      <c r="AA25" s="17"/>
      <c r="AI25" s="1315" t="s">
        <v>1847</v>
      </c>
      <c r="AJ25" s="1316" t="s">
        <v>73</v>
      </c>
      <c r="AK25" s="1317" t="s">
        <v>1861</v>
      </c>
      <c r="AL25" s="1318" t="s">
        <v>1</v>
      </c>
      <c r="AM25" s="1319">
        <v>3</v>
      </c>
      <c r="AN25" s="758" t="str">
        <f>$D25&amp;AN$23</f>
        <v>BM3010WR</v>
      </c>
      <c r="AO25" s="1313" t="str">
        <f t="shared" ref="AO25:AR29" si="14">$D25&amp;AO$23</f>
        <v>BM3010RWD</v>
      </c>
      <c r="AP25" s="1313" t="str">
        <f t="shared" si="14"/>
        <v>BM3010WT</v>
      </c>
      <c r="AQ25" s="1313" t="str">
        <f t="shared" si="14"/>
        <v>BM3010TWD</v>
      </c>
      <c r="AR25" s="814" t="str">
        <f t="shared" si="14"/>
        <v>BM3010CAW</v>
      </c>
    </row>
    <row r="26" spans="1:48" ht="16">
      <c r="B26" s="761" t="s">
        <v>1862</v>
      </c>
      <c r="C26" s="770" t="s">
        <v>74</v>
      </c>
      <c r="D26" s="771" t="s">
        <v>1863</v>
      </c>
      <c r="E26" s="764" t="s">
        <v>1</v>
      </c>
      <c r="F26" s="765">
        <v>3</v>
      </c>
      <c r="G26" s="768">
        <v>4.1040000000000001</v>
      </c>
      <c r="H26" s="1321">
        <v>0.29699999999999999</v>
      </c>
      <c r="I26" s="1321">
        <v>9.6839999999999993</v>
      </c>
      <c r="J26" s="1321">
        <v>43.665999999999997</v>
      </c>
      <c r="K26" s="401">
        <f>SUM(G26:J26)</f>
        <v>57.750999999999998</v>
      </c>
      <c r="Q26" s="471">
        <f xml:space="preserve"> IF( SUM( S26:AA26 ) = 0, 0, $T$4 )</f>
        <v>0</v>
      </c>
      <c r="R26" s="562"/>
      <c r="S26" s="17"/>
      <c r="T26" s="59">
        <f t="shared" si="13"/>
        <v>0</v>
      </c>
      <c r="U26" s="59">
        <f t="shared" si="13"/>
        <v>0</v>
      </c>
      <c r="V26" s="59">
        <f t="shared" si="13"/>
        <v>0</v>
      </c>
      <c r="W26" s="59">
        <f t="shared" si="13"/>
        <v>0</v>
      </c>
      <c r="AA26" s="17"/>
      <c r="AI26" s="1323" t="s">
        <v>1850</v>
      </c>
      <c r="AJ26" s="1324" t="s">
        <v>74</v>
      </c>
      <c r="AK26" s="1325" t="s">
        <v>1863</v>
      </c>
      <c r="AL26" s="1326" t="s">
        <v>1</v>
      </c>
      <c r="AM26" s="1327">
        <v>3</v>
      </c>
      <c r="AN26" s="768" t="str">
        <f t="shared" ref="AN26:AN29" si="15">$D26&amp;AN$23</f>
        <v>BM3011WR</v>
      </c>
      <c r="AO26" s="1321" t="str">
        <f t="shared" si="14"/>
        <v>BM3011RWD</v>
      </c>
      <c r="AP26" s="1321" t="str">
        <f t="shared" si="14"/>
        <v>BM3011WT</v>
      </c>
      <c r="AQ26" s="1321" t="str">
        <f t="shared" si="14"/>
        <v>BM3011TWD</v>
      </c>
      <c r="AR26" s="401" t="str">
        <f t="shared" si="14"/>
        <v>BM3011CAW</v>
      </c>
    </row>
    <row r="27" spans="1:48" ht="16">
      <c r="B27" s="761" t="s">
        <v>1864</v>
      </c>
      <c r="C27" s="770" t="s">
        <v>1865</v>
      </c>
      <c r="D27" s="771" t="s">
        <v>1866</v>
      </c>
      <c r="E27" s="764" t="s">
        <v>1201</v>
      </c>
      <c r="F27" s="765">
        <v>0</v>
      </c>
      <c r="G27" s="1335">
        <v>135.30799999999999</v>
      </c>
      <c r="H27" s="1336">
        <v>15.145</v>
      </c>
      <c r="I27" s="1336">
        <v>391.82</v>
      </c>
      <c r="J27" s="1336">
        <v>580.27200000000005</v>
      </c>
      <c r="K27" s="401">
        <f>SUM(G27:J27)</f>
        <v>1122.5450000000001</v>
      </c>
      <c r="Q27" s="471">
        <f xml:space="preserve"> IF( SUM( S27:AA27 ) = 0, 0, $T$4 )</f>
        <v>0</v>
      </c>
      <c r="R27" s="562"/>
      <c r="S27" s="17"/>
      <c r="T27" s="59">
        <f t="shared" si="13"/>
        <v>0</v>
      </c>
      <c r="U27" s="59">
        <f t="shared" si="13"/>
        <v>0</v>
      </c>
      <c r="V27" s="59">
        <f t="shared" si="13"/>
        <v>0</v>
      </c>
      <c r="W27" s="59">
        <f t="shared" si="13"/>
        <v>0</v>
      </c>
      <c r="AA27" s="17"/>
      <c r="AI27" s="1323" t="s">
        <v>1852</v>
      </c>
      <c r="AJ27" s="1324" t="s">
        <v>4330</v>
      </c>
      <c r="AK27" s="1325" t="s">
        <v>1866</v>
      </c>
      <c r="AL27" s="764" t="s">
        <v>1201</v>
      </c>
      <c r="AM27" s="1327">
        <v>0</v>
      </c>
      <c r="AN27" s="1335" t="str">
        <f t="shared" si="15"/>
        <v>W3030WR</v>
      </c>
      <c r="AO27" s="1336" t="str">
        <f t="shared" si="14"/>
        <v>W3030RWD</v>
      </c>
      <c r="AP27" s="1336" t="str">
        <f t="shared" si="14"/>
        <v>W3030WT</v>
      </c>
      <c r="AQ27" s="1336" t="str">
        <f t="shared" si="14"/>
        <v>W3030TWD</v>
      </c>
      <c r="AR27" s="401" t="str">
        <f t="shared" si="14"/>
        <v>W3030CAW</v>
      </c>
    </row>
    <row r="28" spans="1:48" ht="16">
      <c r="B28" s="761" t="s">
        <v>1867</v>
      </c>
      <c r="C28" s="770" t="s">
        <v>1868</v>
      </c>
      <c r="D28" s="771" t="s">
        <v>1869</v>
      </c>
      <c r="E28" s="764" t="s">
        <v>1201</v>
      </c>
      <c r="F28" s="765">
        <v>0</v>
      </c>
      <c r="G28" s="1335">
        <v>98.703999999999994</v>
      </c>
      <c r="H28" s="1336">
        <v>9.2050000000000001</v>
      </c>
      <c r="I28" s="1336">
        <v>204.46199999999999</v>
      </c>
      <c r="J28" s="1336">
        <v>1089.0999999999999</v>
      </c>
      <c r="K28" s="401">
        <f>SUM(G28:J28)</f>
        <v>1401.471</v>
      </c>
      <c r="Q28" s="471">
        <f xml:space="preserve"> IF( SUM( S28:AA28 ) = 0, 0, $T$4 )</f>
        <v>0</v>
      </c>
      <c r="R28" s="562"/>
      <c r="S28" s="17"/>
      <c r="T28" s="59">
        <f t="shared" si="13"/>
        <v>0</v>
      </c>
      <c r="U28" s="59">
        <f t="shared" si="13"/>
        <v>0</v>
      </c>
      <c r="V28" s="59">
        <f t="shared" si="13"/>
        <v>0</v>
      </c>
      <c r="W28" s="59">
        <f t="shared" si="13"/>
        <v>0</v>
      </c>
      <c r="AA28" s="17"/>
      <c r="AI28" s="1323" t="s">
        <v>1854</v>
      </c>
      <c r="AJ28" s="1324" t="s">
        <v>4331</v>
      </c>
      <c r="AK28" s="1325" t="s">
        <v>1869</v>
      </c>
      <c r="AL28" s="764" t="s">
        <v>1201</v>
      </c>
      <c r="AM28" s="1327">
        <v>0</v>
      </c>
      <c r="AN28" s="1335" t="str">
        <f t="shared" si="15"/>
        <v>W3031WR</v>
      </c>
      <c r="AO28" s="1336" t="str">
        <f t="shared" si="14"/>
        <v>W3031RWD</v>
      </c>
      <c r="AP28" s="1336" t="str">
        <f t="shared" si="14"/>
        <v>W3031WT</v>
      </c>
      <c r="AQ28" s="1336" t="str">
        <f t="shared" si="14"/>
        <v>W3031TWD</v>
      </c>
      <c r="AR28" s="401" t="str">
        <f t="shared" si="14"/>
        <v>W3031CAW</v>
      </c>
    </row>
    <row r="29" spans="1:48" ht="16.5" thickBot="1">
      <c r="B29" s="797" t="s">
        <v>1870</v>
      </c>
      <c r="C29" s="798" t="s">
        <v>75</v>
      </c>
      <c r="D29" s="806" t="s">
        <v>1871</v>
      </c>
      <c r="E29" s="800" t="s">
        <v>1</v>
      </c>
      <c r="F29" s="801">
        <v>3</v>
      </c>
      <c r="G29" s="1337">
        <v>0</v>
      </c>
      <c r="H29" s="1338">
        <v>0</v>
      </c>
      <c r="I29" s="1338">
        <v>0</v>
      </c>
      <c r="J29" s="1338">
        <v>20.78</v>
      </c>
      <c r="K29" s="815">
        <f>SUM(G29:J29)</f>
        <v>20.78</v>
      </c>
      <c r="Q29" s="471">
        <f xml:space="preserve"> IF( SUM( S29:AA29 ) = 0, 0, $T$4 )</f>
        <v>0</v>
      </c>
      <c r="R29" s="562"/>
      <c r="S29" s="17"/>
      <c r="T29" s="59">
        <f t="shared" si="13"/>
        <v>0</v>
      </c>
      <c r="U29" s="59">
        <f t="shared" si="13"/>
        <v>0</v>
      </c>
      <c r="V29" s="59">
        <f t="shared" si="13"/>
        <v>0</v>
      </c>
      <c r="W29" s="59">
        <f t="shared" si="13"/>
        <v>0</v>
      </c>
      <c r="AA29" s="17"/>
      <c r="AI29" s="1339" t="s">
        <v>1856</v>
      </c>
      <c r="AJ29" s="1340" t="s">
        <v>75</v>
      </c>
      <c r="AK29" s="1341" t="s">
        <v>1871</v>
      </c>
      <c r="AL29" s="1342" t="s">
        <v>1</v>
      </c>
      <c r="AM29" s="1343">
        <v>3</v>
      </c>
      <c r="AN29" s="1337" t="str">
        <f t="shared" si="15"/>
        <v>W3032WR</v>
      </c>
      <c r="AO29" s="1338" t="str">
        <f t="shared" si="14"/>
        <v>W3032RWD</v>
      </c>
      <c r="AP29" s="1338" t="str">
        <f t="shared" si="14"/>
        <v>W3032WT</v>
      </c>
      <c r="AQ29" s="1338" t="str">
        <f t="shared" si="14"/>
        <v>W3032TWD</v>
      </c>
      <c r="AR29" s="815" t="str">
        <f t="shared" si="14"/>
        <v>W3032CAW</v>
      </c>
    </row>
    <row r="30" spans="1:48" ht="14.5" thickBot="1">
      <c r="A30" s="4"/>
      <c r="B30" s="747"/>
      <c r="C30" s="4"/>
      <c r="D30" s="811"/>
      <c r="E30" s="4"/>
      <c r="F30" s="536"/>
      <c r="G30" s="816"/>
      <c r="H30" s="816"/>
      <c r="I30" s="816"/>
      <c r="J30" s="816"/>
      <c r="K30" s="4"/>
      <c r="AI30" s="747"/>
      <c r="AJ30" s="4"/>
      <c r="AK30" s="811"/>
      <c r="AL30" s="4"/>
      <c r="AM30" s="4"/>
      <c r="AN30" s="816"/>
      <c r="AO30" s="816"/>
      <c r="AP30" s="816"/>
      <c r="AQ30" s="816"/>
      <c r="AR30" s="4"/>
    </row>
    <row r="31" spans="1:48" ht="15" thickBot="1">
      <c r="B31" s="243" t="s">
        <v>451</v>
      </c>
      <c r="C31" s="311" t="s">
        <v>64</v>
      </c>
      <c r="D31" s="808"/>
      <c r="F31" s="5"/>
      <c r="G31" s="795"/>
      <c r="H31" s="795"/>
      <c r="I31" s="795"/>
      <c r="J31" s="795"/>
      <c r="AI31" s="243" t="s">
        <v>451</v>
      </c>
      <c r="AJ31" s="311" t="s">
        <v>64</v>
      </c>
      <c r="AK31" s="808"/>
      <c r="AN31" s="795"/>
      <c r="AO31" s="795"/>
      <c r="AP31" s="795"/>
      <c r="AQ31" s="795"/>
    </row>
    <row r="32" spans="1:48" ht="16">
      <c r="B32" s="761" t="s">
        <v>1872</v>
      </c>
      <c r="C32" s="762" t="s">
        <v>1873</v>
      </c>
      <c r="D32" s="755" t="s">
        <v>1874</v>
      </c>
      <c r="E32" s="817" t="s">
        <v>1</v>
      </c>
      <c r="F32" s="757">
        <v>3</v>
      </c>
      <c r="G32" s="1344">
        <v>0.36469044740024181</v>
      </c>
      <c r="H32" s="1314">
        <v>0</v>
      </c>
      <c r="I32" s="1313">
        <v>0</v>
      </c>
      <c r="J32" s="1313">
        <v>0</v>
      </c>
      <c r="K32" s="388">
        <f>SUM(G32:J32)</f>
        <v>0.36469044740024181</v>
      </c>
      <c r="Q32" s="471">
        <f xml:space="preserve"> IF( SUM( S32:AA32 ) = 0, 0, $T$4 )</f>
        <v>0</v>
      </c>
      <c r="R32" s="562"/>
      <c r="S32" s="17"/>
      <c r="T32" s="59">
        <f t="shared" ref="T32:W34" si="16" xml:space="preserve"> IF( ISNUMBER( G32 ), 0, 1 )</f>
        <v>0</v>
      </c>
      <c r="U32" s="59">
        <f t="shared" si="16"/>
        <v>0</v>
      </c>
      <c r="V32" s="59">
        <f t="shared" si="16"/>
        <v>0</v>
      </c>
      <c r="W32" s="59">
        <f t="shared" si="16"/>
        <v>0</v>
      </c>
      <c r="AA32" s="17"/>
      <c r="AI32" s="1323" t="s">
        <v>1860</v>
      </c>
      <c r="AJ32" s="1324" t="s">
        <v>1873</v>
      </c>
      <c r="AK32" s="1345" t="s">
        <v>1874</v>
      </c>
      <c r="AL32" s="1346" t="s">
        <v>1</v>
      </c>
      <c r="AM32" s="1319">
        <v>3</v>
      </c>
      <c r="AN32" s="1344" t="str">
        <f t="shared" ref="AN32:AR34" si="17">$D32&amp;AN$23</f>
        <v>W3033WR</v>
      </c>
      <c r="AO32" s="1344" t="str">
        <f t="shared" si="17"/>
        <v>W3033RWD</v>
      </c>
      <c r="AP32" s="1344" t="str">
        <f t="shared" si="17"/>
        <v>W3033WT</v>
      </c>
      <c r="AQ32" s="1344" t="str">
        <f t="shared" si="17"/>
        <v>W3033TWD</v>
      </c>
      <c r="AR32" s="388" t="str">
        <f t="shared" si="17"/>
        <v>W3033CAW</v>
      </c>
    </row>
    <row r="33" spans="1:44" ht="16">
      <c r="B33" s="761" t="s">
        <v>1875</v>
      </c>
      <c r="C33" s="762" t="s">
        <v>1876</v>
      </c>
      <c r="D33" s="763" t="s">
        <v>1877</v>
      </c>
      <c r="E33" s="772" t="s">
        <v>1</v>
      </c>
      <c r="F33" s="765">
        <v>3</v>
      </c>
      <c r="G33" s="796">
        <v>12.748635552599758</v>
      </c>
      <c r="H33" s="1322">
        <v>0</v>
      </c>
      <c r="I33" s="1321">
        <v>0</v>
      </c>
      <c r="J33" s="1321">
        <v>0</v>
      </c>
      <c r="K33" s="401">
        <f>SUM(G33:J33)</f>
        <v>12.748635552599758</v>
      </c>
      <c r="Q33" s="471">
        <f xml:space="preserve"> IF( SUM( S33:AA33 ) = 0, 0, $T$4 )</f>
        <v>0</v>
      </c>
      <c r="R33" s="562"/>
      <c r="S33" s="17"/>
      <c r="T33" s="59">
        <f t="shared" si="16"/>
        <v>0</v>
      </c>
      <c r="U33" s="59">
        <f t="shared" si="16"/>
        <v>0</v>
      </c>
      <c r="V33" s="59">
        <f t="shared" si="16"/>
        <v>0</v>
      </c>
      <c r="W33" s="59">
        <f t="shared" si="16"/>
        <v>0</v>
      </c>
      <c r="AA33" s="17"/>
      <c r="AI33" s="1323" t="s">
        <v>1862</v>
      </c>
      <c r="AJ33" s="1324" t="s">
        <v>1876</v>
      </c>
      <c r="AK33" s="1347" t="s">
        <v>1877</v>
      </c>
      <c r="AL33" s="1348" t="s">
        <v>1</v>
      </c>
      <c r="AM33" s="1327">
        <v>3</v>
      </c>
      <c r="AN33" s="796" t="str">
        <f t="shared" si="17"/>
        <v>W3034WR</v>
      </c>
      <c r="AO33" s="796" t="str">
        <f t="shared" si="17"/>
        <v>W3034RWD</v>
      </c>
      <c r="AP33" s="796" t="str">
        <f t="shared" si="17"/>
        <v>W3034WT</v>
      </c>
      <c r="AQ33" s="796" t="str">
        <f t="shared" si="17"/>
        <v>W3034TWD</v>
      </c>
      <c r="AR33" s="401" t="str">
        <f t="shared" si="17"/>
        <v>W3034CAW</v>
      </c>
    </row>
    <row r="34" spans="1:44" ht="18" customHeight="1" thickBot="1">
      <c r="B34" s="797" t="s">
        <v>1878</v>
      </c>
      <c r="C34" s="805" t="s">
        <v>76</v>
      </c>
      <c r="D34" s="806" t="s">
        <v>1879</v>
      </c>
      <c r="E34" s="800" t="s">
        <v>1</v>
      </c>
      <c r="F34" s="801">
        <v>3</v>
      </c>
      <c r="G34" s="1337">
        <v>0</v>
      </c>
      <c r="H34" s="1338">
        <v>0</v>
      </c>
      <c r="I34" s="1338">
        <v>0</v>
      </c>
      <c r="J34" s="1349">
        <v>0</v>
      </c>
      <c r="K34" s="815">
        <f>SUM(G34:J34)</f>
        <v>0</v>
      </c>
      <c r="Q34" s="986">
        <f>IF(SUM(S34:AA34)&lt;&gt;0,T4,IF(SUM(AA34:AC34)=0,0,$AF$34))</f>
        <v>0</v>
      </c>
      <c r="R34" s="562"/>
      <c r="S34" s="17"/>
      <c r="T34" s="59">
        <f t="shared" si="16"/>
        <v>0</v>
      </c>
      <c r="U34" s="59">
        <f t="shared" si="16"/>
        <v>0</v>
      </c>
      <c r="V34" s="59">
        <f t="shared" si="16"/>
        <v>0</v>
      </c>
      <c r="W34" s="59">
        <f t="shared" si="16"/>
        <v>0</v>
      </c>
      <c r="AA34" s="17"/>
      <c r="AB34" s="59">
        <f xml:space="preserve"> IF( (AD34 - AE34) = 0, 0, 1 )</f>
        <v>0</v>
      </c>
      <c r="AC34" s="91"/>
      <c r="AD34" s="97">
        <f>ROUND(+K34+K33+K32,3)</f>
        <v>13.113</v>
      </c>
      <c r="AE34" s="97">
        <f>ROUND(+'[2]4D'!M9,3)</f>
        <v>13.113</v>
      </c>
      <c r="AF34" s="1329" t="s">
        <v>4332</v>
      </c>
      <c r="AG34" s="91"/>
      <c r="AI34" s="1339" t="s">
        <v>1864</v>
      </c>
      <c r="AJ34" s="1350" t="s">
        <v>1880</v>
      </c>
      <c r="AK34" s="1341" t="s">
        <v>1879</v>
      </c>
      <c r="AL34" s="1342" t="s">
        <v>1</v>
      </c>
      <c r="AM34" s="1343">
        <v>3</v>
      </c>
      <c r="AN34" s="1337" t="str">
        <f t="shared" si="17"/>
        <v>W3035WR</v>
      </c>
      <c r="AO34" s="1337" t="str">
        <f t="shared" si="17"/>
        <v>W3035RWD</v>
      </c>
      <c r="AP34" s="1337" t="str">
        <f t="shared" si="17"/>
        <v>W3035WT</v>
      </c>
      <c r="AQ34" s="1337" t="str">
        <f t="shared" si="17"/>
        <v>W3035TWD</v>
      </c>
      <c r="AR34" s="815" t="str">
        <f t="shared" si="17"/>
        <v>W3035CAW</v>
      </c>
    </row>
    <row r="35" spans="1:44" ht="14.5" thickBot="1">
      <c r="A35" s="4"/>
      <c r="B35" s="747"/>
      <c r="C35" s="4"/>
      <c r="D35" s="811"/>
      <c r="E35" s="536"/>
      <c r="F35" s="536"/>
      <c r="G35" s="816"/>
      <c r="H35" s="816"/>
      <c r="I35" s="816"/>
      <c r="J35" s="816"/>
      <c r="K35" s="4"/>
      <c r="AI35" s="747"/>
      <c r="AJ35" s="4"/>
      <c r="AK35" s="811"/>
      <c r="AL35" s="4"/>
      <c r="AM35" s="4"/>
      <c r="AN35" s="816"/>
      <c r="AO35" s="816"/>
      <c r="AP35" s="816"/>
      <c r="AQ35" s="816"/>
      <c r="AR35" s="4"/>
    </row>
    <row r="36" spans="1:44" ht="16.5" thickBot="1">
      <c r="B36" s="797" t="s">
        <v>1881</v>
      </c>
      <c r="C36" s="805" t="s">
        <v>77</v>
      </c>
      <c r="D36" s="818" t="s">
        <v>1882</v>
      </c>
      <c r="E36" s="819" t="s">
        <v>1</v>
      </c>
      <c r="F36" s="820">
        <v>3</v>
      </c>
      <c r="G36" s="1351">
        <v>0</v>
      </c>
      <c r="H36" s="1352">
        <v>0</v>
      </c>
      <c r="I36" s="1352">
        <v>0</v>
      </c>
      <c r="J36" s="1352">
        <v>0</v>
      </c>
      <c r="K36" s="821">
        <f>SUM(G36:J36)</f>
        <v>0</v>
      </c>
      <c r="Q36" s="471">
        <f xml:space="preserve"> IF( SUM( S36:AA36 ) = 0, 0, $T$4 )</f>
        <v>0</v>
      </c>
      <c r="R36" s="562"/>
      <c r="S36" s="17"/>
      <c r="T36" s="59">
        <f xml:space="preserve"> IF( ISNUMBER( G36 ), 0, 1 )</f>
        <v>0</v>
      </c>
      <c r="U36" s="59">
        <f xml:space="preserve"> IF( ISNUMBER( H36 ), 0, 1 )</f>
        <v>0</v>
      </c>
      <c r="V36" s="59">
        <f xml:space="preserve"> IF( ISNUMBER( I36 ), 0, 1 )</f>
        <v>0</v>
      </c>
      <c r="W36" s="59">
        <f xml:space="preserve"> IF( ISNUMBER( J36 ), 0, 1 )</f>
        <v>0</v>
      </c>
      <c r="AA36" s="17"/>
      <c r="AI36" s="1339" t="s">
        <v>1867</v>
      </c>
      <c r="AJ36" s="1350" t="s">
        <v>77</v>
      </c>
      <c r="AK36" s="1353" t="s">
        <v>1882</v>
      </c>
      <c r="AL36" s="1354" t="s">
        <v>1</v>
      </c>
      <c r="AM36" s="1355">
        <v>3</v>
      </c>
      <c r="AN36" s="1351" t="str">
        <f t="shared" ref="AN36:AR36" si="18">$D36&amp;AN$23</f>
        <v>W3036WR</v>
      </c>
      <c r="AO36" s="1352" t="str">
        <f t="shared" si="18"/>
        <v>W3036RWD</v>
      </c>
      <c r="AP36" s="1352" t="str">
        <f t="shared" si="18"/>
        <v>W3036WT</v>
      </c>
      <c r="AQ36" s="1352" t="str">
        <f t="shared" si="18"/>
        <v>W3036TWD</v>
      </c>
      <c r="AR36" s="821" t="str">
        <f t="shared" si="18"/>
        <v>W3036CAW</v>
      </c>
    </row>
    <row r="37" spans="1:44" ht="14">
      <c r="A37" s="4"/>
      <c r="B37" s="747"/>
      <c r="C37" s="4"/>
      <c r="D37" s="4"/>
      <c r="E37" s="4"/>
      <c r="F37" s="4"/>
      <c r="G37" s="816"/>
      <c r="H37" s="816"/>
      <c r="I37" s="816"/>
      <c r="J37" s="816"/>
      <c r="K37" s="4"/>
      <c r="AK37" s="1356"/>
    </row>
    <row r="38" spans="1:44" ht="16">
      <c r="A38" s="279"/>
      <c r="B38" s="1716" t="s">
        <v>481</v>
      </c>
      <c r="C38" s="1716"/>
      <c r="D38" s="238"/>
      <c r="E38" s="239"/>
      <c r="F38" s="240"/>
      <c r="O38" s="283"/>
      <c r="P38" s="283"/>
      <c r="Q38" s="283"/>
      <c r="R38" s="562"/>
      <c r="V38" s="283"/>
      <c r="W38" s="283"/>
      <c r="AK38" s="1356"/>
    </row>
    <row r="39" spans="1:44" ht="16">
      <c r="A39" s="279"/>
      <c r="B39" s="237"/>
      <c r="C39" s="280"/>
      <c r="D39" s="238"/>
      <c r="E39" s="239"/>
      <c r="F39" s="240"/>
      <c r="G39" s="822"/>
      <c r="H39" s="822"/>
      <c r="I39" s="822"/>
      <c r="J39" s="822"/>
      <c r="K39" s="822"/>
      <c r="L39" s="822"/>
      <c r="M39" s="822"/>
      <c r="N39" s="822"/>
      <c r="O39" s="283"/>
      <c r="P39" s="283"/>
      <c r="Q39" s="283"/>
      <c r="R39" s="562"/>
      <c r="V39" s="283"/>
      <c r="W39" s="283"/>
      <c r="AK39" s="1356"/>
    </row>
    <row r="40" spans="1:44" ht="16">
      <c r="A40" s="628"/>
      <c r="B40" s="627"/>
      <c r="C40" s="454" t="s">
        <v>482</v>
      </c>
      <c r="D40" s="155"/>
      <c r="E40" s="628"/>
      <c r="F40" s="628"/>
      <c r="G40" s="628"/>
      <c r="H40" s="628"/>
      <c r="I40" s="628"/>
      <c r="J40" s="628"/>
      <c r="K40" s="628"/>
      <c r="L40" s="628"/>
      <c r="M40" s="628"/>
      <c r="N40" s="628"/>
      <c r="O40" s="628"/>
      <c r="P40" s="628"/>
      <c r="Q40" s="628"/>
      <c r="R40" s="628"/>
      <c r="S40" s="1308"/>
      <c r="T40" s="1357"/>
      <c r="U40" s="1357"/>
      <c r="V40" s="1357"/>
      <c r="W40" s="1357"/>
      <c r="X40" s="1358"/>
      <c r="Y40" s="1358"/>
      <c r="AK40" s="1356"/>
    </row>
    <row r="41" spans="1:44" ht="16">
      <c r="A41" s="562"/>
      <c r="B41" s="562"/>
      <c r="C41" s="562"/>
      <c r="D41" s="562"/>
      <c r="E41" s="562"/>
      <c r="F41" s="562"/>
      <c r="G41" s="562"/>
      <c r="H41" s="562"/>
      <c r="I41" s="562"/>
      <c r="J41" s="562"/>
      <c r="K41" s="562"/>
      <c r="L41" s="562"/>
      <c r="M41" s="562"/>
      <c r="N41" s="562"/>
      <c r="O41" s="562"/>
      <c r="P41" s="562"/>
      <c r="Q41" s="562"/>
      <c r="R41" s="562"/>
      <c r="S41" s="1359"/>
      <c r="T41" s="562"/>
      <c r="U41" s="562"/>
      <c r="V41" s="562"/>
      <c r="W41" s="562"/>
      <c r="X41" s="562"/>
      <c r="Y41" s="562"/>
      <c r="AK41" s="1356"/>
    </row>
    <row r="42" spans="1:44" ht="14.25" customHeight="1">
      <c r="A42" s="588"/>
      <c r="B42" s="156"/>
      <c r="C42" s="630" t="s">
        <v>561</v>
      </c>
      <c r="D42" s="588"/>
      <c r="E42" s="588"/>
      <c r="F42" s="588"/>
      <c r="G42" s="588"/>
      <c r="H42" s="588"/>
      <c r="I42" s="588"/>
      <c r="J42" s="588"/>
      <c r="K42" s="588"/>
      <c r="L42" s="588"/>
      <c r="M42" s="588"/>
      <c r="N42" s="588"/>
      <c r="O42" s="588"/>
      <c r="P42" s="588"/>
      <c r="Q42" s="588"/>
      <c r="R42" s="588"/>
      <c r="S42" s="1360"/>
      <c r="T42" s="588"/>
      <c r="U42" s="588"/>
      <c r="V42" s="588"/>
      <c r="W42" s="588"/>
      <c r="X42" s="588"/>
      <c r="Y42" s="588"/>
    </row>
    <row r="43" spans="1:44" ht="14.25" customHeight="1">
      <c r="B43" s="709"/>
    </row>
    <row r="44" spans="1:44" ht="14.25" customHeight="1" thickBot="1">
      <c r="B44" s="709"/>
    </row>
    <row r="45" spans="1:44" ht="14.25" customHeight="1" thickBot="1">
      <c r="B45" s="1813" t="s">
        <v>485</v>
      </c>
      <c r="C45" s="1599"/>
      <c r="D45" s="1599"/>
      <c r="E45" s="1599"/>
      <c r="F45" s="1599"/>
      <c r="G45" s="1599"/>
      <c r="H45" s="1599"/>
      <c r="I45" s="1599"/>
      <c r="J45" s="1599"/>
      <c r="K45" s="1600"/>
    </row>
    <row r="46" spans="1:44" ht="14.25" customHeight="1" thickBot="1"/>
    <row r="47" spans="1:44" ht="99" customHeight="1" thickBot="1">
      <c r="B47" s="1814" t="s">
        <v>1883</v>
      </c>
      <c r="C47" s="1815"/>
      <c r="D47" s="1815"/>
      <c r="E47" s="1815"/>
      <c r="F47" s="1815"/>
      <c r="G47" s="1815"/>
      <c r="H47" s="1815"/>
      <c r="I47" s="1815"/>
      <c r="J47" s="1815"/>
      <c r="K47" s="1816"/>
    </row>
    <row r="48" spans="1:44" ht="14.25" customHeight="1">
      <c r="B48" s="709"/>
    </row>
    <row r="49" spans="1:11" ht="14.25" hidden="1" customHeight="1" thickBot="1">
      <c r="A49" s="214"/>
      <c r="B49" s="1498" t="str">
        <f ca="1" xml:space="preserve"> RIGHT(CELL("filename", $A$1), LEN(CELL("filename", $A$1)) - SEARCH("]", CELL("filename", $A$1)))&amp;" - Line definitions"</f>
        <v>4V - Line definitions</v>
      </c>
      <c r="C49" s="1631"/>
      <c r="D49" s="1631"/>
      <c r="E49" s="1631"/>
      <c r="F49" s="1631"/>
      <c r="G49" s="1631"/>
      <c r="H49" s="1631"/>
      <c r="I49" s="1631"/>
      <c r="J49" s="1631"/>
      <c r="K49" s="1632"/>
    </row>
    <row r="50" spans="1:11" ht="14.25" hidden="1" customHeight="1" thickBot="1">
      <c r="A50" s="214"/>
      <c r="B50" s="709"/>
    </row>
    <row r="51" spans="1:11" ht="14.25" hidden="1" customHeight="1" thickBot="1">
      <c r="A51" s="214"/>
      <c r="B51" s="823" t="s">
        <v>486</v>
      </c>
      <c r="C51" s="1820" t="s">
        <v>487</v>
      </c>
      <c r="D51" s="1821"/>
      <c r="E51" s="1821"/>
      <c r="F51" s="1821"/>
      <c r="G51" s="1821"/>
      <c r="H51" s="1821"/>
      <c r="I51" s="1821"/>
      <c r="J51" s="1821"/>
      <c r="K51" s="1822"/>
    </row>
    <row r="52" spans="1:11" ht="14.25" hidden="1" customHeight="1">
      <c r="A52" s="214"/>
      <c r="B52" s="824">
        <v>1</v>
      </c>
      <c r="C52" s="1817" t="s">
        <v>1884</v>
      </c>
      <c r="D52" s="1818"/>
      <c r="E52" s="1818"/>
      <c r="F52" s="1818"/>
      <c r="G52" s="1818"/>
      <c r="H52" s="1818"/>
      <c r="I52" s="1818"/>
      <c r="J52" s="1818"/>
      <c r="K52" s="1819"/>
    </row>
    <row r="53" spans="1:11" ht="57" hidden="1" customHeight="1">
      <c r="A53" s="214"/>
      <c r="B53" s="824">
        <f t="shared" ref="B53:B64" si="19">+B52+1</f>
        <v>2</v>
      </c>
      <c r="C53" s="1817" t="s">
        <v>1885</v>
      </c>
      <c r="D53" s="1818"/>
      <c r="E53" s="1818"/>
      <c r="F53" s="1818"/>
      <c r="G53" s="1818"/>
      <c r="H53" s="1818"/>
      <c r="I53" s="1818"/>
      <c r="J53" s="1818"/>
      <c r="K53" s="1819"/>
    </row>
    <row r="54" spans="1:11" ht="14" hidden="1">
      <c r="A54" s="214"/>
      <c r="B54" s="824">
        <f t="shared" si="19"/>
        <v>3</v>
      </c>
      <c r="C54" s="1817" t="s">
        <v>1886</v>
      </c>
      <c r="D54" s="1818"/>
      <c r="E54" s="1818"/>
      <c r="F54" s="1818"/>
      <c r="G54" s="1818"/>
      <c r="H54" s="1818"/>
      <c r="I54" s="1818"/>
      <c r="J54" s="1818"/>
      <c r="K54" s="1819"/>
    </row>
    <row r="55" spans="1:11" ht="14" hidden="1">
      <c r="A55" s="214"/>
      <c r="B55" s="824">
        <f t="shared" si="19"/>
        <v>4</v>
      </c>
      <c r="C55" s="1817" t="s">
        <v>491</v>
      </c>
      <c r="D55" s="1818"/>
      <c r="E55" s="1818"/>
      <c r="F55" s="1818"/>
      <c r="G55" s="1818"/>
      <c r="H55" s="1818"/>
      <c r="I55" s="1818"/>
      <c r="J55" s="1818"/>
      <c r="K55" s="1819"/>
    </row>
    <row r="56" spans="1:11" ht="33" hidden="1" customHeight="1">
      <c r="A56" s="214"/>
      <c r="B56" s="824">
        <f t="shared" si="19"/>
        <v>5</v>
      </c>
      <c r="C56" s="1817" t="s">
        <v>492</v>
      </c>
      <c r="D56" s="1818"/>
      <c r="E56" s="1818"/>
      <c r="F56" s="1818"/>
      <c r="G56" s="1818"/>
      <c r="H56" s="1818"/>
      <c r="I56" s="1818"/>
      <c r="J56" s="1818"/>
      <c r="K56" s="1819"/>
    </row>
    <row r="57" spans="1:11" ht="14" hidden="1">
      <c r="A57" s="214"/>
      <c r="B57" s="824">
        <f t="shared" si="19"/>
        <v>6</v>
      </c>
      <c r="C57" s="1817" t="s">
        <v>493</v>
      </c>
      <c r="D57" s="1818"/>
      <c r="E57" s="1818"/>
      <c r="F57" s="1818"/>
      <c r="G57" s="1818"/>
      <c r="H57" s="1818"/>
      <c r="I57" s="1818"/>
      <c r="J57" s="1818"/>
      <c r="K57" s="1819"/>
    </row>
    <row r="58" spans="1:11" ht="14.25" hidden="1" customHeight="1">
      <c r="A58" s="214"/>
      <c r="B58" s="824">
        <f t="shared" si="19"/>
        <v>7</v>
      </c>
      <c r="C58" s="1817" t="s">
        <v>1887</v>
      </c>
      <c r="D58" s="1818"/>
      <c r="E58" s="1818"/>
      <c r="F58" s="1818"/>
      <c r="G58" s="1818"/>
      <c r="H58" s="1818"/>
      <c r="I58" s="1818"/>
      <c r="J58" s="1818"/>
      <c r="K58" s="1819"/>
    </row>
    <row r="59" spans="1:11" ht="14.25" hidden="1" customHeight="1">
      <c r="A59" s="214"/>
      <c r="B59" s="824">
        <f t="shared" si="19"/>
        <v>8</v>
      </c>
      <c r="C59" s="1817" t="s">
        <v>1888</v>
      </c>
      <c r="D59" s="1818"/>
      <c r="E59" s="1818"/>
      <c r="F59" s="1818"/>
      <c r="G59" s="1818"/>
      <c r="H59" s="1818"/>
      <c r="I59" s="1818"/>
      <c r="J59" s="1818"/>
      <c r="K59" s="1819"/>
    </row>
    <row r="60" spans="1:11" ht="14.25" hidden="1" customHeight="1">
      <c r="A60" s="214"/>
      <c r="B60" s="824">
        <f t="shared" si="19"/>
        <v>9</v>
      </c>
      <c r="C60" s="1817" t="s">
        <v>1889</v>
      </c>
      <c r="D60" s="1818"/>
      <c r="E60" s="1818"/>
      <c r="F60" s="1818"/>
      <c r="G60" s="1818"/>
      <c r="H60" s="1818"/>
      <c r="I60" s="1818"/>
      <c r="J60" s="1818"/>
      <c r="K60" s="1819"/>
    </row>
    <row r="61" spans="1:11" ht="14.25" hidden="1" customHeight="1">
      <c r="A61" s="214"/>
      <c r="B61" s="824">
        <f t="shared" si="19"/>
        <v>10</v>
      </c>
      <c r="C61" s="1817" t="s">
        <v>1890</v>
      </c>
      <c r="D61" s="1818"/>
      <c r="E61" s="1818"/>
      <c r="F61" s="1818"/>
      <c r="G61" s="1818"/>
      <c r="H61" s="1818"/>
      <c r="I61" s="1818"/>
      <c r="J61" s="1818"/>
      <c r="K61" s="1819"/>
    </row>
    <row r="62" spans="1:11" ht="14.25" hidden="1" customHeight="1">
      <c r="A62" s="214"/>
      <c r="B62" s="824">
        <f t="shared" si="19"/>
        <v>11</v>
      </c>
      <c r="C62" s="1817" t="s">
        <v>1891</v>
      </c>
      <c r="D62" s="1818"/>
      <c r="E62" s="1818"/>
      <c r="F62" s="1818"/>
      <c r="G62" s="1818"/>
      <c r="H62" s="1818"/>
      <c r="I62" s="1818"/>
      <c r="J62" s="1818"/>
      <c r="K62" s="1819"/>
    </row>
    <row r="63" spans="1:11" ht="14.25" hidden="1" customHeight="1">
      <c r="A63" s="214"/>
      <c r="B63" s="824">
        <f t="shared" si="19"/>
        <v>12</v>
      </c>
      <c r="C63" s="1817" t="s">
        <v>1892</v>
      </c>
      <c r="D63" s="1818"/>
      <c r="E63" s="1818"/>
      <c r="F63" s="1818"/>
      <c r="G63" s="1818"/>
      <c r="H63" s="1818"/>
      <c r="I63" s="1818"/>
      <c r="J63" s="1818"/>
      <c r="K63" s="1819"/>
    </row>
    <row r="64" spans="1:11" ht="14.25" hidden="1" customHeight="1" thickBot="1">
      <c r="A64" s="214"/>
      <c r="B64" s="825">
        <f t="shared" si="19"/>
        <v>13</v>
      </c>
      <c r="C64" s="1823" t="s">
        <v>1893</v>
      </c>
      <c r="D64" s="1824"/>
      <c r="E64" s="1824"/>
      <c r="F64" s="1824"/>
      <c r="G64" s="1824"/>
      <c r="H64" s="1824"/>
      <c r="I64" s="1824"/>
      <c r="J64" s="1824"/>
      <c r="K64" s="1825"/>
    </row>
    <row r="65" spans="1:11" ht="14.25" hidden="1" customHeight="1" thickBot="1">
      <c r="A65" s="214"/>
      <c r="B65" s="709"/>
    </row>
    <row r="66" spans="1:11" ht="14.25" hidden="1" customHeight="1" thickBot="1">
      <c r="A66" s="214"/>
      <c r="B66" s="700" t="s">
        <v>486</v>
      </c>
      <c r="C66" s="1826" t="s">
        <v>487</v>
      </c>
      <c r="D66" s="1827"/>
      <c r="E66" s="1827"/>
      <c r="F66" s="1827"/>
      <c r="G66" s="1827"/>
      <c r="H66" s="1827"/>
      <c r="I66" s="1827"/>
      <c r="J66" s="1827"/>
      <c r="K66" s="1828"/>
    </row>
    <row r="67" spans="1:11" ht="54.75" hidden="1" customHeight="1">
      <c r="A67" s="214"/>
      <c r="B67" s="826">
        <f>+B64+1</f>
        <v>14</v>
      </c>
      <c r="C67" s="1829" t="s">
        <v>1894</v>
      </c>
      <c r="D67" s="1830"/>
      <c r="E67" s="1830"/>
      <c r="F67" s="1830"/>
      <c r="G67" s="1830"/>
      <c r="H67" s="1830"/>
      <c r="I67" s="1830"/>
      <c r="J67" s="1830"/>
      <c r="K67" s="1831"/>
    </row>
    <row r="68" spans="1:11" ht="67.5" hidden="1" customHeight="1">
      <c r="A68" s="214"/>
      <c r="B68" s="824">
        <f t="shared" ref="B68:B75" si="20">+B67+1</f>
        <v>15</v>
      </c>
      <c r="C68" s="1817" t="s">
        <v>1895</v>
      </c>
      <c r="D68" s="1818"/>
      <c r="E68" s="1818"/>
      <c r="F68" s="1818"/>
      <c r="G68" s="1818"/>
      <c r="H68" s="1818"/>
      <c r="I68" s="1818"/>
      <c r="J68" s="1818"/>
      <c r="K68" s="1819"/>
    </row>
    <row r="69" spans="1:11" ht="14.25" hidden="1" customHeight="1">
      <c r="A69" s="214"/>
      <c r="B69" s="824">
        <f t="shared" si="20"/>
        <v>16</v>
      </c>
      <c r="C69" s="1817" t="s">
        <v>1896</v>
      </c>
      <c r="D69" s="1818"/>
      <c r="E69" s="1818"/>
      <c r="F69" s="1818"/>
      <c r="G69" s="1818"/>
      <c r="H69" s="1818"/>
      <c r="I69" s="1818"/>
      <c r="J69" s="1818"/>
      <c r="K69" s="1819"/>
    </row>
    <row r="70" spans="1:11" ht="14.25" hidden="1" customHeight="1">
      <c r="A70" s="214"/>
      <c r="B70" s="824">
        <f t="shared" si="20"/>
        <v>17</v>
      </c>
      <c r="C70" s="1817" t="s">
        <v>1897</v>
      </c>
      <c r="D70" s="1818"/>
      <c r="E70" s="1818"/>
      <c r="F70" s="1818"/>
      <c r="G70" s="1818"/>
      <c r="H70" s="1818"/>
      <c r="I70" s="1818"/>
      <c r="J70" s="1818"/>
      <c r="K70" s="1819"/>
    </row>
    <row r="71" spans="1:11" ht="27" hidden="1" customHeight="1">
      <c r="A71" s="214"/>
      <c r="B71" s="824">
        <f t="shared" si="20"/>
        <v>18</v>
      </c>
      <c r="C71" s="1817" t="s">
        <v>1898</v>
      </c>
      <c r="D71" s="1818"/>
      <c r="E71" s="1818"/>
      <c r="F71" s="1818"/>
      <c r="G71" s="1818"/>
      <c r="H71" s="1818"/>
      <c r="I71" s="1818"/>
      <c r="J71" s="1818"/>
      <c r="K71" s="1819"/>
    </row>
    <row r="72" spans="1:11" ht="14.25" hidden="1" customHeight="1">
      <c r="A72" s="214"/>
      <c r="B72" s="824">
        <f t="shared" si="20"/>
        <v>19</v>
      </c>
      <c r="C72" s="1817" t="s">
        <v>1899</v>
      </c>
      <c r="D72" s="1818"/>
      <c r="E72" s="1818"/>
      <c r="F72" s="1818"/>
      <c r="G72" s="1818"/>
      <c r="H72" s="1818"/>
      <c r="I72" s="1818"/>
      <c r="J72" s="1818"/>
      <c r="K72" s="1819"/>
    </row>
    <row r="73" spans="1:11" ht="14.25" hidden="1" customHeight="1">
      <c r="A73" s="214"/>
      <c r="B73" s="824">
        <f t="shared" si="20"/>
        <v>20</v>
      </c>
      <c r="C73" s="1817" t="s">
        <v>1900</v>
      </c>
      <c r="D73" s="1818"/>
      <c r="E73" s="1818"/>
      <c r="F73" s="1818"/>
      <c r="G73" s="1818"/>
      <c r="H73" s="1818"/>
      <c r="I73" s="1818"/>
      <c r="J73" s="1818"/>
      <c r="K73" s="1819"/>
    </row>
    <row r="74" spans="1:11" ht="14" hidden="1">
      <c r="A74" s="214"/>
      <c r="B74" s="824">
        <f t="shared" si="20"/>
        <v>21</v>
      </c>
      <c r="C74" s="1817" t="s">
        <v>1901</v>
      </c>
      <c r="D74" s="1818"/>
      <c r="E74" s="1818"/>
      <c r="F74" s="1818"/>
      <c r="G74" s="1818"/>
      <c r="H74" s="1818"/>
      <c r="I74" s="1818"/>
      <c r="J74" s="1818"/>
      <c r="K74" s="1819"/>
    </row>
    <row r="75" spans="1:11" ht="15" hidden="1" customHeight="1" thickBot="1">
      <c r="A75" s="214"/>
      <c r="B75" s="825">
        <f t="shared" si="20"/>
        <v>22</v>
      </c>
      <c r="C75" s="1823" t="s">
        <v>1902</v>
      </c>
      <c r="D75" s="1824"/>
      <c r="E75" s="1824"/>
      <c r="F75" s="1824"/>
      <c r="G75" s="1824"/>
      <c r="H75" s="1824"/>
      <c r="I75" s="1824"/>
      <c r="J75" s="1824"/>
      <c r="K75" s="1825"/>
    </row>
    <row r="76" spans="1:11" ht="14" hidden="1"/>
    <row r="77" spans="1:11" ht="14" hidden="1"/>
    <row r="78" spans="1:11" ht="14" hidden="1"/>
    <row r="79" spans="1:11" ht="14" hidden="1"/>
    <row r="80" spans="1:11"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sheetData>
  <sheetProtection algorithmName="SHA-512" hashValue="MzWbOcXLBmT1Azsc0v9wBeKqUm7JM2Fc3sAOwUzwqLUiliPlhvEdTxAsu+TQvzvoYiUvKpYg+UEgKmXVXJWgpQ==" saltValue="MucYy1EczIdMT1EMxhOjCQ==" spinCount="100000" sheet="1" objects="1" scenarios="1"/>
  <mergeCells count="30">
    <mergeCell ref="C75:K75"/>
    <mergeCell ref="C63:K63"/>
    <mergeCell ref="C64:K64"/>
    <mergeCell ref="C66:K66"/>
    <mergeCell ref="C67:K67"/>
    <mergeCell ref="C68:K68"/>
    <mergeCell ref="C69:K69"/>
    <mergeCell ref="C70:K70"/>
    <mergeCell ref="C71:K71"/>
    <mergeCell ref="C72:K72"/>
    <mergeCell ref="C73:K73"/>
    <mergeCell ref="C74:K74"/>
    <mergeCell ref="C62:K62"/>
    <mergeCell ref="C51:K51"/>
    <mergeCell ref="C52:K52"/>
    <mergeCell ref="C53:K53"/>
    <mergeCell ref="C54:K54"/>
    <mergeCell ref="C55:K55"/>
    <mergeCell ref="C56:K56"/>
    <mergeCell ref="C57:K57"/>
    <mergeCell ref="C58:K58"/>
    <mergeCell ref="C59:K59"/>
    <mergeCell ref="C60:K60"/>
    <mergeCell ref="C61:K61"/>
    <mergeCell ref="B49:K49"/>
    <mergeCell ref="B5:C5"/>
    <mergeCell ref="AI5:AJ5"/>
    <mergeCell ref="B38:C38"/>
    <mergeCell ref="B45:K45"/>
    <mergeCell ref="B47:K47"/>
  </mergeCells>
  <conditionalFormatting sqref="Q7:Q8 Q11 Q16">
    <cfRule type="cellIs" dxfId="46" priority="8" operator="equal">
      <formula>0</formula>
    </cfRule>
  </conditionalFormatting>
  <conditionalFormatting sqref="Q25:Q29">
    <cfRule type="cellIs" dxfId="45" priority="7" operator="equal">
      <formula>0</formula>
    </cfRule>
  </conditionalFormatting>
  <conditionalFormatting sqref="Q32:Q34 Q36">
    <cfRule type="cellIs" dxfId="44" priority="6" operator="equal">
      <formula>0</formula>
    </cfRule>
  </conditionalFormatting>
  <conditionalFormatting sqref="Q9:Q10">
    <cfRule type="cellIs" dxfId="43" priority="5" operator="equal">
      <formula>0</formula>
    </cfRule>
  </conditionalFormatting>
  <conditionalFormatting sqref="Q12:Q15">
    <cfRule type="cellIs" dxfId="42" priority="4" operator="equal">
      <formula>0</formula>
    </cfRule>
  </conditionalFormatting>
  <conditionalFormatting sqref="Q17">
    <cfRule type="cellIs" dxfId="41" priority="3" operator="equal">
      <formula>0</formula>
    </cfRule>
  </conditionalFormatting>
  <conditionalFormatting sqref="Q19">
    <cfRule type="cellIs" dxfId="40" priority="2" operator="equal">
      <formula>0</formula>
    </cfRule>
  </conditionalFormatting>
  <conditionalFormatting sqref="Q18">
    <cfRule type="cellIs" dxfId="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&amp;K8573622018-19 annual performance report tables&amp;R&amp;G</oddHeader>
    <oddFooter>&amp;L&amp;9&amp;K857362&amp;A&amp;R&amp;9&amp;K857362Printed: &amp;D &amp;T</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Y107"/>
  <sheetViews>
    <sheetView zoomScale="80" zoomScaleNormal="80" workbookViewId="0">
      <selection activeCell="G38" sqref="G38"/>
    </sheetView>
  </sheetViews>
  <sheetFormatPr defaultColWidth="0" defaultRowHeight="14" zeroHeight="1"/>
  <cols>
    <col min="1" max="1" width="0.58203125" customWidth="1"/>
    <col min="2" max="2" width="8.58203125" customWidth="1"/>
    <col min="3" max="3" width="49.08203125" customWidth="1"/>
    <col min="4" max="4" width="0.58203125" hidden="1" customWidth="1"/>
    <col min="5" max="6" width="8.58203125" customWidth="1"/>
    <col min="7" max="9" width="10.58203125" customWidth="1"/>
    <col min="10" max="10" width="10" customWidth="1"/>
    <col min="11" max="15" width="10.58203125" customWidth="1"/>
    <col min="16" max="16" width="26.08203125" bestFit="1" customWidth="1"/>
    <col min="17" max="17" width="2.08203125" customWidth="1"/>
    <col min="18" max="18" width="41.58203125" customWidth="1"/>
    <col min="19" max="19" width="4.08203125" customWidth="1"/>
    <col min="20" max="20" width="1.58203125" style="178" hidden="1" customWidth="1"/>
    <col min="21" max="28" width="4.08203125" hidden="1" customWidth="1"/>
    <col min="29" max="29" width="1.58203125" style="178" hidden="1" customWidth="1"/>
    <col min="30" max="30" width="8.08203125" hidden="1" customWidth="1"/>
    <col min="31" max="31" width="1.58203125" style="178" hidden="1" customWidth="1"/>
    <col min="32" max="32" width="12.9140625" hidden="1" customWidth="1"/>
    <col min="33" max="33" width="0" hidden="1" customWidth="1"/>
    <col min="34" max="34" width="68.58203125" hidden="1" customWidth="1"/>
    <col min="35" max="35" width="1.5" style="178" hidden="1" customWidth="1"/>
    <col min="36" max="37" width="8.58203125" customWidth="1"/>
    <col min="38" max="38" width="51.08203125" bestFit="1" customWidth="1"/>
    <col min="39" max="39" width="0.58203125" customWidth="1"/>
    <col min="40" max="41" width="8.58203125" customWidth="1"/>
    <col min="42" max="42" width="15.6640625" bestFit="1" customWidth="1"/>
    <col min="43" max="43" width="15.58203125" bestFit="1" customWidth="1"/>
    <col min="44" max="44" width="15.6640625" bestFit="1" customWidth="1"/>
    <col min="45" max="45" width="17" bestFit="1" customWidth="1"/>
    <col min="46" max="47" width="13.58203125" bestFit="1" customWidth="1"/>
    <col min="48" max="48" width="14.1640625" bestFit="1" customWidth="1"/>
    <col min="49" max="49" width="15.08203125" bestFit="1" customWidth="1"/>
    <col min="50" max="50" width="14.08203125" bestFit="1" customWidth="1"/>
    <col min="51" max="51" width="1.58203125" customWidth="1"/>
    <col min="52" max="16384" width="8.58203125" hidden="1"/>
  </cols>
  <sheetData>
    <row r="1" spans="2:50" ht="20">
      <c r="B1" s="744" t="s">
        <v>1903</v>
      </c>
      <c r="C1" s="13"/>
      <c r="D1" s="13"/>
      <c r="E1" s="13"/>
      <c r="F1" s="13"/>
      <c r="G1" s="13"/>
      <c r="H1" s="13"/>
      <c r="I1" s="13"/>
      <c r="J1" s="13"/>
      <c r="K1" s="13"/>
      <c r="L1" s="13"/>
      <c r="M1" s="13"/>
      <c r="N1" s="13"/>
      <c r="O1" s="13"/>
      <c r="P1" s="13" t="str">
        <f>[2]Validation!B3</f>
        <v>Thames Water</v>
      </c>
      <c r="Q1" s="13"/>
      <c r="R1" s="744" t="s">
        <v>412</v>
      </c>
      <c r="AK1" s="744" t="s">
        <v>4333</v>
      </c>
      <c r="AL1" s="13"/>
      <c r="AM1" s="13"/>
      <c r="AN1" s="13"/>
      <c r="AO1" s="13"/>
      <c r="AP1" s="13"/>
      <c r="AQ1" s="13"/>
      <c r="AR1" s="13"/>
      <c r="AS1" s="13"/>
      <c r="AT1" s="13"/>
      <c r="AU1" s="13"/>
      <c r="AV1" s="13"/>
      <c r="AW1" s="13"/>
      <c r="AX1" s="13"/>
    </row>
    <row r="2" spans="2:50" ht="14.5" thickBot="1">
      <c r="B2" s="21" t="s">
        <v>413</v>
      </c>
      <c r="R2" s="5"/>
      <c r="AK2" s="21" t="str">
        <f>+B2</f>
        <v>For the 12 months ended 31 March 2019</v>
      </c>
    </row>
    <row r="3" spans="2:50" ht="27.5" thickBot="1">
      <c r="B3" s="305" t="s">
        <v>486</v>
      </c>
      <c r="C3" s="232" t="s">
        <v>521</v>
      </c>
      <c r="D3" s="233" t="s">
        <v>415</v>
      </c>
      <c r="E3" s="233" t="s">
        <v>767</v>
      </c>
      <c r="F3" s="233" t="s">
        <v>416</v>
      </c>
      <c r="G3" s="235" t="s">
        <v>1904</v>
      </c>
      <c r="H3" s="745" t="s">
        <v>1905</v>
      </c>
      <c r="I3" s="745" t="s">
        <v>1906</v>
      </c>
      <c r="J3" s="236" t="s">
        <v>0</v>
      </c>
      <c r="P3" s="688" t="s">
        <v>417</v>
      </c>
      <c r="Q3" s="16"/>
      <c r="R3" s="358" t="s">
        <v>418</v>
      </c>
      <c r="S3" s="4"/>
      <c r="U3" s="26" t="s">
        <v>419</v>
      </c>
      <c r="V3" s="1013"/>
      <c r="W3" s="1013"/>
      <c r="X3" s="1013"/>
      <c r="Y3" s="1013"/>
      <c r="Z3" s="1013"/>
      <c r="AA3" s="1013"/>
      <c r="AB3" s="1013"/>
      <c r="AD3" s="29" t="s">
        <v>420</v>
      </c>
      <c r="AE3" s="17"/>
      <c r="AF3" s="26" t="s">
        <v>421</v>
      </c>
      <c r="AG3" s="29"/>
      <c r="AH3" s="29"/>
      <c r="AI3" s="17"/>
      <c r="AK3" s="305" t="s">
        <v>486</v>
      </c>
      <c r="AL3" s="232" t="s">
        <v>521</v>
      </c>
      <c r="AM3" s="233" t="s">
        <v>415</v>
      </c>
      <c r="AN3" s="233" t="s">
        <v>767</v>
      </c>
      <c r="AO3" s="233" t="s">
        <v>416</v>
      </c>
      <c r="AP3" s="235" t="s">
        <v>1904</v>
      </c>
      <c r="AQ3" s="745" t="s">
        <v>1905</v>
      </c>
      <c r="AR3" s="745" t="s">
        <v>1906</v>
      </c>
      <c r="AS3" s="236" t="s">
        <v>0</v>
      </c>
    </row>
    <row r="4" spans="2:50" ht="14.5" thickBot="1">
      <c r="B4" s="709"/>
      <c r="P4" s="749"/>
      <c r="Q4" s="750"/>
      <c r="S4" s="4"/>
      <c r="T4" s="1310"/>
      <c r="U4" s="1097" t="s">
        <v>422</v>
      </c>
      <c r="V4" s="4"/>
      <c r="W4" s="4"/>
      <c r="X4" s="4"/>
      <c r="Y4" s="4"/>
      <c r="AK4" s="709"/>
      <c r="AP4" s="1361" t="s">
        <v>4334</v>
      </c>
      <c r="AQ4" s="1361" t="s">
        <v>4335</v>
      </c>
      <c r="AR4" s="1361" t="s">
        <v>4336</v>
      </c>
      <c r="AS4" s="1361" t="s">
        <v>4337</v>
      </c>
      <c r="AU4" s="748"/>
      <c r="AV4" s="748"/>
    </row>
    <row r="5" spans="2:50" ht="15" thickBot="1">
      <c r="B5" s="827" t="s">
        <v>423</v>
      </c>
      <c r="C5" s="828" t="s">
        <v>1907</v>
      </c>
      <c r="Q5" s="750"/>
      <c r="S5" s="4"/>
      <c r="T5" s="1310"/>
      <c r="U5" s="1097"/>
      <c r="V5" s="4"/>
      <c r="W5" s="4"/>
      <c r="X5" s="4"/>
      <c r="Y5" s="4"/>
      <c r="AK5" s="827" t="s">
        <v>423</v>
      </c>
      <c r="AL5" s="828" t="s">
        <v>1907</v>
      </c>
      <c r="AU5" s="748"/>
      <c r="AV5" s="748"/>
    </row>
    <row r="6" spans="2:50" ht="16">
      <c r="B6" s="829" t="s">
        <v>1908</v>
      </c>
      <c r="C6" s="812" t="s">
        <v>5</v>
      </c>
      <c r="D6" s="830" t="s">
        <v>1829</v>
      </c>
      <c r="E6" s="831" t="s">
        <v>1</v>
      </c>
      <c r="F6" s="832">
        <v>3</v>
      </c>
      <c r="G6" s="758">
        <v>-4.0000000000000001E-3</v>
      </c>
      <c r="H6" s="1313">
        <v>0</v>
      </c>
      <c r="I6" s="1313">
        <v>0</v>
      </c>
      <c r="J6" s="833">
        <f>SUM(G6:I6)</f>
        <v>-4.0000000000000001E-3</v>
      </c>
      <c r="P6" s="834"/>
      <c r="Q6" s="750"/>
      <c r="R6" s="471">
        <f xml:space="preserve"> IF( SUM( T6:AB6 ) = 0, 0, $U$4 )</f>
        <v>0</v>
      </c>
      <c r="S6" s="562"/>
      <c r="T6" s="17"/>
      <c r="U6" s="59">
        <f>IF([2]Validation!$H$3=1,0,IF(ISNUMBER(G6),0,1))</f>
        <v>0</v>
      </c>
      <c r="V6" s="59">
        <f>IF([2]Validation!$H$3=1,0,IF(ISNUMBER(H6),0,1))</f>
        <v>0</v>
      </c>
      <c r="W6" s="59">
        <f>IF([2]Validation!$H$3=1,0,IF(ISNUMBER(I6),0,1))</f>
        <v>0</v>
      </c>
      <c r="X6" s="4"/>
      <c r="Y6" s="4"/>
      <c r="AK6" s="753" t="s">
        <v>1908</v>
      </c>
      <c r="AL6" s="812" t="s">
        <v>5</v>
      </c>
      <c r="AM6" s="1362" t="s">
        <v>4338</v>
      </c>
      <c r="AN6" s="831" t="s">
        <v>1</v>
      </c>
      <c r="AO6" s="832">
        <v>3</v>
      </c>
      <c r="AP6" s="758" t="str">
        <f t="shared" ref="AP6:AS9" si="0">+$AM6&amp;AP$4</f>
        <v>WWS1001STPPP</v>
      </c>
      <c r="AQ6" s="1313" t="str">
        <f t="shared" si="0"/>
        <v>WWS1001STPTK</v>
      </c>
      <c r="AR6" s="1313" t="str">
        <f t="shared" si="0"/>
        <v>WWS1001STPTR</v>
      </c>
      <c r="AS6" s="833" t="str">
        <f t="shared" si="0"/>
        <v>WWS1001STPTOT</v>
      </c>
      <c r="AT6" s="206"/>
      <c r="AU6" s="1363"/>
      <c r="AV6" s="1363"/>
      <c r="AW6" s="206"/>
      <c r="AX6" s="206"/>
    </row>
    <row r="7" spans="2:50" ht="16">
      <c r="B7" s="835" t="s">
        <v>1909</v>
      </c>
      <c r="C7" s="770" t="s">
        <v>1831</v>
      </c>
      <c r="D7" s="836" t="s">
        <v>1832</v>
      </c>
      <c r="E7" s="837" t="s">
        <v>1</v>
      </c>
      <c r="F7" s="838">
        <v>3</v>
      </c>
      <c r="G7" s="768">
        <v>0</v>
      </c>
      <c r="H7" s="1321">
        <v>0</v>
      </c>
      <c r="I7" s="1321">
        <v>0</v>
      </c>
      <c r="J7" s="839">
        <f t="shared" ref="J7:J9" si="1">SUM(G7:I7)</f>
        <v>0</v>
      </c>
      <c r="P7" s="840"/>
      <c r="Q7" s="750"/>
      <c r="R7" s="471">
        <f t="shared" ref="R7:R18" si="2" xml:space="preserve"> IF( SUM( T7:AB7 ) = 0, 0, $U$4 )</f>
        <v>0</v>
      </c>
      <c r="S7" s="562"/>
      <c r="T7" s="17"/>
      <c r="U7" s="59">
        <f>IF([2]Validation!$H$3=1,0,IF(ISNUMBER(G7),0,1))</f>
        <v>0</v>
      </c>
      <c r="V7" s="59">
        <f>IF([2]Validation!$H$3=1,0,IF(ISNUMBER(H7),0,1))</f>
        <v>0</v>
      </c>
      <c r="W7" s="59">
        <f>IF([2]Validation!$H$3=1,0,IF(ISNUMBER(I7),0,1))</f>
        <v>0</v>
      </c>
      <c r="X7" s="4"/>
      <c r="Y7" s="4"/>
      <c r="AK7" s="761" t="s">
        <v>1909</v>
      </c>
      <c r="AL7" s="770" t="s">
        <v>1831</v>
      </c>
      <c r="AM7" s="1364" t="s">
        <v>4339</v>
      </c>
      <c r="AN7" s="837" t="s">
        <v>1</v>
      </c>
      <c r="AO7" s="838">
        <v>3</v>
      </c>
      <c r="AP7" s="768" t="str">
        <f t="shared" si="0"/>
        <v>WWS1002STPPP</v>
      </c>
      <c r="AQ7" s="1321" t="str">
        <f t="shared" si="0"/>
        <v>WWS1002STPTK</v>
      </c>
      <c r="AR7" s="1321" t="str">
        <f t="shared" si="0"/>
        <v>WWS1002STPTR</v>
      </c>
      <c r="AS7" s="839" t="str">
        <f t="shared" si="0"/>
        <v>WWS1002STPTOT</v>
      </c>
      <c r="AT7" s="206"/>
      <c r="AU7" s="1363"/>
      <c r="AV7" s="1363"/>
      <c r="AW7" s="206"/>
      <c r="AX7" s="206"/>
    </row>
    <row r="8" spans="2:50" ht="16">
      <c r="B8" s="835" t="s">
        <v>1910</v>
      </c>
      <c r="C8" s="770" t="s">
        <v>39</v>
      </c>
      <c r="D8" s="836"/>
      <c r="E8" s="841" t="s">
        <v>1</v>
      </c>
      <c r="F8" s="838">
        <v>3</v>
      </c>
      <c r="G8" s="768">
        <v>0</v>
      </c>
      <c r="H8" s="1321">
        <v>4.0000000000000001E-3</v>
      </c>
      <c r="I8" s="1321">
        <v>0</v>
      </c>
      <c r="J8" s="839">
        <f t="shared" si="1"/>
        <v>4.0000000000000001E-3</v>
      </c>
      <c r="P8" s="840"/>
      <c r="Q8" s="750"/>
      <c r="R8" s="471">
        <f t="shared" si="2"/>
        <v>0</v>
      </c>
      <c r="S8" s="562"/>
      <c r="T8" s="17"/>
      <c r="U8" s="59">
        <f>IF([2]Validation!$H$3=1,0,IF(ISNUMBER(G8),0,1))</f>
        <v>0</v>
      </c>
      <c r="V8" s="59">
        <f>IF([2]Validation!$H$3=1,0,IF(ISNUMBER(H8),0,1))</f>
        <v>0</v>
      </c>
      <c r="W8" s="59">
        <f>IF([2]Validation!$H$3=1,0,IF(ISNUMBER(I8),0,1))</f>
        <v>0</v>
      </c>
      <c r="X8" s="4"/>
      <c r="Y8" s="4"/>
      <c r="AK8" s="761" t="s">
        <v>1910</v>
      </c>
      <c r="AL8" s="770" t="s">
        <v>39</v>
      </c>
      <c r="AM8" s="1364" t="s">
        <v>4340</v>
      </c>
      <c r="AN8" s="841" t="s">
        <v>1</v>
      </c>
      <c r="AO8" s="838">
        <v>3</v>
      </c>
      <c r="AP8" s="768" t="str">
        <f>+$AM8&amp;AP$4</f>
        <v>WWS1003STPPP</v>
      </c>
      <c r="AQ8" s="1321" t="str">
        <f t="shared" si="0"/>
        <v>WWS1003STPTK</v>
      </c>
      <c r="AR8" s="1321" t="str">
        <f t="shared" si="0"/>
        <v>WWS1003STPTR</v>
      </c>
      <c r="AS8" s="839" t="str">
        <f>+$AM8&amp;AS$4</f>
        <v>WWS1003STPTOT</v>
      </c>
      <c r="AT8" s="206"/>
      <c r="AU8" s="1363"/>
      <c r="AV8" s="1363"/>
      <c r="AW8" s="206"/>
      <c r="AX8" s="206"/>
    </row>
    <row r="9" spans="2:50" ht="16">
      <c r="B9" s="835" t="s">
        <v>1911</v>
      </c>
      <c r="C9" s="770" t="s">
        <v>30</v>
      </c>
      <c r="D9" s="836"/>
      <c r="E9" s="841" t="s">
        <v>1</v>
      </c>
      <c r="F9" s="838">
        <v>3</v>
      </c>
      <c r="G9" s="768">
        <v>0</v>
      </c>
      <c r="H9" s="1321">
        <v>0.01</v>
      </c>
      <c r="I9" s="1321">
        <v>0</v>
      </c>
      <c r="J9" s="839">
        <f t="shared" si="1"/>
        <v>0.01</v>
      </c>
      <c r="P9" s="840"/>
      <c r="Q9" s="750"/>
      <c r="R9" s="471">
        <f t="shared" si="2"/>
        <v>0</v>
      </c>
      <c r="S9" s="562"/>
      <c r="T9" s="17"/>
      <c r="U9" s="59">
        <f>IF([2]Validation!$H$3=1,0,IF(ISNUMBER(G9),0,1))</f>
        <v>0</v>
      </c>
      <c r="V9" s="59">
        <f>IF([2]Validation!$H$3=1,0,IF(ISNUMBER(H9),0,1))</f>
        <v>0</v>
      </c>
      <c r="W9" s="59">
        <f>IF([2]Validation!$H$3=1,0,IF(ISNUMBER(I9),0,1))</f>
        <v>0</v>
      </c>
      <c r="X9" s="4"/>
      <c r="Y9" s="4"/>
      <c r="AK9" s="761" t="s">
        <v>1911</v>
      </c>
      <c r="AL9" s="770" t="s">
        <v>30</v>
      </c>
      <c r="AM9" s="1364" t="s">
        <v>4341</v>
      </c>
      <c r="AN9" s="841" t="s">
        <v>1</v>
      </c>
      <c r="AO9" s="838">
        <v>3</v>
      </c>
      <c r="AP9" s="768" t="str">
        <f t="shared" ref="AP9" si="3">+$AM9&amp;AP$4</f>
        <v>WWS1004STPPP</v>
      </c>
      <c r="AQ9" s="1321" t="str">
        <f t="shared" si="0"/>
        <v>WWS1004STPTK</v>
      </c>
      <c r="AR9" s="1321" t="str">
        <f t="shared" si="0"/>
        <v>WWS1004STPTR</v>
      </c>
      <c r="AS9" s="839" t="str">
        <f>+$AM9&amp;AS$4</f>
        <v>WWS1004STPTOT</v>
      </c>
      <c r="AT9" s="206"/>
      <c r="AU9" s="1363"/>
      <c r="AV9" s="1363"/>
      <c r="AW9" s="206"/>
      <c r="AX9" s="206"/>
    </row>
    <row r="10" spans="2:50" s="12" customFormat="1" ht="16">
      <c r="B10" s="842"/>
      <c r="C10" s="776" t="s">
        <v>7</v>
      </c>
      <c r="D10" s="843"/>
      <c r="E10" s="844"/>
      <c r="F10" s="785"/>
      <c r="G10" s="780"/>
      <c r="H10" s="781"/>
      <c r="I10" s="781"/>
      <c r="J10" s="781"/>
      <c r="P10" s="845"/>
      <c r="Q10" s="750"/>
      <c r="R10" s="1365"/>
      <c r="S10" s="1246"/>
      <c r="T10" s="17"/>
      <c r="U10" s="1365"/>
      <c r="V10" s="1365"/>
      <c r="W10" s="1365"/>
      <c r="X10" s="1365"/>
      <c r="Y10" s="1365"/>
      <c r="AC10" s="1328"/>
      <c r="AE10" s="1328"/>
      <c r="AI10" s="1328"/>
      <c r="AK10" s="775"/>
      <c r="AL10" s="776" t="s">
        <v>7</v>
      </c>
      <c r="AM10" s="1366"/>
      <c r="AN10" s="844"/>
      <c r="AO10" s="785"/>
      <c r="AP10" s="780"/>
      <c r="AQ10" s="781"/>
      <c r="AR10" s="781"/>
      <c r="AS10" s="781"/>
      <c r="AT10" s="1007"/>
      <c r="AU10" s="1367"/>
      <c r="AV10" s="1367"/>
      <c r="AW10" s="1007"/>
      <c r="AX10" s="1007"/>
    </row>
    <row r="11" spans="2:50" ht="16">
      <c r="B11" s="835" t="s">
        <v>1912</v>
      </c>
      <c r="C11" s="74" t="s">
        <v>8</v>
      </c>
      <c r="D11" s="836"/>
      <c r="E11" s="841" t="s">
        <v>1</v>
      </c>
      <c r="F11" s="838">
        <v>3</v>
      </c>
      <c r="G11" s="768">
        <v>0</v>
      </c>
      <c r="H11" s="1321">
        <v>0</v>
      </c>
      <c r="I11" s="1321">
        <v>0</v>
      </c>
      <c r="J11" s="839">
        <f t="shared" ref="J11:J19" si="4">SUM(G11:I11)</f>
        <v>0</v>
      </c>
      <c r="P11" s="840"/>
      <c r="Q11" s="750"/>
      <c r="R11" s="471">
        <f t="shared" si="2"/>
        <v>0</v>
      </c>
      <c r="S11" s="562"/>
      <c r="T11" s="17"/>
      <c r="U11" s="59">
        <f>IF([2]Validation!$H$3=1,0,IF(ISNUMBER(G11),0,1))</f>
        <v>0</v>
      </c>
      <c r="V11" s="59">
        <f>IF([2]Validation!$H$3=1,0,IF(ISNUMBER(H11),0,1))</f>
        <v>0</v>
      </c>
      <c r="W11" s="59">
        <f>IF([2]Validation!$H$3=1,0,IF(ISNUMBER(I11),0,1))</f>
        <v>0</v>
      </c>
      <c r="X11" s="4"/>
      <c r="Y11" s="4"/>
      <c r="AK11" s="761" t="s">
        <v>1912</v>
      </c>
      <c r="AL11" s="74" t="s">
        <v>8</v>
      </c>
      <c r="AM11" s="1364" t="s">
        <v>4342</v>
      </c>
      <c r="AN11" s="841" t="s">
        <v>1</v>
      </c>
      <c r="AO11" s="838">
        <v>3</v>
      </c>
      <c r="AP11" s="768" t="str">
        <f t="shared" ref="AP11:AS19" si="5">+$AM11&amp;AP$4</f>
        <v>WWS1005STPPP</v>
      </c>
      <c r="AQ11" s="1321" t="str">
        <f t="shared" si="5"/>
        <v>WWS1005STPTK</v>
      </c>
      <c r="AR11" s="1321" t="str">
        <f t="shared" si="5"/>
        <v>WWS1005STPTR</v>
      </c>
      <c r="AS11" s="839" t="str">
        <f t="shared" si="5"/>
        <v>WWS1005STPTOT</v>
      </c>
      <c r="AT11" s="206"/>
      <c r="AU11" s="1363"/>
      <c r="AV11" s="1363"/>
      <c r="AW11" s="206"/>
      <c r="AX11" s="206"/>
    </row>
    <row r="12" spans="2:50" ht="16">
      <c r="B12" s="835" t="s">
        <v>1913</v>
      </c>
      <c r="C12" s="74" t="s">
        <v>86</v>
      </c>
      <c r="D12" s="836"/>
      <c r="E12" s="841" t="s">
        <v>1</v>
      </c>
      <c r="F12" s="838">
        <v>3</v>
      </c>
      <c r="G12" s="768">
        <v>0</v>
      </c>
      <c r="H12" s="1321">
        <v>0</v>
      </c>
      <c r="I12" s="1321">
        <v>0</v>
      </c>
      <c r="J12" s="839">
        <f t="shared" si="4"/>
        <v>0</v>
      </c>
      <c r="P12" s="846"/>
      <c r="Q12" s="750"/>
      <c r="R12" s="471">
        <f t="shared" si="2"/>
        <v>0</v>
      </c>
      <c r="S12" s="562"/>
      <c r="T12" s="17"/>
      <c r="U12" s="59">
        <f>IF([2]Validation!$H$3=1,0,IF(ISNUMBER(G12),0,1))</f>
        <v>0</v>
      </c>
      <c r="V12" s="59">
        <f>IF([2]Validation!$H$3=1,0,IF(ISNUMBER(H12),0,1))</f>
        <v>0</v>
      </c>
      <c r="W12" s="59">
        <f>IF([2]Validation!$H$3=1,0,IF(ISNUMBER(I12),0,1))</f>
        <v>0</v>
      </c>
      <c r="X12" s="4"/>
      <c r="Y12" s="4"/>
      <c r="AK12" s="761" t="s">
        <v>1913</v>
      </c>
      <c r="AL12" s="74" t="s">
        <v>86</v>
      </c>
      <c r="AM12" s="1364" t="s">
        <v>4343</v>
      </c>
      <c r="AN12" s="841" t="s">
        <v>1</v>
      </c>
      <c r="AO12" s="838">
        <v>3</v>
      </c>
      <c r="AP12" s="768" t="str">
        <f t="shared" si="5"/>
        <v>WWS1006STPPP</v>
      </c>
      <c r="AQ12" s="1321" t="str">
        <f t="shared" si="5"/>
        <v>WWS1006STPTK</v>
      </c>
      <c r="AR12" s="1321" t="str">
        <f t="shared" si="5"/>
        <v>WWS1006STPTR</v>
      </c>
      <c r="AS12" s="839" t="str">
        <f t="shared" si="5"/>
        <v>WWS1006STPTOT</v>
      </c>
      <c r="AT12" s="206"/>
      <c r="AU12" s="1363"/>
      <c r="AV12" s="1363"/>
      <c r="AW12" s="206"/>
      <c r="AX12" s="206"/>
    </row>
    <row r="13" spans="2:50" ht="16">
      <c r="B13" s="835" t="s">
        <v>1914</v>
      </c>
      <c r="C13" s="74" t="s">
        <v>1915</v>
      </c>
      <c r="D13" s="836"/>
      <c r="E13" s="841" t="s">
        <v>1</v>
      </c>
      <c r="F13" s="838">
        <v>3</v>
      </c>
      <c r="G13" s="768">
        <v>2.9000000000000001E-2</v>
      </c>
      <c r="H13" s="1321">
        <v>6.2050000000000001</v>
      </c>
      <c r="I13" s="1321">
        <v>0.19600000000000001</v>
      </c>
      <c r="J13" s="839">
        <f t="shared" si="4"/>
        <v>6.43</v>
      </c>
      <c r="P13" s="840"/>
      <c r="Q13" s="750"/>
      <c r="R13" s="471">
        <f t="shared" si="2"/>
        <v>0</v>
      </c>
      <c r="S13" s="562"/>
      <c r="T13" s="17"/>
      <c r="U13" s="59">
        <f>IF([2]Validation!$H$3=1,0,IF(ISNUMBER(G13),0,1))</f>
        <v>0</v>
      </c>
      <c r="V13" s="59">
        <f>IF([2]Validation!$H$3=1,0,IF(ISNUMBER(H13),0,1))</f>
        <v>0</v>
      </c>
      <c r="W13" s="59">
        <f>IF([2]Validation!$H$3=1,0,IF(ISNUMBER(I13),0,1))</f>
        <v>0</v>
      </c>
      <c r="X13" s="4"/>
      <c r="Y13" s="4"/>
      <c r="AK13" s="761" t="s">
        <v>1914</v>
      </c>
      <c r="AL13" s="74" t="s">
        <v>1915</v>
      </c>
      <c r="AM13" s="1364" t="s">
        <v>4344</v>
      </c>
      <c r="AN13" s="841" t="s">
        <v>1</v>
      </c>
      <c r="AO13" s="838">
        <v>3</v>
      </c>
      <c r="AP13" s="768" t="str">
        <f t="shared" si="5"/>
        <v>WWS1007DISTPPP</v>
      </c>
      <c r="AQ13" s="1321" t="str">
        <f t="shared" si="5"/>
        <v>WWS1007DISTPTK</v>
      </c>
      <c r="AR13" s="1321" t="str">
        <f t="shared" si="5"/>
        <v>WWS1007DISTPTR</v>
      </c>
      <c r="AS13" s="839" t="str">
        <f t="shared" si="5"/>
        <v>WWS1007DISTPTOT</v>
      </c>
      <c r="AT13" s="206"/>
      <c r="AU13" s="1363"/>
      <c r="AV13" s="1363"/>
      <c r="AW13" s="206"/>
      <c r="AX13" s="206"/>
    </row>
    <row r="14" spans="2:50" ht="16">
      <c r="B14" s="835" t="s">
        <v>1916</v>
      </c>
      <c r="C14" s="74" t="s">
        <v>1917</v>
      </c>
      <c r="D14" s="836"/>
      <c r="E14" s="841" t="s">
        <v>1</v>
      </c>
      <c r="F14" s="838">
        <v>3</v>
      </c>
      <c r="G14" s="768">
        <v>3.0000000000000001E-3</v>
      </c>
      <c r="H14" s="1321">
        <v>0.63800000000000001</v>
      </c>
      <c r="I14" s="1321">
        <v>0.02</v>
      </c>
      <c r="J14" s="839">
        <f t="shared" si="4"/>
        <v>0.66100000000000003</v>
      </c>
      <c r="P14" s="840"/>
      <c r="Q14" s="750"/>
      <c r="R14" s="471">
        <f t="shared" si="2"/>
        <v>0</v>
      </c>
      <c r="S14" s="562"/>
      <c r="T14" s="17"/>
      <c r="U14" s="59">
        <f>IF([2]Validation!$H$3=1,0,IF(ISNUMBER(G14),0,1))</f>
        <v>0</v>
      </c>
      <c r="V14" s="59">
        <f>IF([2]Validation!$H$3=1,0,IF(ISNUMBER(H14),0,1))</f>
        <v>0</v>
      </c>
      <c r="W14" s="59">
        <f>IF([2]Validation!$H$3=1,0,IF(ISNUMBER(I14),0,1))</f>
        <v>0</v>
      </c>
      <c r="X14" s="4"/>
      <c r="Y14" s="4"/>
      <c r="AK14" s="761" t="s">
        <v>1916</v>
      </c>
      <c r="AL14" s="74" t="s">
        <v>1917</v>
      </c>
      <c r="AM14" s="1364" t="s">
        <v>4345</v>
      </c>
      <c r="AN14" s="841" t="s">
        <v>1</v>
      </c>
      <c r="AO14" s="838">
        <v>3</v>
      </c>
      <c r="AP14" s="768" t="str">
        <f t="shared" si="5"/>
        <v>WWS1007INSTPPP</v>
      </c>
      <c r="AQ14" s="1321" t="str">
        <f t="shared" si="5"/>
        <v>WWS1007INSTPTK</v>
      </c>
      <c r="AR14" s="1321" t="str">
        <f t="shared" si="5"/>
        <v>WWS1007INSTPTR</v>
      </c>
      <c r="AS14" s="839" t="str">
        <f t="shared" si="5"/>
        <v>WWS1007INSTPTOT</v>
      </c>
      <c r="AT14" s="206"/>
      <c r="AU14" s="1363"/>
      <c r="AV14" s="1363"/>
      <c r="AW14" s="206"/>
      <c r="AX14" s="206"/>
    </row>
    <row r="15" spans="2:50" ht="16">
      <c r="B15" s="835" t="s">
        <v>1918</v>
      </c>
      <c r="C15" s="787" t="s">
        <v>1848</v>
      </c>
      <c r="D15" s="836"/>
      <c r="E15" s="841" t="s">
        <v>1</v>
      </c>
      <c r="F15" s="838">
        <v>3</v>
      </c>
      <c r="G15" s="788">
        <f>SUM(G6:G14)</f>
        <v>2.8000000000000001E-2</v>
      </c>
      <c r="H15" s="788">
        <f t="shared" ref="H15:I15" si="6">SUM(H6:H14)</f>
        <v>6.8570000000000002</v>
      </c>
      <c r="I15" s="788">
        <f t="shared" si="6"/>
        <v>0.216</v>
      </c>
      <c r="J15" s="839">
        <f t="shared" si="4"/>
        <v>7.101</v>
      </c>
      <c r="L15" s="748"/>
      <c r="M15" s="748"/>
      <c r="P15" s="840"/>
      <c r="Q15" s="750"/>
      <c r="R15" s="4"/>
      <c r="S15" s="562"/>
      <c r="T15" s="17"/>
      <c r="U15" s="4"/>
      <c r="V15" s="4"/>
      <c r="W15" s="4"/>
      <c r="X15" s="4"/>
      <c r="Y15" s="4"/>
      <c r="AK15" s="761" t="s">
        <v>1918</v>
      </c>
      <c r="AL15" s="787" t="s">
        <v>1848</v>
      </c>
      <c r="AM15" s="1364" t="s">
        <v>1849</v>
      </c>
      <c r="AN15" s="841" t="s">
        <v>1</v>
      </c>
      <c r="AO15" s="838">
        <v>3</v>
      </c>
      <c r="AP15" s="788" t="str">
        <f t="shared" si="5"/>
        <v>BM816STPPP</v>
      </c>
      <c r="AQ15" s="788" t="str">
        <f t="shared" si="5"/>
        <v>BM816STPTK</v>
      </c>
      <c r="AR15" s="788" t="str">
        <f t="shared" si="5"/>
        <v>BM816STPTR</v>
      </c>
      <c r="AS15" s="839" t="str">
        <f t="shared" si="5"/>
        <v>BM816STPTOT</v>
      </c>
      <c r="AT15" s="206"/>
      <c r="AU15" s="1363"/>
      <c r="AV15" s="1363"/>
      <c r="AW15" s="206"/>
      <c r="AX15" s="206"/>
    </row>
    <row r="16" spans="2:50" ht="16">
      <c r="B16" s="835" t="s">
        <v>1919</v>
      </c>
      <c r="C16" s="770" t="s">
        <v>10</v>
      </c>
      <c r="D16" s="836" t="s">
        <v>1851</v>
      </c>
      <c r="E16" s="837" t="s">
        <v>1</v>
      </c>
      <c r="F16" s="838">
        <v>3</v>
      </c>
      <c r="G16" s="768">
        <v>0</v>
      </c>
      <c r="H16" s="1321">
        <v>0</v>
      </c>
      <c r="I16" s="1321">
        <v>0</v>
      </c>
      <c r="J16" s="839">
        <f t="shared" si="4"/>
        <v>0</v>
      </c>
      <c r="L16" s="748"/>
      <c r="M16" s="748"/>
      <c r="P16" s="840"/>
      <c r="Q16" s="750"/>
      <c r="R16" s="471">
        <f t="shared" si="2"/>
        <v>0</v>
      </c>
      <c r="S16" s="562"/>
      <c r="T16" s="17"/>
      <c r="U16" s="59">
        <f>IF([2]Validation!$H$3=1,0,IF(ISNUMBER(G16),0,1))</f>
        <v>0</v>
      </c>
      <c r="V16" s="59">
        <f>IF([2]Validation!$H$3=1,0,IF(ISNUMBER(H16),0,1))</f>
        <v>0</v>
      </c>
      <c r="W16" s="59">
        <f>IF([2]Validation!$H$3=1,0,IF(ISNUMBER(I16),0,1))</f>
        <v>0</v>
      </c>
      <c r="X16" s="4"/>
      <c r="Y16" s="4"/>
      <c r="AK16" s="761" t="s">
        <v>1919</v>
      </c>
      <c r="AL16" s="770" t="s">
        <v>10</v>
      </c>
      <c r="AM16" s="1364" t="s">
        <v>4346</v>
      </c>
      <c r="AN16" s="837" t="s">
        <v>1</v>
      </c>
      <c r="AO16" s="838">
        <v>3</v>
      </c>
      <c r="AP16" s="768" t="str">
        <f t="shared" si="5"/>
        <v>WWS1008STPPP</v>
      </c>
      <c r="AQ16" s="1321" t="str">
        <f t="shared" si="5"/>
        <v>WWS1008STPTK</v>
      </c>
      <c r="AR16" s="1321" t="str">
        <f t="shared" si="5"/>
        <v>WWS1008STPTR</v>
      </c>
      <c r="AS16" s="839" t="str">
        <f t="shared" si="5"/>
        <v>WWS1008STPTOT</v>
      </c>
      <c r="AT16" s="206"/>
      <c r="AU16" s="1363"/>
      <c r="AV16" s="1363"/>
      <c r="AW16" s="206"/>
      <c r="AX16" s="206"/>
    </row>
    <row r="17" spans="2:50" ht="23.5">
      <c r="B17" s="835" t="s">
        <v>1920</v>
      </c>
      <c r="C17" s="790" t="s">
        <v>70</v>
      </c>
      <c r="D17" s="847" t="s">
        <v>1853</v>
      </c>
      <c r="E17" s="848" t="s">
        <v>1</v>
      </c>
      <c r="F17" s="849">
        <v>3</v>
      </c>
      <c r="G17" s="788">
        <f>+G15+G16</f>
        <v>2.8000000000000001E-2</v>
      </c>
      <c r="H17" s="788">
        <f t="shared" ref="H17:I17" si="7">+H15+H16</f>
        <v>6.8570000000000002</v>
      </c>
      <c r="I17" s="788">
        <f t="shared" si="7"/>
        <v>0.216</v>
      </c>
      <c r="J17" s="839">
        <f t="shared" si="4"/>
        <v>7.101</v>
      </c>
      <c r="L17" s="748"/>
      <c r="M17" s="748"/>
      <c r="P17" s="840"/>
      <c r="Q17" s="750"/>
      <c r="R17" s="986">
        <f xml:space="preserve"> IF( SUM( AC17:AE17 ) = 0, 0, AH17 )</f>
        <v>0</v>
      </c>
      <c r="S17" s="562"/>
      <c r="T17" s="17"/>
      <c r="U17" s="4"/>
      <c r="V17" s="4"/>
      <c r="W17" s="4"/>
      <c r="X17" s="4"/>
      <c r="Y17" s="4"/>
      <c r="AD17" s="1368">
        <f xml:space="preserve"> IF( (AF17 - AG17) = 0, 0, 1 )</f>
        <v>0</v>
      </c>
      <c r="AE17" s="1369"/>
      <c r="AF17" s="1370">
        <f>ROUND(J17,3)</f>
        <v>7.101</v>
      </c>
      <c r="AG17" s="1371">
        <f>ROUND('[2]4E'!L15,3)</f>
        <v>7.101</v>
      </c>
      <c r="AH17" s="1372" t="s">
        <v>4347</v>
      </c>
      <c r="AK17" s="761" t="s">
        <v>1920</v>
      </c>
      <c r="AL17" s="790" t="s">
        <v>70</v>
      </c>
      <c r="AM17" s="1373" t="s">
        <v>4348</v>
      </c>
      <c r="AN17" s="848" t="s">
        <v>1</v>
      </c>
      <c r="AO17" s="849">
        <v>3</v>
      </c>
      <c r="AP17" s="788" t="str">
        <f t="shared" si="5"/>
        <v>WWS1009STPPP</v>
      </c>
      <c r="AQ17" s="788" t="str">
        <f t="shared" si="5"/>
        <v>WWS1009STPTK</v>
      </c>
      <c r="AR17" s="788" t="str">
        <f t="shared" si="5"/>
        <v>WWS1009STPTR</v>
      </c>
      <c r="AS17" s="839" t="str">
        <f t="shared" si="5"/>
        <v>WWS1009STPTOT</v>
      </c>
      <c r="AT17" s="206"/>
      <c r="AU17" s="1363"/>
      <c r="AV17" s="1363"/>
      <c r="AW17" s="206"/>
      <c r="AX17" s="206"/>
    </row>
    <row r="18" spans="2:50" ht="16">
      <c r="B18" s="835" t="s">
        <v>1921</v>
      </c>
      <c r="C18" s="770" t="s">
        <v>3</v>
      </c>
      <c r="D18" s="836" t="s">
        <v>1855</v>
      </c>
      <c r="E18" s="848" t="s">
        <v>1</v>
      </c>
      <c r="F18" s="849">
        <v>3</v>
      </c>
      <c r="G18" s="796">
        <v>2.8000000000000001E-2</v>
      </c>
      <c r="H18" s="1321">
        <v>6.6420000000000003</v>
      </c>
      <c r="I18" s="1332">
        <v>0.21</v>
      </c>
      <c r="J18" s="839">
        <f t="shared" si="4"/>
        <v>6.88</v>
      </c>
      <c r="L18" s="748"/>
      <c r="M18" s="748"/>
      <c r="P18" s="846"/>
      <c r="Q18" s="750"/>
      <c r="R18" s="471">
        <f t="shared" si="2"/>
        <v>0</v>
      </c>
      <c r="S18" s="562"/>
      <c r="T18" s="17"/>
      <c r="U18" s="59">
        <f>IF([2]Validation!$H$3=1,0,IF(ISNUMBER(G18),0,1))</f>
        <v>0</v>
      </c>
      <c r="V18" s="59">
        <f>IF([2]Validation!$H$3=1,0,IF(ISNUMBER(H18),0,1))</f>
        <v>0</v>
      </c>
      <c r="W18" s="59">
        <f>IF([2]Validation!$H$3=1,0,IF(ISNUMBER(I18),0,1))</f>
        <v>0</v>
      </c>
      <c r="X18" s="4"/>
      <c r="Y18" s="4"/>
      <c r="AK18" s="761" t="s">
        <v>1921</v>
      </c>
      <c r="AL18" s="770" t="s">
        <v>3</v>
      </c>
      <c r="AM18" s="1364" t="s">
        <v>1855</v>
      </c>
      <c r="AN18" s="848" t="s">
        <v>1</v>
      </c>
      <c r="AO18" s="849">
        <v>3</v>
      </c>
      <c r="AP18" s="796" t="str">
        <f t="shared" si="5"/>
        <v>FT00865STPPP</v>
      </c>
      <c r="AQ18" s="1321" t="str">
        <f t="shared" si="5"/>
        <v>FT00865STPTK</v>
      </c>
      <c r="AR18" s="1332" t="str">
        <f t="shared" si="5"/>
        <v>FT00865STPTR</v>
      </c>
      <c r="AS18" s="839" t="str">
        <f t="shared" si="5"/>
        <v>FT00865STPTOT</v>
      </c>
      <c r="AT18" s="206"/>
      <c r="AU18" s="1363"/>
      <c r="AV18" s="1363"/>
      <c r="AW18" s="206"/>
      <c r="AX18" s="206"/>
    </row>
    <row r="19" spans="2:50" ht="16.5" thickBot="1">
      <c r="B19" s="850" t="s">
        <v>1922</v>
      </c>
      <c r="C19" s="798" t="s">
        <v>71</v>
      </c>
      <c r="D19" s="851" t="s">
        <v>1857</v>
      </c>
      <c r="E19" s="852" t="s">
        <v>1</v>
      </c>
      <c r="F19" s="853">
        <v>3</v>
      </c>
      <c r="G19" s="802">
        <f>+G17+G18</f>
        <v>5.6000000000000001E-2</v>
      </c>
      <c r="H19" s="802">
        <f t="shared" ref="H19:I19" si="8">+H17+H18</f>
        <v>13.499000000000001</v>
      </c>
      <c r="I19" s="802">
        <f t="shared" si="8"/>
        <v>0.42599999999999999</v>
      </c>
      <c r="J19" s="854">
        <f t="shared" si="4"/>
        <v>13.981</v>
      </c>
      <c r="L19" s="748"/>
      <c r="M19" s="748"/>
      <c r="P19" s="855"/>
      <c r="Q19" s="750"/>
      <c r="R19" s="4"/>
      <c r="S19" s="562"/>
      <c r="T19" s="17"/>
      <c r="U19" s="4"/>
      <c r="V19" s="4"/>
      <c r="W19" s="4"/>
      <c r="X19" s="4"/>
      <c r="Y19" s="4"/>
      <c r="AK19" s="797" t="s">
        <v>1922</v>
      </c>
      <c r="AL19" s="798" t="s">
        <v>71</v>
      </c>
      <c r="AM19" s="1374" t="s">
        <v>1857</v>
      </c>
      <c r="AN19" s="852" t="s">
        <v>1</v>
      </c>
      <c r="AO19" s="853">
        <v>3</v>
      </c>
      <c r="AP19" s="802" t="str">
        <f t="shared" si="5"/>
        <v>BM319STPPP</v>
      </c>
      <c r="AQ19" s="802" t="str">
        <f t="shared" si="5"/>
        <v>BM319STPTK</v>
      </c>
      <c r="AR19" s="802" t="str">
        <f t="shared" si="5"/>
        <v>BM319STPTR</v>
      </c>
      <c r="AS19" s="854" t="str">
        <f t="shared" si="5"/>
        <v>BM319STPTOT</v>
      </c>
      <c r="AT19" s="206"/>
      <c r="AU19" s="1363"/>
      <c r="AV19" s="1363"/>
      <c r="AW19" s="206"/>
      <c r="AX19" s="206"/>
    </row>
    <row r="20" spans="2:50" ht="14.5" thickBot="1">
      <c r="B20" s="856"/>
      <c r="C20" s="206"/>
      <c r="D20" s="206"/>
      <c r="E20" s="206"/>
      <c r="F20" s="206"/>
      <c r="L20" s="748"/>
      <c r="M20" s="748"/>
      <c r="P20" s="749"/>
      <c r="Q20" s="750"/>
      <c r="S20" s="4"/>
      <c r="T20" s="1310"/>
      <c r="U20" s="1097"/>
      <c r="V20" s="4"/>
      <c r="W20" s="4"/>
      <c r="X20" s="4"/>
      <c r="Y20" s="4"/>
      <c r="AK20" s="709"/>
      <c r="AL20" s="206"/>
      <c r="AM20" s="1361"/>
      <c r="AN20" s="206"/>
      <c r="AO20" s="206"/>
      <c r="AP20" s="1361" t="s">
        <v>4349</v>
      </c>
      <c r="AQ20" s="1361" t="s">
        <v>4350</v>
      </c>
      <c r="AR20" s="1361" t="s">
        <v>4351</v>
      </c>
      <c r="AS20" s="1361" t="s">
        <v>4352</v>
      </c>
      <c r="AT20" s="1361" t="s">
        <v>4353</v>
      </c>
      <c r="AU20" s="1312" t="s">
        <v>4354</v>
      </c>
      <c r="AV20" s="1312" t="s">
        <v>4355</v>
      </c>
      <c r="AW20" s="1361" t="s">
        <v>4356</v>
      </c>
      <c r="AX20" s="1361" t="s">
        <v>4357</v>
      </c>
    </row>
    <row r="21" spans="2:50" ht="41" thickBot="1">
      <c r="B21" s="827" t="s">
        <v>438</v>
      </c>
      <c r="C21" s="857" t="s">
        <v>81</v>
      </c>
      <c r="D21" s="206"/>
      <c r="E21" s="206"/>
      <c r="F21" s="206"/>
      <c r="G21" s="235" t="s">
        <v>1923</v>
      </c>
      <c r="H21" s="745" t="s">
        <v>1924</v>
      </c>
      <c r="I21" s="745" t="s">
        <v>78</v>
      </c>
      <c r="J21" s="745" t="s">
        <v>1925</v>
      </c>
      <c r="K21" s="745" t="s">
        <v>1926</v>
      </c>
      <c r="L21" s="746" t="s">
        <v>79</v>
      </c>
      <c r="M21" s="746" t="s">
        <v>80</v>
      </c>
      <c r="N21" s="745" t="s">
        <v>4</v>
      </c>
      <c r="O21" s="236" t="s">
        <v>0</v>
      </c>
      <c r="P21" s="688" t="s">
        <v>417</v>
      </c>
      <c r="AK21" s="243" t="s">
        <v>423</v>
      </c>
      <c r="AL21" s="858" t="s">
        <v>81</v>
      </c>
      <c r="AM21" s="1375"/>
      <c r="AN21" s="1375"/>
      <c r="AO21" s="1375"/>
      <c r="AP21" s="235" t="s">
        <v>1923</v>
      </c>
      <c r="AQ21" s="745" t="s">
        <v>1924</v>
      </c>
      <c r="AR21" s="745" t="s">
        <v>78</v>
      </c>
      <c r="AS21" s="745" t="s">
        <v>1925</v>
      </c>
      <c r="AT21" s="745" t="s">
        <v>1926</v>
      </c>
      <c r="AU21" s="746" t="s">
        <v>79</v>
      </c>
      <c r="AV21" s="746" t="s">
        <v>80</v>
      </c>
      <c r="AW21" s="745" t="s">
        <v>4</v>
      </c>
      <c r="AX21" s="236" t="s">
        <v>0</v>
      </c>
    </row>
    <row r="22" spans="2:50" ht="16">
      <c r="B22" s="829" t="s">
        <v>1927</v>
      </c>
      <c r="C22" s="812" t="s">
        <v>5</v>
      </c>
      <c r="D22" s="859"/>
      <c r="E22" s="831" t="s">
        <v>1</v>
      </c>
      <c r="F22" s="832">
        <v>3</v>
      </c>
      <c r="G22" s="758">
        <v>-0.223</v>
      </c>
      <c r="H22" s="1313">
        <v>-0.58199999999999996</v>
      </c>
      <c r="I22" s="1313">
        <v>-5.7510000000000003</v>
      </c>
      <c r="J22" s="1313">
        <v>-10.255000000000001</v>
      </c>
      <c r="K22" s="1313">
        <v>-2.0510000000000002</v>
      </c>
      <c r="L22" s="1313">
        <v>0</v>
      </c>
      <c r="M22" s="1313">
        <v>0</v>
      </c>
      <c r="N22" s="1313">
        <v>0</v>
      </c>
      <c r="O22" s="833">
        <f t="shared" ref="O22:O35" si="9">SUM(G22:N22)</f>
        <v>-18.862000000000002</v>
      </c>
      <c r="P22" s="834"/>
      <c r="R22" s="471">
        <f xml:space="preserve"> IF( SUM( T22:AB22 ) = 0, 0, $U$4 )</f>
        <v>0</v>
      </c>
      <c r="S22" s="562"/>
      <c r="T22" s="17"/>
      <c r="U22" s="59">
        <f>IF([2]Validation!$H$3=1,0,IF(ISNUMBER(G22),0,1))</f>
        <v>0</v>
      </c>
      <c r="V22" s="59">
        <f>IF([2]Validation!$H$3=1,0,IF(ISNUMBER(H22),0,1))</f>
        <v>0</v>
      </c>
      <c r="W22" s="59">
        <f>IF([2]Validation!$H$3=1,0,IF(ISNUMBER(I22),0,1))</f>
        <v>0</v>
      </c>
      <c r="X22" s="59">
        <f>IF([2]Validation!$H$3=1,0,IF(ISNUMBER(J22),0,1))</f>
        <v>0</v>
      </c>
      <c r="Y22" s="59">
        <f>IF([2]Validation!$H$3=1,0,IF(ISNUMBER(K22),0,1))</f>
        <v>0</v>
      </c>
      <c r="Z22" s="59">
        <f>IF([2]Validation!$H$3=1,0,IF(ISNUMBER(L22),0,1))</f>
        <v>0</v>
      </c>
      <c r="AA22" s="59">
        <f>IF([2]Validation!$H$3=1,0,IF(ISNUMBER(M22),0,1))</f>
        <v>0</v>
      </c>
      <c r="AB22" s="59">
        <f>IF([2]Validation!$H$3=1,0,IF(ISNUMBER(N22),0,1))</f>
        <v>0</v>
      </c>
      <c r="AC22" s="17"/>
      <c r="AK22" s="753" t="s">
        <v>1927</v>
      </c>
      <c r="AL22" s="812" t="s">
        <v>5</v>
      </c>
      <c r="AM22" s="1362" t="s">
        <v>4358</v>
      </c>
      <c r="AN22" s="831" t="s">
        <v>1</v>
      </c>
      <c r="AO22" s="832">
        <v>3</v>
      </c>
      <c r="AP22" s="758" t="s">
        <v>4359</v>
      </c>
      <c r="AQ22" s="1313" t="s">
        <v>4360</v>
      </c>
      <c r="AR22" s="1313" t="s">
        <v>4361</v>
      </c>
      <c r="AS22" s="1376" t="s">
        <v>4362</v>
      </c>
      <c r="AT22" s="1376" t="s">
        <v>4363</v>
      </c>
      <c r="AU22" s="1313" t="s">
        <v>4364</v>
      </c>
      <c r="AV22" s="1313" t="s">
        <v>4365</v>
      </c>
      <c r="AW22" s="1313" t="s">
        <v>4366</v>
      </c>
      <c r="AX22" s="1377" t="s">
        <v>4367</v>
      </c>
    </row>
    <row r="23" spans="2:50" ht="16">
      <c r="B23" s="835" t="s">
        <v>1928</v>
      </c>
      <c r="C23" s="770" t="s">
        <v>6</v>
      </c>
      <c r="D23" s="860"/>
      <c r="E23" s="837" t="s">
        <v>1</v>
      </c>
      <c r="F23" s="838">
        <v>3</v>
      </c>
      <c r="G23" s="768">
        <v>-0.14299999999999999</v>
      </c>
      <c r="H23" s="1321">
        <v>-0.373</v>
      </c>
      <c r="I23" s="1321">
        <v>-3.69</v>
      </c>
      <c r="J23" s="1321">
        <v>-6.5789999999999997</v>
      </c>
      <c r="K23" s="1321">
        <v>-1.3160000000000001</v>
      </c>
      <c r="L23" s="1321">
        <v>0</v>
      </c>
      <c r="M23" s="1321">
        <v>0</v>
      </c>
      <c r="N23" s="1321">
        <v>0</v>
      </c>
      <c r="O23" s="839">
        <f t="shared" si="9"/>
        <v>-12.101000000000001</v>
      </c>
      <c r="P23" s="840"/>
      <c r="R23" s="471">
        <f xml:space="preserve"> IF( SUM( T23:AB23 ) = 0, 0, $U$4 )</f>
        <v>0</v>
      </c>
      <c r="S23" s="562"/>
      <c r="T23" s="17"/>
      <c r="U23" s="59">
        <f>IF([2]Validation!$H$3=1,0,IF(ISNUMBER(G23),0,1))</f>
        <v>0</v>
      </c>
      <c r="V23" s="59">
        <f>IF([2]Validation!$H$3=1,0,IF(ISNUMBER(H23),0,1))</f>
        <v>0</v>
      </c>
      <c r="W23" s="59">
        <f>IF([2]Validation!$H$3=1,0,IF(ISNUMBER(I23),0,1))</f>
        <v>0</v>
      </c>
      <c r="X23" s="59">
        <f>IF([2]Validation!$H$3=1,0,IF(ISNUMBER(J23),0,1))</f>
        <v>0</v>
      </c>
      <c r="Y23" s="59">
        <f>IF([2]Validation!$H$3=1,0,IF(ISNUMBER(K23),0,1))</f>
        <v>0</v>
      </c>
      <c r="Z23" s="59">
        <f>IF([2]Validation!$H$3=1,0,IF(ISNUMBER(L23),0,1))</f>
        <v>0</v>
      </c>
      <c r="AA23" s="59">
        <f>IF([2]Validation!$H$3=1,0,IF(ISNUMBER(M23),0,1))</f>
        <v>0</v>
      </c>
      <c r="AB23" s="59">
        <f>IF([2]Validation!$H$3=1,0,IF(ISNUMBER(N23),0,1))</f>
        <v>0</v>
      </c>
      <c r="AC23" s="17"/>
      <c r="AK23" s="761" t="s">
        <v>1928</v>
      </c>
      <c r="AL23" s="770" t="s">
        <v>6</v>
      </c>
      <c r="AM23" s="1364" t="s">
        <v>1832</v>
      </c>
      <c r="AN23" s="837" t="s">
        <v>1</v>
      </c>
      <c r="AO23" s="838">
        <v>3</v>
      </c>
      <c r="AP23" s="768" t="s">
        <v>4368</v>
      </c>
      <c r="AQ23" s="1321" t="s">
        <v>4369</v>
      </c>
      <c r="AR23" s="1321" t="s">
        <v>4370</v>
      </c>
      <c r="AS23" s="1378" t="s">
        <v>4371</v>
      </c>
      <c r="AT23" s="1378" t="s">
        <v>4372</v>
      </c>
      <c r="AU23" s="1321" t="s">
        <v>4373</v>
      </c>
      <c r="AV23" s="1321" t="s">
        <v>4374</v>
      </c>
      <c r="AW23" s="1321" t="s">
        <v>4375</v>
      </c>
      <c r="AX23" s="1379" t="s">
        <v>4376</v>
      </c>
    </row>
    <row r="24" spans="2:50" ht="16">
      <c r="B24" s="835" t="s">
        <v>1929</v>
      </c>
      <c r="C24" s="770" t="s">
        <v>39</v>
      </c>
      <c r="D24" s="836"/>
      <c r="E24" s="841" t="s">
        <v>1</v>
      </c>
      <c r="F24" s="838">
        <v>3</v>
      </c>
      <c r="G24" s="768">
        <v>1E-3</v>
      </c>
      <c r="H24" s="1321">
        <v>2E-3</v>
      </c>
      <c r="I24" s="1321">
        <v>1.7000000000000001E-2</v>
      </c>
      <c r="J24" s="1321">
        <v>0.03</v>
      </c>
      <c r="K24" s="1321">
        <v>6.0000000000000001E-3</v>
      </c>
      <c r="L24" s="1321">
        <v>0</v>
      </c>
      <c r="M24" s="1321">
        <v>0</v>
      </c>
      <c r="N24" s="1321">
        <v>0</v>
      </c>
      <c r="O24" s="839">
        <f t="shared" si="9"/>
        <v>5.6000000000000001E-2</v>
      </c>
      <c r="P24" s="840"/>
      <c r="R24" s="471">
        <f t="shared" ref="R24:R25" si="10" xml:space="preserve"> IF( SUM( T24:AB24 ) = 0, 0, $U$4 )</f>
        <v>0</v>
      </c>
      <c r="S24" s="562"/>
      <c r="T24" s="17"/>
      <c r="U24" s="59">
        <f>IF([2]Validation!$H$3=1,0,IF(ISNUMBER(G24),0,1))</f>
        <v>0</v>
      </c>
      <c r="V24" s="59">
        <f>IF([2]Validation!$H$3=1,0,IF(ISNUMBER(H24),0,1))</f>
        <v>0</v>
      </c>
      <c r="W24" s="59">
        <f>IF([2]Validation!$H$3=1,0,IF(ISNUMBER(I24),0,1))</f>
        <v>0</v>
      </c>
      <c r="X24" s="59">
        <f>IF([2]Validation!$H$3=1,0,IF(ISNUMBER(J24),0,1))</f>
        <v>0</v>
      </c>
      <c r="Y24" s="59">
        <f>IF([2]Validation!$H$3=1,0,IF(ISNUMBER(K24),0,1))</f>
        <v>0</v>
      </c>
      <c r="Z24" s="59">
        <f>IF([2]Validation!$H$3=1,0,IF(ISNUMBER(L24),0,1))</f>
        <v>0</v>
      </c>
      <c r="AA24" s="59">
        <f>IF([2]Validation!$H$3=1,0,IF(ISNUMBER(M24),0,1))</f>
        <v>0</v>
      </c>
      <c r="AB24" s="59">
        <f>IF([2]Validation!$H$3=1,0,IF(ISNUMBER(N24),0,1))</f>
        <v>0</v>
      </c>
      <c r="AC24" s="17"/>
      <c r="AK24" s="761" t="s">
        <v>1929</v>
      </c>
      <c r="AL24" s="770" t="s">
        <v>39</v>
      </c>
      <c r="AM24" s="1364" t="s">
        <v>4340</v>
      </c>
      <c r="AN24" s="841" t="s">
        <v>1</v>
      </c>
      <c r="AO24" s="838">
        <v>3</v>
      </c>
      <c r="AP24" s="768" t="str">
        <f>+$AM24&amp;AP$20</f>
        <v>WWS1003STUTS</v>
      </c>
      <c r="AQ24" s="1321" t="str">
        <f t="shared" ref="AQ24:AX25" si="11">+$AM24&amp;AQ$20</f>
        <v>WWS1003STRSL</v>
      </c>
      <c r="AR24" s="1321" t="str">
        <f t="shared" si="11"/>
        <v>WWS1003STCAD</v>
      </c>
      <c r="AS24" s="1378" t="str">
        <f t="shared" si="11"/>
        <v>WWS1003STAD</v>
      </c>
      <c r="AT24" s="1378" t="str">
        <f t="shared" si="11"/>
        <v>WWS1003STIRS</v>
      </c>
      <c r="AU24" s="1321" t="str">
        <f t="shared" si="11"/>
        <v>WWS1003STIDS</v>
      </c>
      <c r="AV24" s="1321" t="str">
        <f t="shared" si="11"/>
        <v>WWS1003STPCC</v>
      </c>
      <c r="AW24" s="1321" t="str">
        <f t="shared" si="11"/>
        <v>WWS1003STSLOT</v>
      </c>
      <c r="AX24" s="1379" t="str">
        <f t="shared" si="11"/>
        <v>WWS1003STTOT</v>
      </c>
    </row>
    <row r="25" spans="2:50" ht="16">
      <c r="B25" s="835" t="s">
        <v>1930</v>
      </c>
      <c r="C25" s="770" t="s">
        <v>30</v>
      </c>
      <c r="D25" s="836"/>
      <c r="E25" s="841" t="s">
        <v>1</v>
      </c>
      <c r="F25" s="838">
        <v>3</v>
      </c>
      <c r="G25" s="768">
        <v>1E-3</v>
      </c>
      <c r="H25" s="1321">
        <v>3.0000000000000001E-3</v>
      </c>
      <c r="I25" s="1321">
        <v>0.03</v>
      </c>
      <c r="J25" s="1321">
        <v>5.2999999999999999E-2</v>
      </c>
      <c r="K25" s="1321">
        <v>1.0999999999999999E-2</v>
      </c>
      <c r="L25" s="1321">
        <v>0</v>
      </c>
      <c r="M25" s="1321">
        <v>0</v>
      </c>
      <c r="N25" s="1321">
        <v>0</v>
      </c>
      <c r="O25" s="839">
        <f t="shared" si="9"/>
        <v>9.799999999999999E-2</v>
      </c>
      <c r="P25" s="840"/>
      <c r="R25" s="471">
        <f t="shared" si="10"/>
        <v>0</v>
      </c>
      <c r="S25" s="562"/>
      <c r="T25" s="17"/>
      <c r="U25" s="59">
        <f>IF([2]Validation!$H$3=1,0,IF(ISNUMBER(G25),0,1))</f>
        <v>0</v>
      </c>
      <c r="V25" s="59">
        <f>IF([2]Validation!$H$3=1,0,IF(ISNUMBER(H25),0,1))</f>
        <v>0</v>
      </c>
      <c r="W25" s="59">
        <f>IF([2]Validation!$H$3=1,0,IF(ISNUMBER(I25),0,1))</f>
        <v>0</v>
      </c>
      <c r="X25" s="59">
        <f>IF([2]Validation!$H$3=1,0,IF(ISNUMBER(J25),0,1))</f>
        <v>0</v>
      </c>
      <c r="Y25" s="59">
        <f>IF([2]Validation!$H$3=1,0,IF(ISNUMBER(K25),0,1))</f>
        <v>0</v>
      </c>
      <c r="Z25" s="59">
        <f>IF([2]Validation!$H$3=1,0,IF(ISNUMBER(L25),0,1))</f>
        <v>0</v>
      </c>
      <c r="AA25" s="59">
        <f>IF([2]Validation!$H$3=1,0,IF(ISNUMBER(M25),0,1))</f>
        <v>0</v>
      </c>
      <c r="AB25" s="59">
        <f>IF([2]Validation!$H$3=1,0,IF(ISNUMBER(N25),0,1))</f>
        <v>0</v>
      </c>
      <c r="AC25" s="17"/>
      <c r="AK25" s="761" t="s">
        <v>1930</v>
      </c>
      <c r="AL25" s="770" t="s">
        <v>30</v>
      </c>
      <c r="AM25" s="1364" t="s">
        <v>1836</v>
      </c>
      <c r="AN25" s="841" t="s">
        <v>1</v>
      </c>
      <c r="AO25" s="838">
        <v>3</v>
      </c>
      <c r="AP25" s="768" t="str">
        <f t="shared" ref="AP25" si="12">+$AM25&amp;AP$20</f>
        <v>BM240STUTS</v>
      </c>
      <c r="AQ25" s="1321" t="str">
        <f t="shared" si="11"/>
        <v>BM240STRSL</v>
      </c>
      <c r="AR25" s="1321" t="str">
        <f t="shared" si="11"/>
        <v>BM240STCAD</v>
      </c>
      <c r="AS25" s="1378" t="str">
        <f t="shared" si="11"/>
        <v>BM240STAD</v>
      </c>
      <c r="AT25" s="1378" t="str">
        <f t="shared" si="11"/>
        <v>BM240STIRS</v>
      </c>
      <c r="AU25" s="1321" t="str">
        <f t="shared" si="11"/>
        <v>BM240STIDS</v>
      </c>
      <c r="AV25" s="1321" t="str">
        <f t="shared" si="11"/>
        <v>BM240STPCC</v>
      </c>
      <c r="AW25" s="1321" t="str">
        <f t="shared" si="11"/>
        <v>BM240STSLOT</v>
      </c>
      <c r="AX25" s="1379" t="str">
        <f t="shared" si="11"/>
        <v>BM240STTOT</v>
      </c>
    </row>
    <row r="26" spans="2:50" s="12" customFormat="1" ht="16">
      <c r="B26" s="842"/>
      <c r="C26" s="776" t="s">
        <v>7</v>
      </c>
      <c r="D26" s="843"/>
      <c r="E26" s="844"/>
      <c r="F26" s="785"/>
      <c r="G26" s="780"/>
      <c r="H26" s="781"/>
      <c r="I26" s="781"/>
      <c r="J26" s="781"/>
      <c r="K26" s="781"/>
      <c r="L26" s="781"/>
      <c r="M26" s="781"/>
      <c r="N26" s="781"/>
      <c r="O26" s="861"/>
      <c r="P26" s="845"/>
      <c r="R26" s="471"/>
      <c r="S26" s="1246"/>
      <c r="T26" s="17"/>
      <c r="U26" s="59"/>
      <c r="V26" s="59"/>
      <c r="W26" s="59"/>
      <c r="X26" s="59"/>
      <c r="Y26" s="59"/>
      <c r="Z26" s="59"/>
      <c r="AA26" s="59"/>
      <c r="AB26" s="59"/>
      <c r="AC26" s="17"/>
      <c r="AE26" s="1328"/>
      <c r="AI26" s="1328"/>
      <c r="AK26" s="775"/>
      <c r="AL26" s="776" t="s">
        <v>7</v>
      </c>
      <c r="AM26" s="1366"/>
      <c r="AN26" s="844"/>
      <c r="AO26" s="785"/>
      <c r="AP26" s="780"/>
      <c r="AQ26" s="780"/>
      <c r="AR26" s="780"/>
      <c r="AS26" s="780"/>
      <c r="AT26" s="780"/>
      <c r="AU26" s="780"/>
      <c r="AV26" s="780"/>
      <c r="AW26" s="780"/>
      <c r="AX26" s="780"/>
    </row>
    <row r="27" spans="2:50" ht="16">
      <c r="B27" s="835" t="s">
        <v>1931</v>
      </c>
      <c r="C27" s="74" t="s">
        <v>8</v>
      </c>
      <c r="D27" s="836"/>
      <c r="E27" s="841" t="s">
        <v>1</v>
      </c>
      <c r="F27" s="838">
        <v>3</v>
      </c>
      <c r="G27" s="768">
        <v>0</v>
      </c>
      <c r="H27" s="1321">
        <v>0</v>
      </c>
      <c r="I27" s="1321">
        <v>0</v>
      </c>
      <c r="J27" s="1321">
        <v>0</v>
      </c>
      <c r="K27" s="1321">
        <v>0</v>
      </c>
      <c r="L27" s="1321">
        <v>0</v>
      </c>
      <c r="M27" s="1321">
        <v>0</v>
      </c>
      <c r="N27" s="1321">
        <v>0</v>
      </c>
      <c r="O27" s="839">
        <f t="shared" si="9"/>
        <v>0</v>
      </c>
      <c r="P27" s="840"/>
      <c r="R27" s="471">
        <f t="shared" ref="R27:R28" si="13" xml:space="preserve"> IF( SUM( T27:AB27 ) = 0, 0, $U$4 )</f>
        <v>0</v>
      </c>
      <c r="S27" s="562"/>
      <c r="T27" s="17"/>
      <c r="U27" s="59">
        <f>IF([2]Validation!$H$3=1,0,IF(ISNUMBER(G27),0,1))</f>
        <v>0</v>
      </c>
      <c r="V27" s="59">
        <f>IF([2]Validation!$H$3=1,0,IF(ISNUMBER(H27),0,1))</f>
        <v>0</v>
      </c>
      <c r="W27" s="59">
        <f>IF([2]Validation!$H$3=1,0,IF(ISNUMBER(I27),0,1))</f>
        <v>0</v>
      </c>
      <c r="X27" s="59">
        <f>IF([2]Validation!$H$3=1,0,IF(ISNUMBER(J27),0,1))</f>
        <v>0</v>
      </c>
      <c r="Y27" s="59">
        <f>IF([2]Validation!$H$3=1,0,IF(ISNUMBER(K27),0,1))</f>
        <v>0</v>
      </c>
      <c r="Z27" s="59">
        <f>IF([2]Validation!$H$3=1,0,IF(ISNUMBER(L27),0,1))</f>
        <v>0</v>
      </c>
      <c r="AA27" s="59">
        <f>IF([2]Validation!$H$3=1,0,IF(ISNUMBER(M27),0,1))</f>
        <v>0</v>
      </c>
      <c r="AB27" s="59">
        <f>IF([2]Validation!$H$3=1,0,IF(ISNUMBER(N27),0,1))</f>
        <v>0</v>
      </c>
      <c r="AC27" s="17"/>
      <c r="AK27" s="761" t="s">
        <v>1931</v>
      </c>
      <c r="AL27" s="74" t="s">
        <v>8</v>
      </c>
      <c r="AM27" s="1364" t="s">
        <v>4342</v>
      </c>
      <c r="AN27" s="841" t="s">
        <v>1</v>
      </c>
      <c r="AO27" s="838">
        <v>3</v>
      </c>
      <c r="AP27" s="768" t="str">
        <f t="shared" ref="AP27:AX28" si="14">+$AM27&amp;AP$20</f>
        <v>WWS1005STUTS</v>
      </c>
      <c r="AQ27" s="1321" t="str">
        <f t="shared" si="14"/>
        <v>WWS1005STRSL</v>
      </c>
      <c r="AR27" s="1321" t="str">
        <f t="shared" si="14"/>
        <v>WWS1005STCAD</v>
      </c>
      <c r="AS27" s="1378" t="str">
        <f t="shared" si="14"/>
        <v>WWS1005STAD</v>
      </c>
      <c r="AT27" s="1378" t="str">
        <f t="shared" si="14"/>
        <v>WWS1005STIRS</v>
      </c>
      <c r="AU27" s="1321" t="str">
        <f t="shared" si="14"/>
        <v>WWS1005STIDS</v>
      </c>
      <c r="AV27" s="1321" t="str">
        <f t="shared" si="14"/>
        <v>WWS1005STPCC</v>
      </c>
      <c r="AW27" s="1321" t="str">
        <f t="shared" si="14"/>
        <v>WWS1005STSLOT</v>
      </c>
      <c r="AX27" s="1379" t="str">
        <f t="shared" si="14"/>
        <v>WWS1005STTOT</v>
      </c>
    </row>
    <row r="28" spans="2:50" ht="16">
      <c r="B28" s="835" t="s">
        <v>1932</v>
      </c>
      <c r="C28" s="74" t="s">
        <v>86</v>
      </c>
      <c r="D28" s="836"/>
      <c r="E28" s="841" t="s">
        <v>1</v>
      </c>
      <c r="F28" s="838">
        <v>3</v>
      </c>
      <c r="G28" s="768">
        <v>0</v>
      </c>
      <c r="H28" s="1321">
        <v>0</v>
      </c>
      <c r="I28" s="1321">
        <v>0</v>
      </c>
      <c r="J28" s="1321">
        <v>0</v>
      </c>
      <c r="K28" s="1321">
        <v>0</v>
      </c>
      <c r="L28" s="1321">
        <v>0</v>
      </c>
      <c r="M28" s="1321">
        <v>0</v>
      </c>
      <c r="N28" s="1321">
        <v>0</v>
      </c>
      <c r="O28" s="839">
        <f t="shared" si="9"/>
        <v>0</v>
      </c>
      <c r="P28" s="840"/>
      <c r="R28" s="471">
        <f t="shared" si="13"/>
        <v>0</v>
      </c>
      <c r="S28" s="562"/>
      <c r="T28" s="17"/>
      <c r="U28" s="59">
        <f>IF([2]Validation!$H$3=1,0,IF(ISNUMBER(G28),0,1))</f>
        <v>0</v>
      </c>
      <c r="V28" s="59">
        <f>IF([2]Validation!$H$3=1,0,IF(ISNUMBER(H28),0,1))</f>
        <v>0</v>
      </c>
      <c r="W28" s="59">
        <f>IF([2]Validation!$H$3=1,0,IF(ISNUMBER(I28),0,1))</f>
        <v>0</v>
      </c>
      <c r="X28" s="59">
        <f>IF([2]Validation!$H$3=1,0,IF(ISNUMBER(J28),0,1))</f>
        <v>0</v>
      </c>
      <c r="Y28" s="59">
        <f>IF([2]Validation!$H$3=1,0,IF(ISNUMBER(K28),0,1))</f>
        <v>0</v>
      </c>
      <c r="Z28" s="59">
        <f>IF([2]Validation!$H$3=1,0,IF(ISNUMBER(L28),0,1))</f>
        <v>0</v>
      </c>
      <c r="AA28" s="59">
        <f>IF([2]Validation!$H$3=1,0,IF(ISNUMBER(M28),0,1))</f>
        <v>0</v>
      </c>
      <c r="AB28" s="59">
        <f>IF([2]Validation!$H$3=1,0,IF(ISNUMBER(N28),0,1))</f>
        <v>0</v>
      </c>
      <c r="AC28" s="17"/>
      <c r="AK28" s="761" t="s">
        <v>1932</v>
      </c>
      <c r="AL28" s="74" t="s">
        <v>86</v>
      </c>
      <c r="AM28" s="1364" t="s">
        <v>4343</v>
      </c>
      <c r="AN28" s="841" t="s">
        <v>1</v>
      </c>
      <c r="AO28" s="838">
        <v>3</v>
      </c>
      <c r="AP28" s="768" t="str">
        <f t="shared" si="14"/>
        <v>WWS1006STUTS</v>
      </c>
      <c r="AQ28" s="1321" t="str">
        <f t="shared" si="14"/>
        <v>WWS1006STRSL</v>
      </c>
      <c r="AR28" s="1321" t="str">
        <f t="shared" si="14"/>
        <v>WWS1006STCAD</v>
      </c>
      <c r="AS28" s="1378" t="str">
        <f t="shared" si="14"/>
        <v>WWS1006STAD</v>
      </c>
      <c r="AT28" s="1378" t="str">
        <f t="shared" si="14"/>
        <v>WWS1006STIRS</v>
      </c>
      <c r="AU28" s="1321" t="str">
        <f t="shared" si="14"/>
        <v>WWS1006STIDS</v>
      </c>
      <c r="AV28" s="1321" t="str">
        <f t="shared" si="14"/>
        <v>WWS1006STPCC</v>
      </c>
      <c r="AW28" s="1321" t="str">
        <f t="shared" si="14"/>
        <v>WWS1006STSLOT</v>
      </c>
      <c r="AX28" s="1379" t="str">
        <f t="shared" si="14"/>
        <v>WWS1006STTOT</v>
      </c>
    </row>
    <row r="29" spans="2:50" ht="16">
      <c r="B29" s="835" t="s">
        <v>1933</v>
      </c>
      <c r="C29" s="770" t="s">
        <v>1934</v>
      </c>
      <c r="D29" s="860"/>
      <c r="E29" s="837" t="s">
        <v>1</v>
      </c>
      <c r="F29" s="838">
        <v>3</v>
      </c>
      <c r="G29" s="768">
        <v>8.1000000000000003E-2</v>
      </c>
      <c r="H29" s="1321">
        <v>0.21199999999999999</v>
      </c>
      <c r="I29" s="1321">
        <v>2.0990000000000002</v>
      </c>
      <c r="J29" s="1321">
        <v>3.7429999999999999</v>
      </c>
      <c r="K29" s="1321">
        <v>0.749</v>
      </c>
      <c r="L29" s="1321">
        <v>0</v>
      </c>
      <c r="M29" s="1321">
        <v>0</v>
      </c>
      <c r="N29" s="1321">
        <v>0</v>
      </c>
      <c r="O29" s="839">
        <f t="shared" si="9"/>
        <v>6.8839999999999995</v>
      </c>
      <c r="P29" s="840"/>
      <c r="R29" s="471">
        <f xml:space="preserve"> IF( SUM( T29:AB29 ) = 0, 0, $U$4 )</f>
        <v>0</v>
      </c>
      <c r="S29" s="562"/>
      <c r="T29" s="17"/>
      <c r="U29" s="59">
        <f>IF([2]Validation!$H$3=1,0,IF(ISNUMBER(G29),0,1))</f>
        <v>0</v>
      </c>
      <c r="V29" s="59">
        <f>IF([2]Validation!$H$3=1,0,IF(ISNUMBER(H29),0,1))</f>
        <v>0</v>
      </c>
      <c r="W29" s="59">
        <f>IF([2]Validation!$H$3=1,0,IF(ISNUMBER(I29),0,1))</f>
        <v>0</v>
      </c>
      <c r="X29" s="59">
        <f>IF([2]Validation!$H$3=1,0,IF(ISNUMBER(J29),0,1))</f>
        <v>0</v>
      </c>
      <c r="Y29" s="59">
        <f>IF([2]Validation!$H$3=1,0,IF(ISNUMBER(K29),0,1))</f>
        <v>0</v>
      </c>
      <c r="Z29" s="59">
        <f>IF([2]Validation!$H$3=1,0,IF(ISNUMBER(L29),0,1))</f>
        <v>0</v>
      </c>
      <c r="AA29" s="59">
        <f>IF([2]Validation!$H$3=1,0,IF(ISNUMBER(M29),0,1))</f>
        <v>0</v>
      </c>
      <c r="AB29" s="59">
        <f>IF([2]Validation!$H$3=1,0,IF(ISNUMBER(N29),0,1))</f>
        <v>0</v>
      </c>
      <c r="AC29" s="17"/>
      <c r="AK29" s="761" t="s">
        <v>1933</v>
      </c>
      <c r="AL29" s="770" t="s">
        <v>4377</v>
      </c>
      <c r="AM29" s="1364" t="s">
        <v>4378</v>
      </c>
      <c r="AN29" s="837" t="s">
        <v>1</v>
      </c>
      <c r="AO29" s="838">
        <v>3</v>
      </c>
      <c r="AP29" s="768" t="s">
        <v>4379</v>
      </c>
      <c r="AQ29" s="1321" t="s">
        <v>4380</v>
      </c>
      <c r="AR29" s="1321" t="s">
        <v>4381</v>
      </c>
      <c r="AS29" s="1378" t="s">
        <v>4382</v>
      </c>
      <c r="AT29" s="1378" t="s">
        <v>4383</v>
      </c>
      <c r="AU29" s="1321" t="s">
        <v>4384</v>
      </c>
      <c r="AV29" s="1321" t="s">
        <v>4385</v>
      </c>
      <c r="AW29" s="1321" t="s">
        <v>4386</v>
      </c>
      <c r="AX29" s="1379" t="s">
        <v>4387</v>
      </c>
    </row>
    <row r="30" spans="2:50" ht="16">
      <c r="B30" s="835" t="s">
        <v>1935</v>
      </c>
      <c r="C30" s="770" t="s">
        <v>1936</v>
      </c>
      <c r="D30" s="860"/>
      <c r="E30" s="841" t="s">
        <v>1</v>
      </c>
      <c r="F30" s="838">
        <v>3</v>
      </c>
      <c r="G30" s="768">
        <v>0.496</v>
      </c>
      <c r="H30" s="1321">
        <v>1.294</v>
      </c>
      <c r="I30" s="1321">
        <v>12.789</v>
      </c>
      <c r="J30" s="1321">
        <v>22.802999999999997</v>
      </c>
      <c r="K30" s="1321">
        <v>4.5609999999999999</v>
      </c>
      <c r="L30" s="1321">
        <v>0</v>
      </c>
      <c r="M30" s="1321">
        <v>0</v>
      </c>
      <c r="N30" s="1321">
        <v>0</v>
      </c>
      <c r="O30" s="839">
        <f t="shared" si="9"/>
        <v>41.942999999999998</v>
      </c>
      <c r="P30" s="840"/>
      <c r="R30" s="471">
        <f xml:space="preserve"> IF( SUM( T30:AB30 ) = 0, 0, $U$4 )</f>
        <v>0</v>
      </c>
      <c r="S30" s="562"/>
      <c r="T30" s="17"/>
      <c r="U30" s="59">
        <f>IF([2]Validation!$H$3=1,0,IF(ISNUMBER(G30),0,1))</f>
        <v>0</v>
      </c>
      <c r="V30" s="59">
        <f>IF([2]Validation!$H$3=1,0,IF(ISNUMBER(H30),0,1))</f>
        <v>0</v>
      </c>
      <c r="W30" s="59">
        <f>IF([2]Validation!$H$3=1,0,IF(ISNUMBER(I30),0,1))</f>
        <v>0</v>
      </c>
      <c r="X30" s="59">
        <f>IF([2]Validation!$H$3=1,0,IF(ISNUMBER(J30),0,1))</f>
        <v>0</v>
      </c>
      <c r="Y30" s="59">
        <f>IF([2]Validation!$H$3=1,0,IF(ISNUMBER(K30),0,1))</f>
        <v>0</v>
      </c>
      <c r="Z30" s="59">
        <f>IF([2]Validation!$H$3=1,0,IF(ISNUMBER(L30),0,1))</f>
        <v>0</v>
      </c>
      <c r="AA30" s="59">
        <f>IF([2]Validation!$H$3=1,0,IF(ISNUMBER(M30),0,1))</f>
        <v>0</v>
      </c>
      <c r="AB30" s="59">
        <f>IF([2]Validation!$H$3=1,0,IF(ISNUMBER(N30),0,1))</f>
        <v>0</v>
      </c>
      <c r="AC30" s="17"/>
      <c r="AK30" s="761" t="s">
        <v>1935</v>
      </c>
      <c r="AL30" s="770" t="s">
        <v>4388</v>
      </c>
      <c r="AM30" s="1364" t="s">
        <v>4389</v>
      </c>
      <c r="AN30" s="841" t="s">
        <v>1</v>
      </c>
      <c r="AO30" s="838">
        <v>3</v>
      </c>
      <c r="AP30" s="768" t="s">
        <v>4390</v>
      </c>
      <c r="AQ30" s="1321" t="s">
        <v>4391</v>
      </c>
      <c r="AR30" s="1321" t="s">
        <v>4392</v>
      </c>
      <c r="AS30" s="1378" t="s">
        <v>4393</v>
      </c>
      <c r="AT30" s="1378" t="s">
        <v>4394</v>
      </c>
      <c r="AU30" s="1321" t="s">
        <v>4395</v>
      </c>
      <c r="AV30" s="1321" t="s">
        <v>4396</v>
      </c>
      <c r="AW30" s="1321" t="s">
        <v>4397</v>
      </c>
      <c r="AX30" s="1379" t="s">
        <v>4398</v>
      </c>
    </row>
    <row r="31" spans="2:50">
      <c r="B31" s="835" t="s">
        <v>1937</v>
      </c>
      <c r="C31" s="787" t="s">
        <v>1848</v>
      </c>
      <c r="D31" s="836"/>
      <c r="E31" s="841" t="s">
        <v>1</v>
      </c>
      <c r="F31" s="838">
        <v>3</v>
      </c>
      <c r="G31" s="788">
        <f>SUM(G22:G30)</f>
        <v>0.21300000000000002</v>
      </c>
      <c r="H31" s="788">
        <f t="shared" ref="H31:N31" si="15">SUM(H22:H30)</f>
        <v>0.55600000000000005</v>
      </c>
      <c r="I31" s="788">
        <f t="shared" si="15"/>
        <v>5.493999999999998</v>
      </c>
      <c r="J31" s="788">
        <f t="shared" si="15"/>
        <v>9.7949999999999999</v>
      </c>
      <c r="K31" s="788">
        <f t="shared" si="15"/>
        <v>1.96</v>
      </c>
      <c r="L31" s="788">
        <f t="shared" si="15"/>
        <v>0</v>
      </c>
      <c r="M31" s="788">
        <f t="shared" si="15"/>
        <v>0</v>
      </c>
      <c r="N31" s="788">
        <f t="shared" si="15"/>
        <v>0</v>
      </c>
      <c r="O31" s="839">
        <f t="shared" si="9"/>
        <v>18.018000000000001</v>
      </c>
      <c r="P31" s="840"/>
      <c r="Q31" s="750"/>
      <c r="S31" s="4"/>
      <c r="T31" s="1310"/>
      <c r="U31" s="1097"/>
      <c r="V31" s="4"/>
      <c r="W31" s="4"/>
      <c r="X31" s="4"/>
      <c r="Y31" s="4"/>
      <c r="AK31" s="761" t="s">
        <v>1937</v>
      </c>
      <c r="AL31" s="787" t="s">
        <v>1848</v>
      </c>
      <c r="AM31" s="1364" t="s">
        <v>1849</v>
      </c>
      <c r="AN31" s="841" t="s">
        <v>1</v>
      </c>
      <c r="AO31" s="838">
        <v>3</v>
      </c>
      <c r="AP31" s="769" t="str">
        <f t="shared" ref="AP31:AX31" si="16">+$AM31&amp;AP$20</f>
        <v>BM816STUTS</v>
      </c>
      <c r="AQ31" s="769" t="str">
        <f t="shared" si="16"/>
        <v>BM816STRSL</v>
      </c>
      <c r="AR31" s="769" t="str">
        <f t="shared" si="16"/>
        <v>BM816STCAD</v>
      </c>
      <c r="AS31" s="769" t="str">
        <f t="shared" si="16"/>
        <v>BM816STAD</v>
      </c>
      <c r="AT31" s="769" t="str">
        <f t="shared" si="16"/>
        <v>BM816STIRS</v>
      </c>
      <c r="AU31" s="769" t="str">
        <f t="shared" si="16"/>
        <v>BM816STIDS</v>
      </c>
      <c r="AV31" s="769" t="str">
        <f t="shared" si="16"/>
        <v>BM816STPCC</v>
      </c>
      <c r="AW31" s="769" t="str">
        <f t="shared" si="16"/>
        <v>BM816STSLOT</v>
      </c>
      <c r="AX31" s="1379" t="str">
        <f t="shared" si="16"/>
        <v>BM816STTOT</v>
      </c>
    </row>
    <row r="32" spans="2:50" ht="16">
      <c r="B32" s="835" t="s">
        <v>1938</v>
      </c>
      <c r="C32" s="770" t="s">
        <v>10</v>
      </c>
      <c r="D32" s="860"/>
      <c r="E32" s="837" t="s">
        <v>1</v>
      </c>
      <c r="F32" s="838">
        <v>3</v>
      </c>
      <c r="G32" s="768">
        <v>0.104</v>
      </c>
      <c r="H32" s="1321">
        <v>0.27200000000000002</v>
      </c>
      <c r="I32" s="1321">
        <v>2.6869999999999998</v>
      </c>
      <c r="J32" s="1321">
        <v>4.79</v>
      </c>
      <c r="K32" s="1321">
        <v>0.95799999999999996</v>
      </c>
      <c r="L32" s="1321">
        <v>0</v>
      </c>
      <c r="M32" s="1321">
        <v>0</v>
      </c>
      <c r="N32" s="1321">
        <v>0</v>
      </c>
      <c r="O32" s="839">
        <f t="shared" si="9"/>
        <v>8.8109999999999999</v>
      </c>
      <c r="P32" s="840"/>
      <c r="R32" s="471">
        <f xml:space="preserve"> IF( SUM( T32:AB32 ) = 0, 0, $U$4 )</f>
        <v>0</v>
      </c>
      <c r="S32" s="562"/>
      <c r="T32" s="17"/>
      <c r="U32" s="59">
        <f>IF([2]Validation!$H$3=1,0,IF(ISNUMBER(G32),0,1))</f>
        <v>0</v>
      </c>
      <c r="V32" s="59">
        <f>IF([2]Validation!$H$3=1,0,IF(ISNUMBER(H32),0,1))</f>
        <v>0</v>
      </c>
      <c r="W32" s="59">
        <f>IF([2]Validation!$H$3=1,0,IF(ISNUMBER(I32),0,1))</f>
        <v>0</v>
      </c>
      <c r="X32" s="59">
        <f>IF([2]Validation!$H$3=1,0,IF(ISNUMBER(J32),0,1))</f>
        <v>0</v>
      </c>
      <c r="Y32" s="59">
        <f>IF([2]Validation!$H$3=1,0,IF(ISNUMBER(K32),0,1))</f>
        <v>0</v>
      </c>
      <c r="Z32" s="59">
        <f>IF([2]Validation!$H$3=1,0,IF(ISNUMBER(L32),0,1))</f>
        <v>0</v>
      </c>
      <c r="AA32" s="59">
        <f>IF([2]Validation!$H$3=1,0,IF(ISNUMBER(M32),0,1))</f>
        <v>0</v>
      </c>
      <c r="AB32" s="59">
        <f>IF([2]Validation!$H$3=1,0,IF(ISNUMBER(N32),0,1))</f>
        <v>0</v>
      </c>
      <c r="AC32" s="17"/>
      <c r="AK32" s="761" t="s">
        <v>1938</v>
      </c>
      <c r="AL32" s="770" t="s">
        <v>10</v>
      </c>
      <c r="AM32" s="1364" t="s">
        <v>1851</v>
      </c>
      <c r="AN32" s="837" t="s">
        <v>1</v>
      </c>
      <c r="AO32" s="838">
        <v>3</v>
      </c>
      <c r="AP32" s="768" t="s">
        <v>4399</v>
      </c>
      <c r="AQ32" s="1321" t="s">
        <v>4400</v>
      </c>
      <c r="AR32" s="1321" t="s">
        <v>4401</v>
      </c>
      <c r="AS32" s="1378" t="s">
        <v>4402</v>
      </c>
      <c r="AT32" s="1378" t="s">
        <v>4403</v>
      </c>
      <c r="AU32" s="1321" t="s">
        <v>4404</v>
      </c>
      <c r="AV32" s="1321" t="s">
        <v>4405</v>
      </c>
      <c r="AW32" s="1321" t="s">
        <v>4406</v>
      </c>
      <c r="AX32" s="1379" t="s">
        <v>4407</v>
      </c>
    </row>
    <row r="33" spans="2:50" ht="23.5">
      <c r="B33" s="835" t="s">
        <v>1939</v>
      </c>
      <c r="C33" s="790" t="s">
        <v>70</v>
      </c>
      <c r="D33" s="862"/>
      <c r="E33" s="848" t="s">
        <v>1</v>
      </c>
      <c r="F33" s="849">
        <v>3</v>
      </c>
      <c r="G33" s="788">
        <f>SUM(G31:G32)</f>
        <v>0.317</v>
      </c>
      <c r="H33" s="788">
        <f t="shared" ref="H33:N33" si="17">SUM(H31:H32)</f>
        <v>0.82800000000000007</v>
      </c>
      <c r="I33" s="788">
        <f t="shared" si="17"/>
        <v>8.1809999999999974</v>
      </c>
      <c r="J33" s="788">
        <f t="shared" si="17"/>
        <v>14.585000000000001</v>
      </c>
      <c r="K33" s="788">
        <f t="shared" si="17"/>
        <v>2.9180000000000001</v>
      </c>
      <c r="L33" s="788">
        <f t="shared" si="17"/>
        <v>0</v>
      </c>
      <c r="M33" s="788">
        <f t="shared" si="17"/>
        <v>0</v>
      </c>
      <c r="N33" s="788">
        <f t="shared" si="17"/>
        <v>0</v>
      </c>
      <c r="O33" s="839">
        <f t="shared" si="9"/>
        <v>26.828999999999997</v>
      </c>
      <c r="P33" s="840"/>
      <c r="R33" s="986">
        <f xml:space="preserve"> IF( SUM( AC33:AE33 ) = 0, 0, AH33 )</f>
        <v>0</v>
      </c>
      <c r="S33" s="562"/>
      <c r="T33" s="17"/>
      <c r="U33" s="105"/>
      <c r="V33" s="105"/>
      <c r="W33" s="105"/>
      <c r="X33" s="105"/>
      <c r="Y33" s="105"/>
      <c r="Z33" s="105"/>
      <c r="AA33" s="105"/>
      <c r="AB33" s="105"/>
      <c r="AC33" s="17"/>
      <c r="AD33" s="1368">
        <f xml:space="preserve"> IF( (AF33 - AG33) = 0, 0, 1 )</f>
        <v>0</v>
      </c>
      <c r="AE33" s="1369"/>
      <c r="AF33" s="1370">
        <f>ROUND(O33,3)</f>
        <v>26.829000000000001</v>
      </c>
      <c r="AG33" s="1371">
        <f>ROUND('[2]4E'!M15,3)</f>
        <v>26.829000000000001</v>
      </c>
      <c r="AH33" s="1372" t="s">
        <v>4408</v>
      </c>
      <c r="AK33" s="761" t="s">
        <v>1939</v>
      </c>
      <c r="AL33" s="790" t="s">
        <v>70</v>
      </c>
      <c r="AM33" s="1373" t="s">
        <v>4409</v>
      </c>
      <c r="AN33" s="848" t="s">
        <v>1</v>
      </c>
      <c r="AO33" s="849">
        <v>3</v>
      </c>
      <c r="AP33" s="769" t="s">
        <v>4410</v>
      </c>
      <c r="AQ33" s="769" t="s">
        <v>4411</v>
      </c>
      <c r="AR33" s="769" t="s">
        <v>4412</v>
      </c>
      <c r="AS33" s="769" t="s">
        <v>4413</v>
      </c>
      <c r="AT33" s="769" t="s">
        <v>4414</v>
      </c>
      <c r="AU33" s="769" t="s">
        <v>4415</v>
      </c>
      <c r="AV33" s="769" t="s">
        <v>4416</v>
      </c>
      <c r="AW33" s="769" t="s">
        <v>4417</v>
      </c>
      <c r="AX33" s="1379" t="s">
        <v>4418</v>
      </c>
    </row>
    <row r="34" spans="2:50" ht="16">
      <c r="B34" s="835" t="s">
        <v>1940</v>
      </c>
      <c r="C34" s="770" t="s">
        <v>3</v>
      </c>
      <c r="D34" s="860"/>
      <c r="E34" s="848" t="s">
        <v>1</v>
      </c>
      <c r="F34" s="849">
        <v>3</v>
      </c>
      <c r="G34" s="768">
        <v>0.307</v>
      </c>
      <c r="H34" s="1321">
        <v>0.80200000000000005</v>
      </c>
      <c r="I34" s="1321">
        <v>7.9249999999999998</v>
      </c>
      <c r="J34" s="1321">
        <v>14.132</v>
      </c>
      <c r="K34" s="1321">
        <v>2.8260000000000001</v>
      </c>
      <c r="L34" s="1321">
        <v>0</v>
      </c>
      <c r="M34" s="1321">
        <v>0</v>
      </c>
      <c r="N34" s="1321">
        <v>0</v>
      </c>
      <c r="O34" s="839">
        <f t="shared" si="9"/>
        <v>25.991999999999997</v>
      </c>
      <c r="P34" s="846"/>
      <c r="R34" s="471">
        <f xml:space="preserve"> IF( SUM( T34:AB34 ) = 0, 0, $U$4 )</f>
        <v>0</v>
      </c>
      <c r="S34" s="562"/>
      <c r="T34" s="17"/>
      <c r="U34" s="59">
        <f>IF([2]Validation!$H$3=1,0,IF(ISNUMBER(G34),0,1))</f>
        <v>0</v>
      </c>
      <c r="V34" s="59">
        <f>IF([2]Validation!$H$3=1,0,IF(ISNUMBER(H34),0,1))</f>
        <v>0</v>
      </c>
      <c r="W34" s="59">
        <f>IF([2]Validation!$H$3=1,0,IF(ISNUMBER(I34),0,1))</f>
        <v>0</v>
      </c>
      <c r="X34" s="59">
        <f>IF([2]Validation!$H$3=1,0,IF(ISNUMBER(J34),0,1))</f>
        <v>0</v>
      </c>
      <c r="Y34" s="59">
        <f>IF([2]Validation!$H$3=1,0,IF(ISNUMBER(K34),0,1))</f>
        <v>0</v>
      </c>
      <c r="Z34" s="59">
        <f>IF([2]Validation!$H$3=1,0,IF(ISNUMBER(L34),0,1))</f>
        <v>0</v>
      </c>
      <c r="AA34" s="59">
        <f>IF([2]Validation!$H$3=1,0,IF(ISNUMBER(M34),0,1))</f>
        <v>0</v>
      </c>
      <c r="AB34" s="59">
        <f>IF([2]Validation!$H$3=1,0,IF(ISNUMBER(N34),0,1))</f>
        <v>0</v>
      </c>
      <c r="AC34" s="17"/>
      <c r="AK34" s="761" t="s">
        <v>1940</v>
      </c>
      <c r="AL34" s="770" t="s">
        <v>3</v>
      </c>
      <c r="AM34" s="1364" t="s">
        <v>1855</v>
      </c>
      <c r="AN34" s="848" t="s">
        <v>1</v>
      </c>
      <c r="AO34" s="849">
        <v>3</v>
      </c>
      <c r="AP34" s="768" t="s">
        <v>4419</v>
      </c>
      <c r="AQ34" s="1321" t="s">
        <v>4420</v>
      </c>
      <c r="AR34" s="1321" t="s">
        <v>4421</v>
      </c>
      <c r="AS34" s="1321" t="s">
        <v>4422</v>
      </c>
      <c r="AT34" s="1378" t="s">
        <v>4423</v>
      </c>
      <c r="AU34" s="1321" t="s">
        <v>4424</v>
      </c>
      <c r="AV34" s="1321" t="s">
        <v>4425</v>
      </c>
      <c r="AW34" s="1321" t="s">
        <v>4426</v>
      </c>
      <c r="AX34" s="1379" t="s">
        <v>4427</v>
      </c>
    </row>
    <row r="35" spans="2:50" ht="16.5" thickBot="1">
      <c r="B35" s="850" t="s">
        <v>1941</v>
      </c>
      <c r="C35" s="798" t="s">
        <v>71</v>
      </c>
      <c r="D35" s="863"/>
      <c r="E35" s="852" t="s">
        <v>1</v>
      </c>
      <c r="F35" s="853">
        <v>3</v>
      </c>
      <c r="G35" s="802">
        <f>SUM(G33:G34)</f>
        <v>0.624</v>
      </c>
      <c r="H35" s="802">
        <f t="shared" ref="H35:N35" si="18">SUM(H33:H34)</f>
        <v>1.6300000000000001</v>
      </c>
      <c r="I35" s="802">
        <f t="shared" si="18"/>
        <v>16.105999999999998</v>
      </c>
      <c r="J35" s="802">
        <f t="shared" si="18"/>
        <v>28.716999999999999</v>
      </c>
      <c r="K35" s="802">
        <f t="shared" si="18"/>
        <v>5.7439999999999998</v>
      </c>
      <c r="L35" s="802">
        <f t="shared" si="18"/>
        <v>0</v>
      </c>
      <c r="M35" s="802">
        <f t="shared" si="18"/>
        <v>0</v>
      </c>
      <c r="N35" s="802">
        <f t="shared" si="18"/>
        <v>0</v>
      </c>
      <c r="O35" s="854">
        <f t="shared" si="9"/>
        <v>52.820999999999998</v>
      </c>
      <c r="P35" s="855"/>
      <c r="S35" s="562"/>
      <c r="T35" s="17"/>
      <c r="U35" s="105"/>
      <c r="V35" s="105"/>
      <c r="W35" s="105"/>
      <c r="X35" s="105"/>
      <c r="Y35" s="105"/>
      <c r="Z35" s="105"/>
      <c r="AA35" s="105"/>
      <c r="AB35" s="105"/>
      <c r="AC35" s="17"/>
      <c r="AG35" s="1370"/>
      <c r="AH35" s="1380"/>
      <c r="AI35" s="1369"/>
      <c r="AK35" s="797" t="s">
        <v>1941</v>
      </c>
      <c r="AL35" s="798" t="s">
        <v>71</v>
      </c>
      <c r="AM35" s="1374" t="s">
        <v>1857</v>
      </c>
      <c r="AN35" s="852" t="s">
        <v>1</v>
      </c>
      <c r="AO35" s="853">
        <v>3</v>
      </c>
      <c r="AP35" s="803" t="s">
        <v>4428</v>
      </c>
      <c r="AQ35" s="803" t="s">
        <v>4429</v>
      </c>
      <c r="AR35" s="803" t="s">
        <v>4430</v>
      </c>
      <c r="AS35" s="803" t="s">
        <v>4431</v>
      </c>
      <c r="AT35" s="803" t="s">
        <v>4432</v>
      </c>
      <c r="AU35" s="803" t="s">
        <v>4433</v>
      </c>
      <c r="AV35" s="803" t="s">
        <v>4434</v>
      </c>
      <c r="AW35" s="803" t="s">
        <v>4435</v>
      </c>
      <c r="AX35" s="1381" t="s">
        <v>4436</v>
      </c>
    </row>
    <row r="36" spans="2:50" ht="22.5" customHeight="1" thickBot="1">
      <c r="B36" s="856"/>
      <c r="C36" s="206"/>
      <c r="D36" s="206"/>
      <c r="E36" s="206"/>
      <c r="F36" s="206"/>
      <c r="O36" s="97"/>
      <c r="AK36" s="709"/>
      <c r="AL36" s="206"/>
      <c r="AM36" s="1361"/>
      <c r="AN36" s="206"/>
      <c r="AO36" s="206"/>
      <c r="AP36" s="1361" t="s">
        <v>4437</v>
      </c>
      <c r="AQ36" s="1361" t="s">
        <v>4438</v>
      </c>
      <c r="AR36" s="1361" t="s">
        <v>4439</v>
      </c>
      <c r="AS36" s="1361" t="s">
        <v>4440</v>
      </c>
      <c r="AT36" s="1361" t="s">
        <v>4441</v>
      </c>
      <c r="AU36" s="1361" t="s">
        <v>4442</v>
      </c>
      <c r="AV36" s="206"/>
      <c r="AW36" s="206"/>
      <c r="AX36" s="1382"/>
    </row>
    <row r="37" spans="2:50" ht="41" thickBot="1">
      <c r="B37" s="243" t="s">
        <v>451</v>
      </c>
      <c r="C37" s="858" t="s">
        <v>82</v>
      </c>
      <c r="D37" s="206"/>
      <c r="E37" s="206"/>
      <c r="F37" s="206"/>
      <c r="G37" s="235" t="s">
        <v>1942</v>
      </c>
      <c r="H37" s="745" t="s">
        <v>1943</v>
      </c>
      <c r="I37" s="745" t="s">
        <v>1944</v>
      </c>
      <c r="J37" s="745" t="s">
        <v>1945</v>
      </c>
      <c r="K37" s="745" t="s">
        <v>4</v>
      </c>
      <c r="L37" s="864" t="s">
        <v>0</v>
      </c>
      <c r="O37" s="97"/>
      <c r="AK37" s="243" t="s">
        <v>438</v>
      </c>
      <c r="AL37" s="858" t="s">
        <v>82</v>
      </c>
      <c r="AM37" s="1361"/>
      <c r="AN37" s="206"/>
      <c r="AO37" s="206"/>
      <c r="AP37" s="235" t="s">
        <v>1942</v>
      </c>
      <c r="AQ37" s="745" t="s">
        <v>1943</v>
      </c>
      <c r="AR37" s="745" t="s">
        <v>1944</v>
      </c>
      <c r="AS37" s="745" t="s">
        <v>1945</v>
      </c>
      <c r="AT37" s="745" t="s">
        <v>4</v>
      </c>
      <c r="AU37" s="1383" t="s">
        <v>0</v>
      </c>
      <c r="AV37" s="206"/>
      <c r="AW37" s="206"/>
      <c r="AX37" s="1382"/>
    </row>
    <row r="38" spans="2:50" ht="16">
      <c r="B38" s="829" t="s">
        <v>1946</v>
      </c>
      <c r="C38" s="812" t="s">
        <v>5</v>
      </c>
      <c r="D38" s="859"/>
      <c r="E38" s="831" t="s">
        <v>1</v>
      </c>
      <c r="F38" s="832">
        <v>3</v>
      </c>
      <c r="G38" s="758">
        <v>0</v>
      </c>
      <c r="H38" s="1313">
        <v>0</v>
      </c>
      <c r="I38" s="1313">
        <v>0</v>
      </c>
      <c r="J38" s="1313">
        <v>0</v>
      </c>
      <c r="K38" s="1313">
        <v>0</v>
      </c>
      <c r="L38" s="833">
        <f>SUM(G38:K38)</f>
        <v>0</v>
      </c>
      <c r="O38" s="97"/>
      <c r="P38" s="834"/>
      <c r="R38" s="471">
        <f xml:space="preserve"> IF( SUM( T38:AB38 ) = 0, 0, $U$4 )</f>
        <v>0</v>
      </c>
      <c r="S38" s="562"/>
      <c r="T38" s="17"/>
      <c r="U38" s="59">
        <f>IF([2]Validation!$H$3=1,0,IF(ISNUMBER(G38),0,1))</f>
        <v>0</v>
      </c>
      <c r="V38" s="59">
        <f>IF([2]Validation!$H$3=1,0,IF(ISNUMBER(H38),0,1))</f>
        <v>0</v>
      </c>
      <c r="W38" s="59">
        <f>IF([2]Validation!$H$3=1,0,IF(ISNUMBER(I38),0,1))</f>
        <v>0</v>
      </c>
      <c r="X38" s="59">
        <f>IF([2]Validation!$H$3=1,0,IF(ISNUMBER(J38),0,1))</f>
        <v>0</v>
      </c>
      <c r="Y38" s="59">
        <f>IF([2]Validation!$H$3=1,0,IF(ISNUMBER(K38),0,1))</f>
        <v>0</v>
      </c>
      <c r="Z38" s="59"/>
      <c r="AA38" s="59"/>
      <c r="AB38" s="59"/>
      <c r="AC38" s="17"/>
      <c r="AK38" s="753" t="s">
        <v>1946</v>
      </c>
      <c r="AL38" s="812" t="s">
        <v>5</v>
      </c>
      <c r="AM38" s="1362" t="s">
        <v>4358</v>
      </c>
      <c r="AN38" s="831" t="s">
        <v>1</v>
      </c>
      <c r="AO38" s="832">
        <v>3</v>
      </c>
      <c r="AP38" s="758" t="str">
        <f>+$AM38&amp;AP$36</f>
        <v>BM402SDLFR</v>
      </c>
      <c r="AQ38" s="1313" t="str">
        <f t="shared" ref="AQ38:AU41" si="19">+$AM38&amp;AQ$36</f>
        <v>BM402SDLFP</v>
      </c>
      <c r="AR38" s="1313" t="str">
        <f t="shared" si="19"/>
        <v>BM402SDLRR</v>
      </c>
      <c r="AS38" s="1313" t="str">
        <f t="shared" si="19"/>
        <v>BM402SDRTF</v>
      </c>
      <c r="AT38" s="1376" t="str">
        <f t="shared" si="19"/>
        <v>BM402SDSOT</v>
      </c>
      <c r="AU38" s="1384" t="str">
        <f t="shared" si="19"/>
        <v>BM402SDTOT</v>
      </c>
      <c r="AV38" s="206"/>
      <c r="AW38" s="206"/>
      <c r="AX38" s="1382"/>
    </row>
    <row r="39" spans="2:50" ht="16">
      <c r="B39" s="835" t="s">
        <v>1947</v>
      </c>
      <c r="C39" s="770" t="s">
        <v>6</v>
      </c>
      <c r="D39" s="860"/>
      <c r="E39" s="837" t="s">
        <v>1</v>
      </c>
      <c r="F39" s="838">
        <v>3</v>
      </c>
      <c r="G39" s="768">
        <v>0</v>
      </c>
      <c r="H39" s="1321">
        <v>-7.6999999999999999E-2</v>
      </c>
      <c r="I39" s="1321">
        <v>-0.35</v>
      </c>
      <c r="J39" s="1321">
        <v>-0.54200000000000004</v>
      </c>
      <c r="K39" s="1321">
        <v>0</v>
      </c>
      <c r="L39" s="839">
        <f t="shared" ref="L39:L51" si="20">SUM(G39:K39)</f>
        <v>-0.96900000000000008</v>
      </c>
      <c r="O39" s="97"/>
      <c r="P39" s="840"/>
      <c r="R39" s="471">
        <f xml:space="preserve"> IF( SUM( T39:AB39 ) = 0, 0, $U$4 )</f>
        <v>0</v>
      </c>
      <c r="S39" s="562"/>
      <c r="T39" s="17"/>
      <c r="U39" s="59">
        <f>IF([2]Validation!$H$3=1,0,IF(ISNUMBER(G39),0,1))</f>
        <v>0</v>
      </c>
      <c r="V39" s="59">
        <f>IF([2]Validation!$H$3=1,0,IF(ISNUMBER(H39),0,1))</f>
        <v>0</v>
      </c>
      <c r="W39" s="59">
        <f>IF([2]Validation!$H$3=1,0,IF(ISNUMBER(I39),0,1))</f>
        <v>0</v>
      </c>
      <c r="X39" s="59">
        <f>IF([2]Validation!$H$3=1,0,IF(ISNUMBER(J39),0,1))</f>
        <v>0</v>
      </c>
      <c r="Y39" s="59">
        <f>IF([2]Validation!$H$3=1,0,IF(ISNUMBER(K39),0,1))</f>
        <v>0</v>
      </c>
      <c r="Z39" s="59"/>
      <c r="AA39" s="59"/>
      <c r="AB39" s="59"/>
      <c r="AC39" s="17"/>
      <c r="AK39" s="761" t="s">
        <v>1947</v>
      </c>
      <c r="AL39" s="770" t="s">
        <v>6</v>
      </c>
      <c r="AM39" s="1364" t="s">
        <v>1832</v>
      </c>
      <c r="AN39" s="837" t="s">
        <v>1</v>
      </c>
      <c r="AO39" s="838">
        <v>3</v>
      </c>
      <c r="AP39" s="768" t="str">
        <f t="shared" ref="AP39:AP41" si="21">+$AM39&amp;AP$36</f>
        <v>BM836SDLFR</v>
      </c>
      <c r="AQ39" s="1321" t="str">
        <f t="shared" si="19"/>
        <v>BM836SDLFP</v>
      </c>
      <c r="AR39" s="1321" t="str">
        <f t="shared" si="19"/>
        <v>BM836SDLRR</v>
      </c>
      <c r="AS39" s="1321" t="str">
        <f t="shared" si="19"/>
        <v>BM836SDRTF</v>
      </c>
      <c r="AT39" s="1378" t="str">
        <f t="shared" si="19"/>
        <v>BM836SDSOT</v>
      </c>
      <c r="AU39" s="1379" t="str">
        <f t="shared" si="19"/>
        <v>BM836SDTOT</v>
      </c>
      <c r="AV39" s="206"/>
      <c r="AW39" s="206"/>
      <c r="AX39" s="1382"/>
    </row>
    <row r="40" spans="2:50" ht="16">
      <c r="B40" s="835" t="s">
        <v>1948</v>
      </c>
      <c r="C40" s="770" t="s">
        <v>39</v>
      </c>
      <c r="D40" s="836"/>
      <c r="E40" s="841" t="s">
        <v>1</v>
      </c>
      <c r="F40" s="838">
        <v>3</v>
      </c>
      <c r="G40" s="768">
        <v>0</v>
      </c>
      <c r="H40" s="1321">
        <v>1E-3</v>
      </c>
      <c r="I40" s="1321">
        <v>2E-3</v>
      </c>
      <c r="J40" s="1321">
        <v>4.0000000000000001E-3</v>
      </c>
      <c r="K40" s="1321">
        <v>0</v>
      </c>
      <c r="L40" s="839">
        <f t="shared" si="20"/>
        <v>7.0000000000000001E-3</v>
      </c>
      <c r="O40" s="97"/>
      <c r="P40" s="840"/>
      <c r="R40" s="471">
        <f t="shared" ref="R40:R41" si="22" xml:space="preserve"> IF( SUM( T40:AB40 ) = 0, 0, $U$4 )</f>
        <v>0</v>
      </c>
      <c r="S40" s="562"/>
      <c r="T40" s="17"/>
      <c r="U40" s="59">
        <f>IF([2]Validation!$H$3=1,0,IF(ISNUMBER(G40),0,1))</f>
        <v>0</v>
      </c>
      <c r="V40" s="59">
        <f>IF([2]Validation!$H$3=1,0,IF(ISNUMBER(H40),0,1))</f>
        <v>0</v>
      </c>
      <c r="W40" s="59">
        <f>IF([2]Validation!$H$3=1,0,IF(ISNUMBER(I40),0,1))</f>
        <v>0</v>
      </c>
      <c r="X40" s="59">
        <f>IF([2]Validation!$H$3=1,0,IF(ISNUMBER(J40),0,1))</f>
        <v>0</v>
      </c>
      <c r="Y40" s="59">
        <f>IF([2]Validation!$H$3=1,0,IF(ISNUMBER(K40),0,1))</f>
        <v>0</v>
      </c>
      <c r="Z40" s="59"/>
      <c r="AA40" s="59"/>
      <c r="AB40" s="59"/>
      <c r="AC40" s="17"/>
      <c r="AK40" s="761" t="s">
        <v>1948</v>
      </c>
      <c r="AL40" s="770" t="s">
        <v>39</v>
      </c>
      <c r="AM40" s="1364" t="s">
        <v>4340</v>
      </c>
      <c r="AN40" s="841" t="s">
        <v>1</v>
      </c>
      <c r="AO40" s="838">
        <v>3</v>
      </c>
      <c r="AP40" s="768" t="str">
        <f t="shared" si="21"/>
        <v>WWS1003SDLFR</v>
      </c>
      <c r="AQ40" s="1321" t="str">
        <f t="shared" si="19"/>
        <v>WWS1003SDLFP</v>
      </c>
      <c r="AR40" s="1321" t="str">
        <f t="shared" si="19"/>
        <v>WWS1003SDLRR</v>
      </c>
      <c r="AS40" s="1378" t="str">
        <f t="shared" si="19"/>
        <v>WWS1003SDRTF</v>
      </c>
      <c r="AT40" s="1378" t="str">
        <f t="shared" si="19"/>
        <v>WWS1003SDSOT</v>
      </c>
      <c r="AU40" s="1379" t="str">
        <f t="shared" si="19"/>
        <v>WWS1003SDTOT</v>
      </c>
      <c r="AV40" s="206"/>
      <c r="AW40" s="206"/>
      <c r="AX40" s="1382"/>
    </row>
    <row r="41" spans="2:50" ht="16">
      <c r="B41" s="835" t="s">
        <v>1949</v>
      </c>
      <c r="C41" s="770" t="s">
        <v>30</v>
      </c>
      <c r="D41" s="836"/>
      <c r="E41" s="841" t="s">
        <v>1</v>
      </c>
      <c r="F41" s="838">
        <v>3</v>
      </c>
      <c r="G41" s="768">
        <v>0</v>
      </c>
      <c r="H41" s="1321">
        <v>0</v>
      </c>
      <c r="I41" s="1321">
        <v>0</v>
      </c>
      <c r="J41" s="1321">
        <v>0</v>
      </c>
      <c r="K41" s="1321">
        <v>0</v>
      </c>
      <c r="L41" s="839">
        <f t="shared" si="20"/>
        <v>0</v>
      </c>
      <c r="O41" s="97"/>
      <c r="P41" s="840"/>
      <c r="R41" s="471">
        <f t="shared" si="22"/>
        <v>0</v>
      </c>
      <c r="S41" s="562"/>
      <c r="T41" s="17"/>
      <c r="U41" s="59">
        <f>IF([2]Validation!$H$3=1,0,IF(ISNUMBER(G41),0,1))</f>
        <v>0</v>
      </c>
      <c r="V41" s="59">
        <f>IF([2]Validation!$H$3=1,0,IF(ISNUMBER(H41),0,1))</f>
        <v>0</v>
      </c>
      <c r="W41" s="59">
        <f>IF([2]Validation!$H$3=1,0,IF(ISNUMBER(I41),0,1))</f>
        <v>0</v>
      </c>
      <c r="X41" s="59">
        <f>IF([2]Validation!$H$3=1,0,IF(ISNUMBER(J41),0,1))</f>
        <v>0</v>
      </c>
      <c r="Y41" s="59">
        <f>IF([2]Validation!$H$3=1,0,IF(ISNUMBER(K41),0,1))</f>
        <v>0</v>
      </c>
      <c r="Z41" s="59"/>
      <c r="AA41" s="59"/>
      <c r="AB41" s="59"/>
      <c r="AC41" s="17"/>
      <c r="AK41" s="761" t="s">
        <v>1949</v>
      </c>
      <c r="AL41" s="770" t="s">
        <v>30</v>
      </c>
      <c r="AM41" s="1364" t="s">
        <v>1836</v>
      </c>
      <c r="AN41" s="841" t="s">
        <v>1</v>
      </c>
      <c r="AO41" s="838">
        <v>3</v>
      </c>
      <c r="AP41" s="768" t="str">
        <f t="shared" si="21"/>
        <v>BM240SDLFR</v>
      </c>
      <c r="AQ41" s="1321" t="str">
        <f t="shared" si="19"/>
        <v>BM240SDLFP</v>
      </c>
      <c r="AR41" s="1321" t="str">
        <f t="shared" si="19"/>
        <v>BM240SDLRR</v>
      </c>
      <c r="AS41" s="1378" t="str">
        <f t="shared" si="19"/>
        <v>BM240SDRTF</v>
      </c>
      <c r="AT41" s="1378" t="str">
        <f t="shared" si="19"/>
        <v>BM240SDSOT</v>
      </c>
      <c r="AU41" s="1379" t="str">
        <f t="shared" si="19"/>
        <v>BM240SDTOT</v>
      </c>
      <c r="AV41" s="206"/>
      <c r="AW41" s="206"/>
      <c r="AX41" s="1382"/>
    </row>
    <row r="42" spans="2:50" s="12" customFormat="1" ht="16">
      <c r="B42" s="842"/>
      <c r="C42" s="776" t="s">
        <v>7</v>
      </c>
      <c r="D42" s="843"/>
      <c r="E42" s="844"/>
      <c r="F42" s="785"/>
      <c r="G42" s="780"/>
      <c r="H42" s="781"/>
      <c r="I42" s="781"/>
      <c r="J42" s="781"/>
      <c r="K42" s="781"/>
      <c r="L42" s="861"/>
      <c r="M42" s="41"/>
      <c r="N42" s="41"/>
      <c r="O42" s="865"/>
      <c r="P42" s="845"/>
      <c r="Q42" s="41"/>
      <c r="R42" s="471"/>
      <c r="S42" s="1246"/>
      <c r="T42" s="17"/>
      <c r="U42" s="59"/>
      <c r="V42" s="59"/>
      <c r="W42" s="59"/>
      <c r="X42" s="59"/>
      <c r="Y42" s="59"/>
      <c r="Z42" s="59"/>
      <c r="AA42" s="59"/>
      <c r="AB42" s="59"/>
      <c r="AC42" s="17"/>
      <c r="AE42" s="1328"/>
      <c r="AI42" s="1328"/>
      <c r="AK42" s="775"/>
      <c r="AL42" s="776" t="s">
        <v>7</v>
      </c>
      <c r="AM42" s="1366"/>
      <c r="AN42" s="844"/>
      <c r="AO42" s="785"/>
      <c r="AP42" s="780"/>
      <c r="AQ42" s="780"/>
      <c r="AR42" s="780"/>
      <c r="AS42" s="780"/>
      <c r="AT42" s="780"/>
      <c r="AU42" s="780"/>
      <c r="AV42" s="1007"/>
      <c r="AW42" s="1007"/>
      <c r="AX42" s="1185"/>
    </row>
    <row r="43" spans="2:50" ht="16">
      <c r="B43" s="835" t="s">
        <v>1950</v>
      </c>
      <c r="C43" s="74" t="s">
        <v>8</v>
      </c>
      <c r="D43" s="836"/>
      <c r="E43" s="841" t="s">
        <v>1</v>
      </c>
      <c r="F43" s="838">
        <v>3</v>
      </c>
      <c r="G43" s="768">
        <v>0</v>
      </c>
      <c r="H43" s="1321">
        <v>0</v>
      </c>
      <c r="I43" s="1321">
        <v>0</v>
      </c>
      <c r="J43" s="1321">
        <v>0</v>
      </c>
      <c r="K43" s="1321">
        <v>0</v>
      </c>
      <c r="L43" s="839">
        <f t="shared" si="20"/>
        <v>0</v>
      </c>
      <c r="O43" s="97"/>
      <c r="P43" s="840"/>
      <c r="R43" s="471">
        <f t="shared" ref="R43:R44" si="23" xml:space="preserve"> IF( SUM( T43:AB43 ) = 0, 0, $U$4 )</f>
        <v>0</v>
      </c>
      <c r="S43" s="562"/>
      <c r="T43" s="17"/>
      <c r="U43" s="59">
        <f>IF([2]Validation!$H$3=1,0,IF(ISNUMBER(G43),0,1))</f>
        <v>0</v>
      </c>
      <c r="V43" s="59">
        <f>IF([2]Validation!$H$3=1,0,IF(ISNUMBER(H43),0,1))</f>
        <v>0</v>
      </c>
      <c r="W43" s="59">
        <f>IF([2]Validation!$H$3=1,0,IF(ISNUMBER(I43),0,1))</f>
        <v>0</v>
      </c>
      <c r="X43" s="59">
        <f>IF([2]Validation!$H$3=1,0,IF(ISNUMBER(J43),0,1))</f>
        <v>0</v>
      </c>
      <c r="Y43" s="59">
        <f>IF([2]Validation!$H$3=1,0,IF(ISNUMBER(K43),0,1))</f>
        <v>0</v>
      </c>
      <c r="Z43" s="59"/>
      <c r="AA43" s="59"/>
      <c r="AB43" s="59"/>
      <c r="AC43" s="17"/>
      <c r="AK43" s="761" t="s">
        <v>1950</v>
      </c>
      <c r="AL43" s="74" t="s">
        <v>8</v>
      </c>
      <c r="AM43" s="1364" t="s">
        <v>4342</v>
      </c>
      <c r="AN43" s="841" t="s">
        <v>1</v>
      </c>
      <c r="AO43" s="838">
        <v>3</v>
      </c>
      <c r="AP43" s="768" t="str">
        <f t="shared" ref="AP43:AU51" si="24">+$AM43&amp;AP$36</f>
        <v>WWS1005SDLFR</v>
      </c>
      <c r="AQ43" s="1321" t="str">
        <f t="shared" si="24"/>
        <v>WWS1005SDLFP</v>
      </c>
      <c r="AR43" s="1321" t="str">
        <f t="shared" si="24"/>
        <v>WWS1005SDLRR</v>
      </c>
      <c r="AS43" s="1378" t="str">
        <f t="shared" si="24"/>
        <v>WWS1005SDRTF</v>
      </c>
      <c r="AT43" s="1378" t="str">
        <f t="shared" si="24"/>
        <v>WWS1005SDSOT</v>
      </c>
      <c r="AU43" s="1379" t="str">
        <f t="shared" si="24"/>
        <v>WWS1005SDTOT</v>
      </c>
      <c r="AV43" s="206"/>
      <c r="AW43" s="206"/>
      <c r="AX43" s="1382"/>
    </row>
    <row r="44" spans="2:50" ht="16">
      <c r="B44" s="835" t="s">
        <v>1951</v>
      </c>
      <c r="C44" s="74" t="s">
        <v>86</v>
      </c>
      <c r="D44" s="836"/>
      <c r="E44" s="841" t="s">
        <v>1</v>
      </c>
      <c r="F44" s="838">
        <v>3</v>
      </c>
      <c r="G44" s="768">
        <v>0</v>
      </c>
      <c r="H44" s="1321">
        <v>0</v>
      </c>
      <c r="I44" s="1321">
        <v>0</v>
      </c>
      <c r="J44" s="1321">
        <v>0</v>
      </c>
      <c r="K44" s="1321">
        <v>0</v>
      </c>
      <c r="L44" s="839">
        <f t="shared" si="20"/>
        <v>0</v>
      </c>
      <c r="O44" s="97"/>
      <c r="P44" s="840"/>
      <c r="R44" s="471">
        <f t="shared" si="23"/>
        <v>0</v>
      </c>
      <c r="S44" s="562"/>
      <c r="T44" s="17"/>
      <c r="U44" s="59">
        <f>IF([2]Validation!$H$3=1,0,IF(ISNUMBER(G44),0,1))</f>
        <v>0</v>
      </c>
      <c r="V44" s="59">
        <f>IF([2]Validation!$H$3=1,0,IF(ISNUMBER(H44),0,1))</f>
        <v>0</v>
      </c>
      <c r="W44" s="59">
        <f>IF([2]Validation!$H$3=1,0,IF(ISNUMBER(I44),0,1))</f>
        <v>0</v>
      </c>
      <c r="X44" s="59">
        <f>IF([2]Validation!$H$3=1,0,IF(ISNUMBER(J44),0,1))</f>
        <v>0</v>
      </c>
      <c r="Y44" s="59">
        <f>IF([2]Validation!$H$3=1,0,IF(ISNUMBER(K44),0,1))</f>
        <v>0</v>
      </c>
      <c r="Z44" s="59"/>
      <c r="AA44" s="59"/>
      <c r="AB44" s="59"/>
      <c r="AC44" s="17"/>
      <c r="AK44" s="761" t="s">
        <v>1951</v>
      </c>
      <c r="AL44" s="74" t="s">
        <v>86</v>
      </c>
      <c r="AM44" s="1364" t="s">
        <v>4343</v>
      </c>
      <c r="AN44" s="841" t="s">
        <v>1</v>
      </c>
      <c r="AO44" s="838">
        <v>3</v>
      </c>
      <c r="AP44" s="768" t="str">
        <f t="shared" si="24"/>
        <v>WWS1006SDLFR</v>
      </c>
      <c r="AQ44" s="1321" t="str">
        <f t="shared" si="24"/>
        <v>WWS1006SDLFP</v>
      </c>
      <c r="AR44" s="1321" t="str">
        <f t="shared" si="24"/>
        <v>WWS1006SDLRR</v>
      </c>
      <c r="AS44" s="1378" t="str">
        <f t="shared" si="24"/>
        <v>WWS1006SDRTF</v>
      </c>
      <c r="AT44" s="1378" t="str">
        <f t="shared" si="24"/>
        <v>WWS1006SDSOT</v>
      </c>
      <c r="AU44" s="1379" t="str">
        <f t="shared" si="24"/>
        <v>WWS1006SDTOT</v>
      </c>
      <c r="AV44" s="206"/>
      <c r="AW44" s="206"/>
      <c r="AX44" s="1382"/>
    </row>
    <row r="45" spans="2:50" ht="16">
      <c r="B45" s="835" t="s">
        <v>1952</v>
      </c>
      <c r="C45" s="770" t="s">
        <v>1934</v>
      </c>
      <c r="D45" s="860"/>
      <c r="E45" s="837" t="s">
        <v>1</v>
      </c>
      <c r="F45" s="838">
        <v>3</v>
      </c>
      <c r="G45" s="768">
        <v>0.70199999999999996</v>
      </c>
      <c r="H45" s="1321">
        <v>1.3779999999999999</v>
      </c>
      <c r="I45" s="1321">
        <v>6.2279999999999998</v>
      </c>
      <c r="J45" s="1321">
        <v>9.6329999999999991</v>
      </c>
      <c r="K45" s="1321">
        <v>0.94899999999999995</v>
      </c>
      <c r="L45" s="839">
        <f t="shared" si="20"/>
        <v>18.89</v>
      </c>
      <c r="O45" s="97"/>
      <c r="P45" s="840"/>
      <c r="R45" s="471">
        <f xml:space="preserve"> IF( SUM( T45:AB45 ) = 0, 0, $U$4 )</f>
        <v>0</v>
      </c>
      <c r="S45" s="562"/>
      <c r="T45" s="17"/>
      <c r="U45" s="59">
        <f>IF([2]Validation!$H$3=1,0,IF(ISNUMBER(G45),0,1))</f>
        <v>0</v>
      </c>
      <c r="V45" s="59">
        <f>IF([2]Validation!$H$3=1,0,IF(ISNUMBER(H45),0,1))</f>
        <v>0</v>
      </c>
      <c r="W45" s="59">
        <f>IF([2]Validation!$H$3=1,0,IF(ISNUMBER(I45),0,1))</f>
        <v>0</v>
      </c>
      <c r="X45" s="59">
        <f>IF([2]Validation!$H$3=1,0,IF(ISNUMBER(J45),0,1))</f>
        <v>0</v>
      </c>
      <c r="Y45" s="59">
        <f>IF([2]Validation!$H$3=1,0,IF(ISNUMBER(K45),0,1))</f>
        <v>0</v>
      </c>
      <c r="Z45" s="59"/>
      <c r="AA45" s="59"/>
      <c r="AB45" s="59"/>
      <c r="AC45" s="17"/>
      <c r="AK45" s="761" t="s">
        <v>1952</v>
      </c>
      <c r="AL45" s="770" t="s">
        <v>4377</v>
      </c>
      <c r="AM45" s="1364" t="s">
        <v>4378</v>
      </c>
      <c r="AN45" s="837" t="s">
        <v>1</v>
      </c>
      <c r="AO45" s="838">
        <v>3</v>
      </c>
      <c r="AP45" s="768" t="str">
        <f t="shared" si="24"/>
        <v>BM408SDLFR</v>
      </c>
      <c r="AQ45" s="1321" t="str">
        <f t="shared" si="24"/>
        <v>BM408SDLFP</v>
      </c>
      <c r="AR45" s="1321" t="str">
        <f t="shared" si="24"/>
        <v>BM408SDLRR</v>
      </c>
      <c r="AS45" s="1321" t="str">
        <f t="shared" si="24"/>
        <v>BM408SDRTF</v>
      </c>
      <c r="AT45" s="1378" t="str">
        <f t="shared" si="24"/>
        <v>BM408SDSOT</v>
      </c>
      <c r="AU45" s="1379" t="str">
        <f t="shared" si="24"/>
        <v>BM408SDTOT</v>
      </c>
      <c r="AV45" s="206"/>
      <c r="AW45" s="206"/>
      <c r="AX45" s="1382"/>
    </row>
    <row r="46" spans="2:50" ht="16">
      <c r="B46" s="835" t="s">
        <v>1953</v>
      </c>
      <c r="C46" s="770" t="s">
        <v>1936</v>
      </c>
      <c r="D46" s="860"/>
      <c r="E46" s="841" t="s">
        <v>1</v>
      </c>
      <c r="F46" s="838">
        <v>3</v>
      </c>
      <c r="G46" s="768">
        <v>0</v>
      </c>
      <c r="H46" s="1321">
        <v>0.10100000000000001</v>
      </c>
      <c r="I46" s="1321">
        <v>0.45800000000000002</v>
      </c>
      <c r="J46" s="1321">
        <v>0.70799999999999996</v>
      </c>
      <c r="K46" s="1321">
        <v>0</v>
      </c>
      <c r="L46" s="839">
        <f t="shared" si="20"/>
        <v>1.2669999999999999</v>
      </c>
      <c r="O46" s="97"/>
      <c r="P46" s="840"/>
      <c r="R46" s="471">
        <f xml:space="preserve"> IF( SUM( T46:AB46 ) = 0, 0, $U$4 )</f>
        <v>0</v>
      </c>
      <c r="S46" s="562"/>
      <c r="T46" s="17"/>
      <c r="U46" s="59">
        <f>IF([2]Validation!$H$3=1,0,IF(ISNUMBER(G46),0,1))</f>
        <v>0</v>
      </c>
      <c r="V46" s="59">
        <f>IF([2]Validation!$H$3=1,0,IF(ISNUMBER(H46),0,1))</f>
        <v>0</v>
      </c>
      <c r="W46" s="59">
        <f>IF([2]Validation!$H$3=1,0,IF(ISNUMBER(I46),0,1))</f>
        <v>0</v>
      </c>
      <c r="X46" s="59">
        <f>IF([2]Validation!$H$3=1,0,IF(ISNUMBER(J46),0,1))</f>
        <v>0</v>
      </c>
      <c r="Y46" s="59">
        <f>IF([2]Validation!$H$3=1,0,IF(ISNUMBER(K46),0,1))</f>
        <v>0</v>
      </c>
      <c r="Z46" s="59"/>
      <c r="AA46" s="59"/>
      <c r="AB46" s="59"/>
      <c r="AC46" s="17"/>
      <c r="AK46" s="761" t="s">
        <v>1953</v>
      </c>
      <c r="AL46" s="770" t="s">
        <v>4388</v>
      </c>
      <c r="AM46" s="1364" t="s">
        <v>4389</v>
      </c>
      <c r="AN46" s="841" t="s">
        <v>1</v>
      </c>
      <c r="AO46" s="838">
        <v>3</v>
      </c>
      <c r="AP46" s="768" t="str">
        <f t="shared" si="24"/>
        <v>BM410SDLFR</v>
      </c>
      <c r="AQ46" s="1321" t="str">
        <f t="shared" si="24"/>
        <v>BM410SDLFP</v>
      </c>
      <c r="AR46" s="1321" t="str">
        <f t="shared" si="24"/>
        <v>BM410SDLRR</v>
      </c>
      <c r="AS46" s="1321" t="str">
        <f t="shared" si="24"/>
        <v>BM410SDRTF</v>
      </c>
      <c r="AT46" s="1378" t="str">
        <f t="shared" si="24"/>
        <v>BM410SDSOT</v>
      </c>
      <c r="AU46" s="1379" t="str">
        <f t="shared" si="24"/>
        <v>BM410SDTOT</v>
      </c>
      <c r="AV46" s="206"/>
      <c r="AW46" s="206"/>
      <c r="AX46" s="1382"/>
    </row>
    <row r="47" spans="2:50" ht="16">
      <c r="B47" s="835" t="s">
        <v>1954</v>
      </c>
      <c r="C47" s="787" t="s">
        <v>1848</v>
      </c>
      <c r="D47" s="860"/>
      <c r="E47" s="841" t="s">
        <v>1</v>
      </c>
      <c r="F47" s="838">
        <v>3</v>
      </c>
      <c r="G47" s="788">
        <f>SUM(G38:G46)</f>
        <v>0.70199999999999996</v>
      </c>
      <c r="H47" s="788">
        <f t="shared" ref="H47:K47" si="25">SUM(H38:H46)</f>
        <v>1.4029999999999998</v>
      </c>
      <c r="I47" s="788">
        <f t="shared" si="25"/>
        <v>6.3380000000000001</v>
      </c>
      <c r="J47" s="788">
        <f t="shared" si="25"/>
        <v>9.802999999999999</v>
      </c>
      <c r="K47" s="788">
        <f t="shared" si="25"/>
        <v>0.94899999999999995</v>
      </c>
      <c r="L47" s="839">
        <f t="shared" si="20"/>
        <v>19.195</v>
      </c>
      <c r="O47" s="97"/>
      <c r="P47" s="840"/>
      <c r="R47" s="471"/>
      <c r="S47" s="562"/>
      <c r="T47" s="17"/>
      <c r="U47" s="59"/>
      <c r="V47" s="59"/>
      <c r="W47" s="59"/>
      <c r="X47" s="59"/>
      <c r="Y47" s="59"/>
      <c r="Z47" s="59"/>
      <c r="AA47" s="59"/>
      <c r="AB47" s="59"/>
      <c r="AC47" s="17"/>
      <c r="AK47" s="761" t="s">
        <v>1954</v>
      </c>
      <c r="AL47" s="787" t="s">
        <v>1848</v>
      </c>
      <c r="AM47" s="1364" t="s">
        <v>1849</v>
      </c>
      <c r="AN47" s="841" t="s">
        <v>1</v>
      </c>
      <c r="AO47" s="838">
        <v>3</v>
      </c>
      <c r="AP47" s="768" t="str">
        <f t="shared" si="24"/>
        <v>BM816SDLFR</v>
      </c>
      <c r="AQ47" s="1321" t="str">
        <f t="shared" si="24"/>
        <v>BM816SDLFP</v>
      </c>
      <c r="AR47" s="1321" t="str">
        <f t="shared" si="24"/>
        <v>BM816SDLRR</v>
      </c>
      <c r="AS47" s="1321" t="str">
        <f t="shared" si="24"/>
        <v>BM816SDRTF</v>
      </c>
      <c r="AT47" s="1378" t="str">
        <f t="shared" si="24"/>
        <v>BM816SDSOT</v>
      </c>
      <c r="AU47" s="1379" t="str">
        <f t="shared" si="24"/>
        <v>BM816SDTOT</v>
      </c>
      <c r="AV47" s="206"/>
      <c r="AW47" s="206"/>
      <c r="AX47" s="1382"/>
    </row>
    <row r="48" spans="2:50" ht="16">
      <c r="B48" s="835" t="s">
        <v>1955</v>
      </c>
      <c r="C48" s="770" t="s">
        <v>10</v>
      </c>
      <c r="D48" s="860"/>
      <c r="E48" s="837" t="s">
        <v>1</v>
      </c>
      <c r="F48" s="838">
        <v>3</v>
      </c>
      <c r="G48" s="768">
        <v>0</v>
      </c>
      <c r="H48" s="1321">
        <v>7.0000000000000007E-2</v>
      </c>
      <c r="I48" s="1321">
        <v>0.317</v>
      </c>
      <c r="J48" s="1321">
        <v>0.49099999999999999</v>
      </c>
      <c r="K48" s="1321">
        <v>0</v>
      </c>
      <c r="L48" s="839">
        <f t="shared" si="20"/>
        <v>0.878</v>
      </c>
      <c r="O48" s="97"/>
      <c r="P48" s="840"/>
      <c r="R48" s="471">
        <f xml:space="preserve"> IF( SUM( T48:AB48 ) = 0, 0, $U$4 )</f>
        <v>0</v>
      </c>
      <c r="S48" s="562"/>
      <c r="T48" s="17"/>
      <c r="U48" s="59">
        <f>IF([2]Validation!$H$3=1,0,IF(ISNUMBER(G48),0,1))</f>
        <v>0</v>
      </c>
      <c r="V48" s="59">
        <f>IF([2]Validation!$H$3=1,0,IF(ISNUMBER(H48),0,1))</f>
        <v>0</v>
      </c>
      <c r="W48" s="59">
        <f>IF([2]Validation!$H$3=1,0,IF(ISNUMBER(I48),0,1))</f>
        <v>0</v>
      </c>
      <c r="X48" s="59">
        <f>IF([2]Validation!$H$3=1,0,IF(ISNUMBER(J48),0,1))</f>
        <v>0</v>
      </c>
      <c r="Y48" s="59">
        <f>IF([2]Validation!$H$3=1,0,IF(ISNUMBER(K48),0,1))</f>
        <v>0</v>
      </c>
      <c r="Z48" s="59"/>
      <c r="AA48" s="59"/>
      <c r="AB48" s="59"/>
      <c r="AC48" s="17"/>
      <c r="AK48" s="761" t="s">
        <v>1955</v>
      </c>
      <c r="AL48" s="770" t="s">
        <v>10</v>
      </c>
      <c r="AM48" s="1364" t="s">
        <v>1851</v>
      </c>
      <c r="AN48" s="837" t="s">
        <v>1</v>
      </c>
      <c r="AO48" s="838">
        <v>3</v>
      </c>
      <c r="AP48" s="768" t="str">
        <f t="shared" si="24"/>
        <v>BM817SDLFR</v>
      </c>
      <c r="AQ48" s="1321" t="str">
        <f t="shared" si="24"/>
        <v>BM817SDLFP</v>
      </c>
      <c r="AR48" s="1321" t="str">
        <f t="shared" si="24"/>
        <v>BM817SDLRR</v>
      </c>
      <c r="AS48" s="1321" t="str">
        <f t="shared" si="24"/>
        <v>BM817SDRTF</v>
      </c>
      <c r="AT48" s="1378" t="str">
        <f t="shared" si="24"/>
        <v>BM817SDSOT</v>
      </c>
      <c r="AU48" s="1379" t="str">
        <f t="shared" si="24"/>
        <v>BM817SDTOT</v>
      </c>
      <c r="AV48" s="206"/>
      <c r="AW48" s="206"/>
      <c r="AX48" s="1382"/>
    </row>
    <row r="49" spans="1:50" ht="23.5">
      <c r="B49" s="835" t="s">
        <v>1956</v>
      </c>
      <c r="C49" s="790" t="s">
        <v>70</v>
      </c>
      <c r="D49" s="862"/>
      <c r="E49" s="848" t="s">
        <v>1</v>
      </c>
      <c r="F49" s="849">
        <v>3</v>
      </c>
      <c r="G49" s="788">
        <f>SUM(G47:G48)</f>
        <v>0.70199999999999996</v>
      </c>
      <c r="H49" s="788">
        <f t="shared" ref="H49:K49" si="26">SUM(H47:H48)</f>
        <v>1.4729999999999999</v>
      </c>
      <c r="I49" s="788">
        <f t="shared" si="26"/>
        <v>6.6550000000000002</v>
      </c>
      <c r="J49" s="788">
        <f t="shared" si="26"/>
        <v>10.293999999999999</v>
      </c>
      <c r="K49" s="788">
        <f t="shared" si="26"/>
        <v>0.94899999999999995</v>
      </c>
      <c r="L49" s="839">
        <f t="shared" si="20"/>
        <v>20.073</v>
      </c>
      <c r="O49" s="97"/>
      <c r="P49" s="840"/>
      <c r="R49" s="986">
        <f xml:space="preserve"> IF( SUM( AC49:AE49 ) = 0, 0, AH49 )</f>
        <v>0</v>
      </c>
      <c r="S49" s="562"/>
      <c r="T49" s="17"/>
      <c r="U49" s="105"/>
      <c r="V49" s="105"/>
      <c r="W49" s="105"/>
      <c r="X49" s="105"/>
      <c r="Y49" s="105"/>
      <c r="Z49" s="105"/>
      <c r="AA49" s="105"/>
      <c r="AB49" s="105"/>
      <c r="AC49" s="17"/>
      <c r="AD49" s="1368">
        <f xml:space="preserve"> IF( (AF49 - AG49) = 0, 0, 1 )</f>
        <v>0</v>
      </c>
      <c r="AE49" s="1369"/>
      <c r="AF49" s="1370">
        <f>ROUND(L49,3)</f>
        <v>20.073</v>
      </c>
      <c r="AG49" s="1371">
        <f>ROUND('[2]4E'!N15,3)</f>
        <v>20.073</v>
      </c>
      <c r="AH49" s="1372" t="s">
        <v>4443</v>
      </c>
      <c r="AK49" s="761" t="s">
        <v>1956</v>
      </c>
      <c r="AL49" s="790" t="s">
        <v>70</v>
      </c>
      <c r="AM49" s="1373" t="s">
        <v>4409</v>
      </c>
      <c r="AN49" s="848" t="s">
        <v>1</v>
      </c>
      <c r="AO49" s="849">
        <v>3</v>
      </c>
      <c r="AP49" s="769" t="str">
        <f t="shared" si="24"/>
        <v>BM8390SDLFR</v>
      </c>
      <c r="AQ49" s="769" t="str">
        <f t="shared" si="24"/>
        <v>BM8390SDLFP</v>
      </c>
      <c r="AR49" s="769" t="str">
        <f t="shared" si="24"/>
        <v>BM8390SDLRR</v>
      </c>
      <c r="AS49" s="769" t="str">
        <f t="shared" si="24"/>
        <v>BM8390SDRTF</v>
      </c>
      <c r="AT49" s="769" t="str">
        <f t="shared" si="24"/>
        <v>BM8390SDSOT</v>
      </c>
      <c r="AU49" s="1379" t="str">
        <f t="shared" si="24"/>
        <v>BM8390SDTOT</v>
      </c>
      <c r="AV49" s="206"/>
      <c r="AW49" s="206"/>
      <c r="AX49" s="1382"/>
    </row>
    <row r="50" spans="1:50" ht="16">
      <c r="B50" s="835" t="s">
        <v>1957</v>
      </c>
      <c r="C50" s="770" t="s">
        <v>3</v>
      </c>
      <c r="D50" s="860"/>
      <c r="E50" s="848" t="s">
        <v>1</v>
      </c>
      <c r="F50" s="849">
        <v>3</v>
      </c>
      <c r="G50" s="768">
        <v>0.68100000000000005</v>
      </c>
      <c r="H50" s="1321">
        <v>1.427</v>
      </c>
      <c r="I50" s="1321">
        <v>6.4480000000000004</v>
      </c>
      <c r="J50" s="1321">
        <v>9.9730000000000008</v>
      </c>
      <c r="K50" s="1321">
        <v>0.92</v>
      </c>
      <c r="L50" s="839">
        <f t="shared" si="20"/>
        <v>19.449000000000005</v>
      </c>
      <c r="O50" s="97"/>
      <c r="P50" s="846"/>
      <c r="R50" s="471">
        <f xml:space="preserve"> IF( SUM( T50:AB50 ) = 0, 0, $U$4 )</f>
        <v>0</v>
      </c>
      <c r="S50" s="562"/>
      <c r="T50" s="17"/>
      <c r="U50" s="59">
        <f>IF([2]Validation!$H$3=1,0,IF(ISNUMBER(G50),0,1))</f>
        <v>0</v>
      </c>
      <c r="V50" s="59">
        <f>IF([2]Validation!$H$3=1,0,IF(ISNUMBER(H50),0,1))</f>
        <v>0</v>
      </c>
      <c r="W50" s="59">
        <f>IF([2]Validation!$H$3=1,0,IF(ISNUMBER(I50),0,1))</f>
        <v>0</v>
      </c>
      <c r="X50" s="59">
        <f>IF([2]Validation!$H$3=1,0,IF(ISNUMBER(J50),0,1))</f>
        <v>0</v>
      </c>
      <c r="Y50" s="59">
        <f>IF([2]Validation!$H$3=1,0,IF(ISNUMBER(K50),0,1))</f>
        <v>0</v>
      </c>
      <c r="Z50" s="59"/>
      <c r="AA50" s="59"/>
      <c r="AB50" s="59"/>
      <c r="AC50" s="17"/>
      <c r="AK50" s="761" t="s">
        <v>1957</v>
      </c>
      <c r="AL50" s="770" t="s">
        <v>3</v>
      </c>
      <c r="AM50" s="1364" t="s">
        <v>1855</v>
      </c>
      <c r="AN50" s="848" t="s">
        <v>1</v>
      </c>
      <c r="AO50" s="849">
        <v>3</v>
      </c>
      <c r="AP50" s="768" t="str">
        <f t="shared" si="24"/>
        <v>FT00865SDLFR</v>
      </c>
      <c r="AQ50" s="1321" t="str">
        <f t="shared" si="24"/>
        <v>FT00865SDLFP</v>
      </c>
      <c r="AR50" s="1321" t="str">
        <f t="shared" si="24"/>
        <v>FT00865SDLRR</v>
      </c>
      <c r="AS50" s="1321" t="str">
        <f t="shared" si="24"/>
        <v>FT00865SDRTF</v>
      </c>
      <c r="AT50" s="1378" t="str">
        <f t="shared" si="24"/>
        <v>FT00865SDSOT</v>
      </c>
      <c r="AU50" s="1379" t="str">
        <f t="shared" si="24"/>
        <v>FT00865SDTOT</v>
      </c>
      <c r="AV50" s="206"/>
      <c r="AW50" s="206"/>
      <c r="AX50" s="1382"/>
    </row>
    <row r="51" spans="1:50" ht="16.5" thickBot="1">
      <c r="B51" s="850" t="s">
        <v>1958</v>
      </c>
      <c r="C51" s="798" t="s">
        <v>71</v>
      </c>
      <c r="D51" s="863"/>
      <c r="E51" s="852" t="s">
        <v>1</v>
      </c>
      <c r="F51" s="853">
        <v>3</v>
      </c>
      <c r="G51" s="802">
        <f>SUM(G49:G50)</f>
        <v>1.383</v>
      </c>
      <c r="H51" s="802">
        <f t="shared" ref="H51:K51" si="27">SUM(H49:H50)</f>
        <v>2.9</v>
      </c>
      <c r="I51" s="802">
        <f t="shared" si="27"/>
        <v>13.103000000000002</v>
      </c>
      <c r="J51" s="802">
        <f t="shared" si="27"/>
        <v>20.266999999999999</v>
      </c>
      <c r="K51" s="802">
        <f t="shared" si="27"/>
        <v>1.869</v>
      </c>
      <c r="L51" s="854">
        <f t="shared" si="20"/>
        <v>39.522000000000006</v>
      </c>
      <c r="O51" s="97"/>
      <c r="P51" s="855"/>
      <c r="S51" s="562"/>
      <c r="T51" s="17"/>
      <c r="U51" s="105"/>
      <c r="V51" s="105"/>
      <c r="W51" s="105"/>
      <c r="X51" s="105"/>
      <c r="Y51" s="105"/>
      <c r="Z51" s="105"/>
      <c r="AA51" s="105"/>
      <c r="AB51" s="105"/>
      <c r="AC51" s="17"/>
      <c r="AI51" s="91"/>
      <c r="AK51" s="797" t="s">
        <v>1958</v>
      </c>
      <c r="AL51" s="798" t="s">
        <v>71</v>
      </c>
      <c r="AM51" s="1374" t="s">
        <v>1857</v>
      </c>
      <c r="AN51" s="852" t="s">
        <v>1</v>
      </c>
      <c r="AO51" s="853">
        <v>3</v>
      </c>
      <c r="AP51" s="803" t="str">
        <f t="shared" si="24"/>
        <v>BM319SDLFR</v>
      </c>
      <c r="AQ51" s="803" t="str">
        <f t="shared" si="24"/>
        <v>BM319SDLFP</v>
      </c>
      <c r="AR51" s="803" t="str">
        <f t="shared" si="24"/>
        <v>BM319SDLRR</v>
      </c>
      <c r="AS51" s="803" t="str">
        <f t="shared" si="24"/>
        <v>BM319SDRTF</v>
      </c>
      <c r="AT51" s="803" t="str">
        <f t="shared" si="24"/>
        <v>BM319SDSOT</v>
      </c>
      <c r="AU51" s="1381" t="str">
        <f t="shared" si="24"/>
        <v>BM319SDTOT</v>
      </c>
      <c r="AV51" s="206"/>
      <c r="AW51" s="206"/>
      <c r="AX51" s="1382"/>
    </row>
    <row r="52" spans="1:50">
      <c r="B52" s="206"/>
      <c r="C52" s="206"/>
      <c r="D52" s="206"/>
      <c r="E52" s="206"/>
      <c r="F52" s="206"/>
      <c r="O52" s="97"/>
      <c r="AL52" s="206"/>
      <c r="AM52" s="206"/>
      <c r="AN52" s="206"/>
      <c r="AO52" s="206"/>
      <c r="AP52" s="206"/>
      <c r="AQ52" s="206"/>
      <c r="AR52" s="206"/>
      <c r="AS52" s="206"/>
      <c r="AT52" s="206"/>
      <c r="AU52" s="206"/>
      <c r="AV52" s="206"/>
      <c r="AW52" s="206"/>
      <c r="AX52" s="206"/>
    </row>
    <row r="53" spans="1:50" ht="20">
      <c r="B53" s="744" t="s">
        <v>1959</v>
      </c>
      <c r="C53" s="866"/>
      <c r="D53" s="866"/>
      <c r="E53" s="866"/>
      <c r="F53" s="866"/>
      <c r="G53" s="13"/>
      <c r="H53" s="13"/>
      <c r="I53" s="13"/>
      <c r="J53" s="13"/>
      <c r="O53" s="12"/>
      <c r="AK53" s="744" t="s">
        <v>1959</v>
      </c>
      <c r="AL53" s="866"/>
      <c r="AM53" s="866"/>
      <c r="AN53" s="866"/>
      <c r="AO53" s="866"/>
      <c r="AP53" s="866"/>
      <c r="AQ53" s="866"/>
      <c r="AR53" s="866"/>
      <c r="AS53" s="866"/>
      <c r="AT53" s="206"/>
      <c r="AU53" s="206"/>
      <c r="AV53" s="206"/>
      <c r="AW53" s="206"/>
      <c r="AX53" s="206"/>
    </row>
    <row r="54" spans="1:50" ht="14.5" thickBot="1">
      <c r="B54" s="867"/>
      <c r="C54" s="206"/>
      <c r="D54" s="206"/>
      <c r="E54" s="206"/>
      <c r="F54" s="206"/>
      <c r="O54" s="12"/>
      <c r="AK54" s="21"/>
      <c r="AL54" s="206"/>
      <c r="AM54" s="206"/>
      <c r="AN54" s="206"/>
      <c r="AO54" s="206"/>
      <c r="AP54" s="206"/>
      <c r="AQ54" s="206"/>
      <c r="AR54" s="206"/>
      <c r="AS54" s="206"/>
      <c r="AT54" s="206"/>
      <c r="AU54" s="206"/>
      <c r="AV54" s="206"/>
      <c r="AW54" s="206"/>
      <c r="AX54" s="206"/>
    </row>
    <row r="55" spans="1:50" ht="41" thickBot="1">
      <c r="B55" s="305" t="s">
        <v>486</v>
      </c>
      <c r="C55" s="233" t="s">
        <v>521</v>
      </c>
      <c r="D55" s="233" t="s">
        <v>1858</v>
      </c>
      <c r="E55" s="233" t="s">
        <v>767</v>
      </c>
      <c r="F55" s="233" t="s">
        <v>416</v>
      </c>
      <c r="G55" s="682" t="s">
        <v>1960</v>
      </c>
      <c r="H55" s="683" t="s">
        <v>1961</v>
      </c>
      <c r="I55" s="685" t="s">
        <v>2</v>
      </c>
      <c r="J55" s="236" t="s">
        <v>0</v>
      </c>
      <c r="O55" s="12"/>
      <c r="AK55" s="305" t="s">
        <v>486</v>
      </c>
      <c r="AL55" s="232" t="s">
        <v>521</v>
      </c>
      <c r="AM55" s="233" t="s">
        <v>1858</v>
      </c>
      <c r="AN55" s="233" t="s">
        <v>767</v>
      </c>
      <c r="AO55" s="233" t="s">
        <v>416</v>
      </c>
      <c r="AP55" s="682" t="s">
        <v>1960</v>
      </c>
      <c r="AQ55" s="683" t="s">
        <v>1961</v>
      </c>
      <c r="AR55" s="746" t="s">
        <v>2</v>
      </c>
      <c r="AS55" s="236" t="s">
        <v>0</v>
      </c>
      <c r="AT55" s="206"/>
      <c r="AU55" s="206"/>
      <c r="AV55" s="206"/>
      <c r="AW55" s="206"/>
      <c r="AX55" s="206"/>
    </row>
    <row r="56" spans="1:50" ht="14.5" thickBot="1">
      <c r="B56" s="856"/>
      <c r="C56" s="206"/>
      <c r="D56" s="206"/>
      <c r="E56" s="206"/>
      <c r="F56" s="206"/>
      <c r="O56" s="12"/>
      <c r="X56" s="2"/>
      <c r="Y56" s="2"/>
      <c r="Z56" s="2"/>
      <c r="AA56" s="2"/>
      <c r="AB56" s="2"/>
      <c r="AK56" s="709"/>
      <c r="AL56" s="206"/>
      <c r="AM56" s="206"/>
      <c r="AN56" s="206"/>
      <c r="AO56" s="206"/>
      <c r="AP56" s="206"/>
      <c r="AQ56" s="206"/>
      <c r="AR56" s="206"/>
      <c r="AS56" s="206"/>
      <c r="AT56" s="206"/>
      <c r="AU56" s="206"/>
      <c r="AV56" s="206"/>
      <c r="AW56" s="206"/>
      <c r="AX56" s="206"/>
    </row>
    <row r="57" spans="1:50" ht="15" thickBot="1">
      <c r="B57" s="243" t="s">
        <v>455</v>
      </c>
      <c r="C57" s="858" t="s">
        <v>1827</v>
      </c>
      <c r="D57" s="206"/>
      <c r="E57" s="206"/>
      <c r="F57" s="206"/>
      <c r="O57" s="12"/>
      <c r="X57" s="2"/>
      <c r="Y57" s="2"/>
      <c r="Z57" s="2"/>
      <c r="AA57" s="2"/>
      <c r="AB57" s="2"/>
      <c r="AK57" s="243" t="s">
        <v>438</v>
      </c>
      <c r="AL57" s="311" t="s">
        <v>1827</v>
      </c>
      <c r="AM57" s="206"/>
      <c r="AN57" s="206"/>
      <c r="AO57" s="206"/>
      <c r="AP57" s="206"/>
      <c r="AQ57" s="206"/>
      <c r="AR57" s="206"/>
      <c r="AS57" s="206"/>
      <c r="AT57" s="206"/>
      <c r="AU57" s="206"/>
      <c r="AV57" s="206"/>
      <c r="AW57" s="206"/>
      <c r="AX57" s="206"/>
    </row>
    <row r="58" spans="1:50" ht="16">
      <c r="B58" s="835" t="s">
        <v>1962</v>
      </c>
      <c r="C58" s="770" t="s">
        <v>73</v>
      </c>
      <c r="D58" s="860"/>
      <c r="E58" s="831" t="s">
        <v>1</v>
      </c>
      <c r="F58" s="832">
        <v>3</v>
      </c>
      <c r="G58" s="758">
        <v>20.248999999999999</v>
      </c>
      <c r="H58" s="1313">
        <v>28.655000000000001</v>
      </c>
      <c r="I58" s="1313">
        <v>12.047000000000001</v>
      </c>
      <c r="J58" s="814">
        <f t="shared" ref="J58:J63" si="28">+SUM(G58:I58)</f>
        <v>60.950999999999993</v>
      </c>
      <c r="O58" s="12"/>
      <c r="P58" s="834"/>
      <c r="R58" s="471">
        <f xml:space="preserve"> IF( SUM( T58:AB58 ) = 0, 0, $U$4 )</f>
        <v>0</v>
      </c>
      <c r="S58" s="562"/>
      <c r="T58" s="17"/>
      <c r="U58" s="59">
        <f>IF([2]Validation!$H$3=1,0,IF(ISNUMBER(G58),0,1))</f>
        <v>0</v>
      </c>
      <c r="V58" s="59">
        <f>IF([2]Validation!$H$3=1,0,IF(ISNUMBER(H58),0,1))</f>
        <v>0</v>
      </c>
      <c r="W58" s="59">
        <f>IF([2]Validation!$H$3=1,0,IF(ISNUMBER(I58),0,1))</f>
        <v>0</v>
      </c>
      <c r="X58" s="105"/>
      <c r="Y58" s="105"/>
      <c r="Z58" s="105"/>
      <c r="AA58" s="105"/>
      <c r="AB58" s="105"/>
      <c r="AC58" s="17"/>
      <c r="AK58" s="1323" t="s">
        <v>1930</v>
      </c>
      <c r="AL58" s="1385" t="s">
        <v>73</v>
      </c>
      <c r="AM58" s="1386"/>
      <c r="AN58" s="1387" t="s">
        <v>1</v>
      </c>
      <c r="AO58" s="1387">
        <v>3</v>
      </c>
      <c r="AP58" s="758" t="s">
        <v>4444</v>
      </c>
      <c r="AQ58" s="1313" t="s">
        <v>4445</v>
      </c>
      <c r="AR58" s="1313" t="s">
        <v>4446</v>
      </c>
      <c r="AS58" s="814" t="s">
        <v>4447</v>
      </c>
      <c r="AT58" s="206"/>
      <c r="AU58" s="206"/>
      <c r="AV58" s="206"/>
      <c r="AW58" s="206"/>
      <c r="AX58" s="206"/>
    </row>
    <row r="59" spans="1:50" ht="16">
      <c r="B59" s="835" t="s">
        <v>1963</v>
      </c>
      <c r="C59" s="770" t="s">
        <v>74</v>
      </c>
      <c r="D59" s="860"/>
      <c r="E59" s="837" t="s">
        <v>1</v>
      </c>
      <c r="F59" s="838">
        <v>3</v>
      </c>
      <c r="G59" s="768">
        <v>15.484999999999999</v>
      </c>
      <c r="H59" s="1321">
        <v>17.042000000000002</v>
      </c>
      <c r="I59" s="1321">
        <v>10.734</v>
      </c>
      <c r="J59" s="401">
        <f t="shared" si="28"/>
        <v>43.261000000000003</v>
      </c>
      <c r="P59" s="840"/>
      <c r="R59" s="471">
        <f xml:space="preserve"> IF( SUM( T59:AB59 ) = 0, 0, $U$4 )</f>
        <v>0</v>
      </c>
      <c r="S59" s="562"/>
      <c r="T59" s="17"/>
      <c r="U59" s="59">
        <f>IF([2]Validation!$H$3=1,0,IF(ISNUMBER(G59),0,1))</f>
        <v>0</v>
      </c>
      <c r="V59" s="59">
        <f>IF([2]Validation!$H$3=1,0,IF(ISNUMBER(H59),0,1))</f>
        <v>0</v>
      </c>
      <c r="W59" s="59">
        <f>IF([2]Validation!$H$3=1,0,IF(ISNUMBER(I59),0,1))</f>
        <v>0</v>
      </c>
      <c r="X59" s="105"/>
      <c r="Y59" s="105"/>
      <c r="Z59" s="105"/>
      <c r="AA59" s="105"/>
      <c r="AB59" s="105"/>
      <c r="AC59" s="17"/>
      <c r="AK59" s="1323" t="s">
        <v>1931</v>
      </c>
      <c r="AL59" s="1385" t="s">
        <v>74</v>
      </c>
      <c r="AM59" s="1388"/>
      <c r="AN59" s="1389" t="s">
        <v>1</v>
      </c>
      <c r="AO59" s="1390">
        <v>3</v>
      </c>
      <c r="AP59" s="768" t="s">
        <v>4448</v>
      </c>
      <c r="AQ59" s="1321" t="s">
        <v>4449</v>
      </c>
      <c r="AR59" s="1321" t="s">
        <v>4450</v>
      </c>
      <c r="AS59" s="401" t="s">
        <v>4451</v>
      </c>
      <c r="AT59" s="206"/>
      <c r="AU59" s="206"/>
      <c r="AV59" s="206"/>
      <c r="AW59" s="206"/>
      <c r="AX59" s="206"/>
    </row>
    <row r="60" spans="1:50" ht="16">
      <c r="B60" s="835" t="s">
        <v>1964</v>
      </c>
      <c r="C60" s="770" t="s">
        <v>1965</v>
      </c>
      <c r="D60" s="860"/>
      <c r="E60" s="837" t="s">
        <v>1201</v>
      </c>
      <c r="F60" s="838">
        <v>0</v>
      </c>
      <c r="G60" s="1335">
        <v>552.35699999999997</v>
      </c>
      <c r="H60" s="1336">
        <v>642.67499999999995</v>
      </c>
      <c r="I60" s="1336">
        <v>375.23200000000003</v>
      </c>
      <c r="J60" s="868">
        <f t="shared" si="28"/>
        <v>1570.2639999999999</v>
      </c>
      <c r="P60" s="840"/>
      <c r="R60" s="471">
        <f xml:space="preserve"> IF( SUM( T60:AB60 ) = 0, 0, $U$4 )</f>
        <v>0</v>
      </c>
      <c r="S60" s="562"/>
      <c r="T60" s="17"/>
      <c r="U60" s="59">
        <f>IF([2]Validation!$H$3=1,0,IF(ISNUMBER(G60),0,1))</f>
        <v>0</v>
      </c>
      <c r="V60" s="59">
        <f>IF([2]Validation!$H$3=1,0,IF(ISNUMBER(H60),0,1))</f>
        <v>0</v>
      </c>
      <c r="W60" s="59">
        <f>IF([2]Validation!$H$3=1,0,IF(ISNUMBER(I60),0,1))</f>
        <v>0</v>
      </c>
      <c r="X60" s="105"/>
      <c r="Y60" s="105"/>
      <c r="Z60" s="105"/>
      <c r="AA60" s="105"/>
      <c r="AB60" s="105"/>
      <c r="AC60" s="17"/>
      <c r="AK60" s="1323" t="s">
        <v>1932</v>
      </c>
      <c r="AL60" s="770" t="s">
        <v>1965</v>
      </c>
      <c r="AM60" s="1388"/>
      <c r="AN60" s="1389" t="s">
        <v>222</v>
      </c>
      <c r="AO60" s="1390">
        <v>0</v>
      </c>
      <c r="AP60" s="1335" t="s">
        <v>4452</v>
      </c>
      <c r="AQ60" s="1336" t="s">
        <v>4453</v>
      </c>
      <c r="AR60" s="1336" t="s">
        <v>4454</v>
      </c>
      <c r="AS60" s="401" t="s">
        <v>4455</v>
      </c>
      <c r="AT60" s="206"/>
      <c r="AU60" s="206"/>
      <c r="AV60" s="206"/>
      <c r="AW60" s="206"/>
      <c r="AX60" s="206"/>
    </row>
    <row r="61" spans="1:50" ht="16">
      <c r="B61" s="835" t="s">
        <v>1966</v>
      </c>
      <c r="C61" s="770" t="s">
        <v>1967</v>
      </c>
      <c r="D61" s="860"/>
      <c r="E61" s="837" t="s">
        <v>1201</v>
      </c>
      <c r="F61" s="838">
        <v>0</v>
      </c>
      <c r="G61" s="1335">
        <v>357.59399999999999</v>
      </c>
      <c r="H61" s="1336">
        <v>353.92399999999998</v>
      </c>
      <c r="I61" s="1336">
        <v>205.03100000000001</v>
      </c>
      <c r="J61" s="868">
        <f t="shared" si="28"/>
        <v>916.54899999999998</v>
      </c>
      <c r="P61" s="840"/>
      <c r="R61" s="471">
        <f xml:space="preserve"> IF( SUM( T61:AB61 ) = 0, 0, $U$4 )</f>
        <v>0</v>
      </c>
      <c r="S61" s="562"/>
      <c r="T61" s="17"/>
      <c r="U61" s="59">
        <f>IF([2]Validation!$H$3=1,0,IF(ISNUMBER(G61),0,1))</f>
        <v>0</v>
      </c>
      <c r="V61" s="59">
        <f>IF([2]Validation!$H$3=1,0,IF(ISNUMBER(H61),0,1))</f>
        <v>0</v>
      </c>
      <c r="W61" s="59">
        <f>IF([2]Validation!$H$3=1,0,IF(ISNUMBER(I61),0,1))</f>
        <v>0</v>
      </c>
      <c r="X61" s="105"/>
      <c r="Y61" s="105"/>
      <c r="Z61" s="105"/>
      <c r="AA61" s="105"/>
      <c r="AB61" s="105"/>
      <c r="AC61" s="17"/>
      <c r="AK61" s="1323" t="s">
        <v>1933</v>
      </c>
      <c r="AL61" s="770" t="s">
        <v>1967</v>
      </c>
      <c r="AM61" s="1388"/>
      <c r="AN61" s="1389" t="s">
        <v>222</v>
      </c>
      <c r="AO61" s="1390">
        <v>0</v>
      </c>
      <c r="AP61" s="1335" t="s">
        <v>4456</v>
      </c>
      <c r="AQ61" s="1336" t="s">
        <v>4457</v>
      </c>
      <c r="AR61" s="1336" t="s">
        <v>4458</v>
      </c>
      <c r="AS61" s="401" t="s">
        <v>4459</v>
      </c>
      <c r="AT61" s="206"/>
      <c r="AU61" s="206"/>
      <c r="AV61" s="206"/>
      <c r="AW61" s="206"/>
      <c r="AX61" s="206"/>
    </row>
    <row r="62" spans="1:50" ht="16.5" thickBot="1">
      <c r="B62" s="835" t="s">
        <v>1968</v>
      </c>
      <c r="C62" s="770" t="s">
        <v>1969</v>
      </c>
      <c r="D62" s="860"/>
      <c r="E62" s="841" t="s">
        <v>1</v>
      </c>
      <c r="F62" s="838">
        <v>3</v>
      </c>
      <c r="G62" s="796">
        <v>1.6970000000000001</v>
      </c>
      <c r="H62" s="1321">
        <v>0</v>
      </c>
      <c r="I62" s="1332">
        <v>0</v>
      </c>
      <c r="J62" s="401">
        <f t="shared" si="28"/>
        <v>1.6970000000000001</v>
      </c>
      <c r="P62" s="855"/>
      <c r="R62" s="471">
        <f xml:space="preserve"> IF( SUM( T62:AB62 ) = 0, 0, $U$4 )</f>
        <v>0</v>
      </c>
      <c r="S62" s="562"/>
      <c r="T62" s="17"/>
      <c r="U62" s="59">
        <f>IF([2]Validation!$H$3=1,0,IF(ISNUMBER(G62),0,1))</f>
        <v>0</v>
      </c>
      <c r="V62" s="59">
        <f>IF([2]Validation!$H$3=1,0,IF(ISNUMBER(H62),0,1))</f>
        <v>0</v>
      </c>
      <c r="W62" s="59">
        <f>IF([2]Validation!$H$3=1,0,IF(ISNUMBER(I62),0,1))</f>
        <v>0</v>
      </c>
      <c r="X62" s="105"/>
      <c r="Y62" s="105"/>
      <c r="Z62" s="105"/>
      <c r="AA62" s="105"/>
      <c r="AB62" s="105"/>
      <c r="AC62" s="17"/>
      <c r="AK62" s="1323" t="s">
        <v>1935</v>
      </c>
      <c r="AL62" s="1385" t="s">
        <v>1969</v>
      </c>
      <c r="AM62" s="1388"/>
      <c r="AN62" s="1391" t="s">
        <v>770</v>
      </c>
      <c r="AO62" s="1390">
        <v>0</v>
      </c>
      <c r="AP62" s="1392" t="s">
        <v>4460</v>
      </c>
      <c r="AQ62" s="1336" t="s">
        <v>4461</v>
      </c>
      <c r="AR62" s="1393" t="s">
        <v>4462</v>
      </c>
      <c r="AS62" s="401" t="s">
        <v>4463</v>
      </c>
      <c r="AT62" s="206"/>
      <c r="AU62" s="206"/>
      <c r="AV62" s="206"/>
      <c r="AW62" s="206"/>
      <c r="AX62" s="206"/>
    </row>
    <row r="63" spans="1:50" ht="14.5" thickBot="1">
      <c r="B63" s="850" t="s">
        <v>1970</v>
      </c>
      <c r="C63" s="798" t="s">
        <v>83</v>
      </c>
      <c r="D63" s="863"/>
      <c r="E63" s="852" t="s">
        <v>1</v>
      </c>
      <c r="F63" s="853">
        <v>3</v>
      </c>
      <c r="G63" s="1337">
        <v>0</v>
      </c>
      <c r="H63" s="1338">
        <v>0</v>
      </c>
      <c r="I63" s="1338">
        <v>5.3999999999999999E-2</v>
      </c>
      <c r="J63" s="815">
        <f t="shared" si="28"/>
        <v>5.3999999999999999E-2</v>
      </c>
      <c r="X63" s="2"/>
      <c r="Y63" s="2"/>
      <c r="Z63" s="2"/>
      <c r="AA63" s="2"/>
      <c r="AB63" s="2"/>
      <c r="AK63" s="1339" t="s">
        <v>1937</v>
      </c>
      <c r="AL63" s="1340" t="s">
        <v>83</v>
      </c>
      <c r="AM63" s="1394"/>
      <c r="AN63" s="1395" t="s">
        <v>770</v>
      </c>
      <c r="AO63" s="1396">
        <v>0</v>
      </c>
      <c r="AP63" s="1397" t="s">
        <v>4464</v>
      </c>
      <c r="AQ63" s="1398" t="s">
        <v>4465</v>
      </c>
      <c r="AR63" s="1398" t="s">
        <v>4466</v>
      </c>
      <c r="AS63" s="815" t="s">
        <v>4467</v>
      </c>
      <c r="AT63" s="206"/>
      <c r="AU63" s="206"/>
      <c r="AV63" s="206"/>
      <c r="AW63" s="206"/>
      <c r="AX63" s="206"/>
    </row>
    <row r="64" spans="1:50" ht="14.5" thickBot="1">
      <c r="A64" s="4"/>
      <c r="B64" s="869"/>
      <c r="C64" s="809"/>
      <c r="D64" s="809"/>
      <c r="E64" s="809"/>
      <c r="F64" s="809"/>
      <c r="G64" s="816"/>
      <c r="H64" s="816"/>
      <c r="I64" s="816"/>
      <c r="J64" s="4"/>
      <c r="X64" s="2"/>
      <c r="Y64" s="2"/>
      <c r="Z64" s="2"/>
      <c r="AA64" s="2"/>
      <c r="AB64" s="2"/>
      <c r="AK64" s="747"/>
      <c r="AL64" s="809"/>
      <c r="AM64" s="809"/>
      <c r="AN64" s="809"/>
      <c r="AO64" s="809"/>
      <c r="AP64" s="809"/>
      <c r="AQ64" s="809"/>
      <c r="AR64" s="809"/>
      <c r="AS64" s="809"/>
      <c r="AT64" s="206"/>
      <c r="AU64" s="206"/>
      <c r="AV64" s="206"/>
      <c r="AW64" s="206"/>
      <c r="AX64" s="206"/>
    </row>
    <row r="65" spans="1:50" ht="15" thickBot="1">
      <c r="B65" s="243" t="s">
        <v>477</v>
      </c>
      <c r="C65" s="870" t="s">
        <v>64</v>
      </c>
      <c r="D65" s="206"/>
      <c r="E65" s="206"/>
      <c r="F65" s="206"/>
      <c r="G65" s="795"/>
      <c r="H65" s="795"/>
      <c r="I65" s="795"/>
      <c r="X65" s="2"/>
      <c r="Y65" s="2"/>
      <c r="Z65" s="2"/>
      <c r="AA65" s="2"/>
      <c r="AB65" s="2"/>
      <c r="AK65" s="243" t="s">
        <v>455</v>
      </c>
      <c r="AL65" s="440" t="s">
        <v>64</v>
      </c>
      <c r="AM65" s="206"/>
      <c r="AN65" s="206"/>
      <c r="AO65" s="206"/>
      <c r="AP65" s="206"/>
      <c r="AQ65" s="206"/>
      <c r="AR65" s="206"/>
      <c r="AS65" s="206"/>
      <c r="AT65" s="206"/>
      <c r="AU65" s="206"/>
      <c r="AV65" s="206"/>
      <c r="AW65" s="206"/>
      <c r="AX65" s="206"/>
    </row>
    <row r="66" spans="1:50" ht="16">
      <c r="B66" s="835" t="s">
        <v>1971</v>
      </c>
      <c r="C66" s="812" t="s">
        <v>1873</v>
      </c>
      <c r="D66" s="859"/>
      <c r="E66" s="871" t="s">
        <v>1</v>
      </c>
      <c r="F66" s="832">
        <v>3</v>
      </c>
      <c r="G66" s="1344">
        <v>0.85100000000000009</v>
      </c>
      <c r="H66" s="1313">
        <v>0</v>
      </c>
      <c r="I66" s="1399">
        <v>0</v>
      </c>
      <c r="J66" s="814">
        <f>+SUM(G66:I66)</f>
        <v>0.85100000000000009</v>
      </c>
      <c r="P66" s="872"/>
      <c r="R66" s="471">
        <f xml:space="preserve"> IF( SUM( T66:AB66 ) = 0, 0, $U$4 )</f>
        <v>0</v>
      </c>
      <c r="S66" s="562"/>
      <c r="T66" s="17"/>
      <c r="U66" s="59">
        <f>IF([2]Validation!$H$3=1,0,IF(ISNUMBER(G66),0,1))</f>
        <v>0</v>
      </c>
      <c r="V66" s="59">
        <f>IF([2]Validation!$H$3=1,0,IF(ISNUMBER(H66),0,1))</f>
        <v>0</v>
      </c>
      <c r="W66" s="59">
        <f>IF([2]Validation!$H$3=1,0,IF(ISNUMBER(I66),0,1))</f>
        <v>0</v>
      </c>
      <c r="X66" s="105"/>
      <c r="Y66" s="105"/>
      <c r="Z66" s="105"/>
      <c r="AA66" s="105"/>
      <c r="AB66" s="105"/>
      <c r="AC66" s="17"/>
      <c r="AK66" s="1323" t="s">
        <v>1938</v>
      </c>
      <c r="AL66" s="1316" t="s">
        <v>1873</v>
      </c>
      <c r="AM66" s="1400"/>
      <c r="AN66" s="1346" t="s">
        <v>770</v>
      </c>
      <c r="AO66" s="1319">
        <v>0</v>
      </c>
      <c r="AP66" s="1401" t="s">
        <v>4468</v>
      </c>
      <c r="AQ66" s="1402" t="s">
        <v>4469</v>
      </c>
      <c r="AR66" s="1403" t="s">
        <v>4470</v>
      </c>
      <c r="AS66" s="814" t="s">
        <v>4471</v>
      </c>
    </row>
    <row r="67" spans="1:50" ht="16">
      <c r="B67" s="835" t="s">
        <v>1972</v>
      </c>
      <c r="C67" s="770" t="s">
        <v>1973</v>
      </c>
      <c r="D67" s="860"/>
      <c r="E67" s="841" t="s">
        <v>1</v>
      </c>
      <c r="F67" s="838">
        <v>3</v>
      </c>
      <c r="G67" s="796">
        <v>0.72199999999999998</v>
      </c>
      <c r="H67" s="1321">
        <v>4.2389999999999999</v>
      </c>
      <c r="I67" s="1332">
        <v>0</v>
      </c>
      <c r="J67" s="401">
        <f>+SUM(G67:I67)</f>
        <v>4.9610000000000003</v>
      </c>
      <c r="P67" s="840"/>
      <c r="R67" s="471">
        <f xml:space="preserve"> IF( SUM( T67:AB67 ) = 0, 0, $U$4 )</f>
        <v>0</v>
      </c>
      <c r="S67" s="562"/>
      <c r="T67" s="17"/>
      <c r="U67" s="59">
        <f>IF([2]Validation!$H$3=1,0,IF(ISNUMBER(G67),0,1))</f>
        <v>0</v>
      </c>
      <c r="V67" s="59">
        <f>IF([2]Validation!$H$3=1,0,IF(ISNUMBER(H67),0,1))</f>
        <v>0</v>
      </c>
      <c r="W67" s="59">
        <f>IF([2]Validation!$H$3=1,0,IF(ISNUMBER(I67),0,1))</f>
        <v>0</v>
      </c>
      <c r="X67" s="105"/>
      <c r="Y67" s="105"/>
      <c r="Z67" s="105"/>
      <c r="AA67" s="105"/>
      <c r="AB67" s="105"/>
      <c r="AC67" s="17"/>
      <c r="AK67" s="1323" t="s">
        <v>1939</v>
      </c>
      <c r="AL67" s="1324" t="s">
        <v>1973</v>
      </c>
      <c r="AM67" s="1404"/>
      <c r="AN67" s="1348" t="s">
        <v>770</v>
      </c>
      <c r="AO67" s="1327">
        <v>0</v>
      </c>
      <c r="AP67" s="1392" t="s">
        <v>4472</v>
      </c>
      <c r="AQ67" s="1336" t="s">
        <v>4473</v>
      </c>
      <c r="AR67" s="1393" t="s">
        <v>4474</v>
      </c>
      <c r="AS67" s="401" t="s">
        <v>4475</v>
      </c>
    </row>
    <row r="68" spans="1:50" ht="16.5" thickBot="1">
      <c r="B68" s="850" t="s">
        <v>1974</v>
      </c>
      <c r="C68" s="798" t="s">
        <v>1880</v>
      </c>
      <c r="D68" s="863"/>
      <c r="E68" s="852" t="s">
        <v>1</v>
      </c>
      <c r="F68" s="853">
        <v>3</v>
      </c>
      <c r="G68" s="1337">
        <v>0.30199999999999999</v>
      </c>
      <c r="H68" s="1338">
        <v>0.59399999999999997</v>
      </c>
      <c r="I68" s="1338">
        <v>6.6000000000000003E-2</v>
      </c>
      <c r="J68" s="873">
        <f>+SUM(G68:I68)</f>
        <v>0.96199999999999997</v>
      </c>
      <c r="P68" s="855"/>
      <c r="R68" s="986">
        <f>IF(SUM(T68:AB68)&lt;&gt;0,$U$4,IF(SUM(AC68:AE68)=0,0,$AH$68))</f>
        <v>0</v>
      </c>
      <c r="S68" s="562"/>
      <c r="T68" s="17"/>
      <c r="U68" s="59">
        <f>IF([2]Validation!$H$3=1,0,IF(ISNUMBER(G68),0,1))</f>
        <v>0</v>
      </c>
      <c r="V68" s="59">
        <f>IF([2]Validation!$H$3=1,0,IF(ISNUMBER(H68),0,1))</f>
        <v>0</v>
      </c>
      <c r="W68" s="59">
        <f>IF([2]Validation!$H$3=1,0,IF(ISNUMBER(I68),0,1))</f>
        <v>0</v>
      </c>
      <c r="X68" s="105"/>
      <c r="Y68" s="105"/>
      <c r="Z68" s="105"/>
      <c r="AA68" s="105"/>
      <c r="AB68" s="105"/>
      <c r="AC68" s="17"/>
      <c r="AD68" s="59">
        <f xml:space="preserve"> IF( (AF68 - AG68) = 0, 0, 1 )</f>
        <v>0</v>
      </c>
      <c r="AE68" s="91"/>
      <c r="AF68" s="97">
        <f>+J68+J67+J66</f>
        <v>6.774</v>
      </c>
      <c r="AG68" s="97">
        <f>+'[2]4E'!O9</f>
        <v>6.774</v>
      </c>
      <c r="AH68" s="98" t="s">
        <v>4476</v>
      </c>
      <c r="AI68" s="91"/>
      <c r="AK68" s="1339" t="s">
        <v>1940</v>
      </c>
      <c r="AL68" s="1350" t="s">
        <v>1880</v>
      </c>
      <c r="AM68" s="1405"/>
      <c r="AN68" s="1342" t="s">
        <v>770</v>
      </c>
      <c r="AO68" s="1406">
        <v>0</v>
      </c>
      <c r="AP68" s="1397" t="s">
        <v>4477</v>
      </c>
      <c r="AQ68" s="1398" t="s">
        <v>4478</v>
      </c>
      <c r="AR68" s="1398" t="s">
        <v>4479</v>
      </c>
      <c r="AS68" s="873" t="s">
        <v>4480</v>
      </c>
    </row>
    <row r="69" spans="1:50">
      <c r="B69" s="206"/>
      <c r="C69" s="206"/>
      <c r="D69" s="206"/>
      <c r="E69" s="206"/>
      <c r="F69" s="206"/>
      <c r="X69" s="2"/>
      <c r="Y69" s="2"/>
      <c r="Z69" s="2"/>
      <c r="AA69" s="2"/>
      <c r="AB69" s="2"/>
    </row>
    <row r="70" spans="1:50" ht="16">
      <c r="B70" s="1716" t="s">
        <v>481</v>
      </c>
      <c r="C70" s="1716"/>
      <c r="D70" s="874"/>
      <c r="E70" s="239"/>
      <c r="F70" s="240"/>
    </row>
    <row r="71" spans="1:50">
      <c r="B71" s="237"/>
      <c r="C71" s="875"/>
      <c r="D71" s="874"/>
      <c r="E71" s="239"/>
      <c r="F71" s="240"/>
      <c r="G71" s="822"/>
      <c r="H71" s="822"/>
      <c r="I71" s="822"/>
      <c r="J71" s="822"/>
      <c r="K71" s="822"/>
      <c r="L71" s="822"/>
      <c r="M71" s="822"/>
      <c r="N71" s="822"/>
      <c r="O71" s="822"/>
      <c r="P71" s="500"/>
      <c r="Q71" s="500"/>
      <c r="R71" s="1357"/>
      <c r="S71" s="1357"/>
      <c r="T71" s="1407"/>
      <c r="U71" s="1357"/>
      <c r="V71" s="1357"/>
      <c r="W71" s="19"/>
      <c r="X71" s="19"/>
    </row>
    <row r="72" spans="1:50" ht="16">
      <c r="B72" s="627"/>
      <c r="C72" s="454" t="s">
        <v>482</v>
      </c>
      <c r="D72" s="155"/>
      <c r="E72" s="628"/>
      <c r="F72" s="628"/>
      <c r="G72" s="628"/>
      <c r="H72" s="628"/>
      <c r="I72" s="628"/>
      <c r="J72" s="628"/>
      <c r="K72" s="628"/>
      <c r="L72" s="628"/>
      <c r="M72" s="628"/>
      <c r="N72" s="628"/>
      <c r="O72" s="628"/>
      <c r="P72" s="628"/>
      <c r="Q72" s="628"/>
      <c r="R72" s="1357"/>
      <c r="S72" s="1357"/>
      <c r="T72" s="1407"/>
      <c r="U72" s="1357"/>
      <c r="V72" s="1357"/>
      <c r="W72" s="1358"/>
      <c r="X72" s="1358"/>
    </row>
    <row r="73" spans="1:50" ht="16">
      <c r="B73" s="562"/>
      <c r="C73" s="562"/>
      <c r="D73" s="562"/>
      <c r="E73" s="562"/>
      <c r="F73" s="562"/>
      <c r="G73" s="562"/>
      <c r="H73" s="562"/>
      <c r="I73" s="562"/>
      <c r="J73" s="562"/>
      <c r="K73" s="562"/>
      <c r="L73" s="562"/>
      <c r="M73" s="562"/>
      <c r="N73" s="562"/>
      <c r="O73" s="562"/>
      <c r="P73" s="562"/>
      <c r="Q73" s="562"/>
      <c r="R73" s="562"/>
      <c r="S73" s="562"/>
      <c r="T73" s="1359"/>
      <c r="U73" s="562"/>
      <c r="V73" s="562"/>
      <c r="W73" s="562"/>
      <c r="X73" s="562"/>
    </row>
    <row r="74" spans="1:50" ht="16">
      <c r="B74" s="156"/>
      <c r="C74" s="630" t="s">
        <v>561</v>
      </c>
      <c r="D74" s="588"/>
      <c r="E74" s="588"/>
      <c r="F74" s="588"/>
      <c r="G74" s="588"/>
      <c r="H74" s="588"/>
      <c r="I74" s="588"/>
      <c r="J74" s="588"/>
      <c r="K74" s="588"/>
      <c r="L74" s="588"/>
      <c r="M74" s="588"/>
      <c r="N74" s="588"/>
      <c r="O74" s="588"/>
      <c r="P74" s="588"/>
      <c r="Q74" s="588"/>
      <c r="R74" s="588"/>
      <c r="S74" s="588"/>
      <c r="T74" s="1360"/>
      <c r="U74" s="588"/>
      <c r="V74" s="588"/>
      <c r="W74" s="588"/>
      <c r="X74" s="588"/>
    </row>
    <row r="75" spans="1:50">
      <c r="B75" s="709"/>
    </row>
    <row r="76" spans="1:50" ht="14.5" thickBot="1">
      <c r="B76" s="709"/>
    </row>
    <row r="77" spans="1:50" ht="20.5" thickBot="1">
      <c r="B77" s="894" t="s">
        <v>485</v>
      </c>
      <c r="C77" s="726"/>
      <c r="D77" s="727"/>
      <c r="E77" s="727"/>
      <c r="F77" s="727"/>
      <c r="G77" s="727"/>
      <c r="H77" s="727"/>
      <c r="I77" s="727"/>
      <c r="J77" s="727"/>
      <c r="K77" s="728"/>
    </row>
    <row r="78" spans="1:50">
      <c r="B78" s="709"/>
    </row>
    <row r="79" spans="1:50" ht="15.5" hidden="1" thickBot="1">
      <c r="A79" s="214"/>
      <c r="B79" s="880" t="str">
        <f ca="1" xml:space="preserve"> RIGHT(CELL("filename", $A$1), LEN(CELL("filename", $A$1)) - SEARCH("]", CELL("filename", $A$1)))&amp;" - Line definitions"</f>
        <v>4W - Line definitions</v>
      </c>
      <c r="C79" s="891"/>
      <c r="D79" s="891"/>
      <c r="E79" s="891"/>
      <c r="F79" s="891"/>
      <c r="G79" s="891"/>
      <c r="H79" s="891"/>
      <c r="I79" s="891"/>
      <c r="J79" s="891"/>
      <c r="K79" s="891"/>
      <c r="L79" s="891"/>
      <c r="M79" s="891"/>
      <c r="N79" s="891"/>
      <c r="O79" s="891"/>
      <c r="P79" s="895"/>
    </row>
    <row r="80" spans="1:50" hidden="1">
      <c r="A80" s="214"/>
      <c r="B80" s="709"/>
    </row>
    <row r="81" spans="1:16" hidden="1">
      <c r="A81" s="214"/>
      <c r="B81" s="700" t="s">
        <v>486</v>
      </c>
      <c r="C81" s="1832" t="s">
        <v>487</v>
      </c>
      <c r="D81" s="1833"/>
      <c r="E81" s="1833"/>
      <c r="F81" s="1833"/>
      <c r="G81" s="1833"/>
      <c r="H81" s="1833"/>
      <c r="I81" s="1833"/>
      <c r="J81" s="1833"/>
      <c r="K81" s="1833"/>
      <c r="L81" s="1833"/>
      <c r="M81" s="1833"/>
      <c r="N81" s="1833"/>
      <c r="O81" s="1833"/>
      <c r="P81" s="1834"/>
    </row>
    <row r="82" spans="1:16" ht="14.25" hidden="1" customHeight="1">
      <c r="A82" s="214"/>
      <c r="B82" s="876" t="s">
        <v>1975</v>
      </c>
      <c r="C82" s="1829" t="s">
        <v>1884</v>
      </c>
      <c r="D82" s="1830"/>
      <c r="E82" s="1830"/>
      <c r="F82" s="1830"/>
      <c r="G82" s="1830"/>
      <c r="H82" s="1830"/>
      <c r="I82" s="1830"/>
      <c r="J82" s="1830"/>
      <c r="K82" s="1830"/>
      <c r="L82" s="1830"/>
      <c r="M82" s="1830"/>
      <c r="N82" s="1830"/>
      <c r="O82" s="1830"/>
      <c r="P82" s="1831"/>
    </row>
    <row r="83" spans="1:16" ht="69.75" hidden="1" customHeight="1">
      <c r="A83" s="214"/>
      <c r="B83" s="824" t="s">
        <v>1976</v>
      </c>
      <c r="C83" s="1817" t="s">
        <v>1977</v>
      </c>
      <c r="D83" s="1818"/>
      <c r="E83" s="1818"/>
      <c r="F83" s="1818"/>
      <c r="G83" s="1818"/>
      <c r="H83" s="1818"/>
      <c r="I83" s="1818"/>
      <c r="J83" s="1818"/>
      <c r="K83" s="1818"/>
      <c r="L83" s="1818"/>
      <c r="M83" s="1818"/>
      <c r="N83" s="1818"/>
      <c r="O83" s="1818"/>
      <c r="P83" s="1819"/>
    </row>
    <row r="84" spans="1:16" hidden="1">
      <c r="A84" s="214"/>
      <c r="B84" s="877" t="s">
        <v>1978</v>
      </c>
      <c r="C84" s="1817" t="s">
        <v>563</v>
      </c>
      <c r="D84" s="1818"/>
      <c r="E84" s="1818"/>
      <c r="F84" s="1818"/>
      <c r="G84" s="1818"/>
      <c r="H84" s="1818"/>
      <c r="I84" s="1818"/>
      <c r="J84" s="1818"/>
      <c r="K84" s="1818"/>
      <c r="L84" s="1818"/>
      <c r="M84" s="1818"/>
      <c r="N84" s="1818"/>
      <c r="O84" s="1818"/>
      <c r="P84" s="1819"/>
    </row>
    <row r="85" spans="1:16" hidden="1">
      <c r="A85" s="214"/>
      <c r="B85" s="824" t="s">
        <v>1979</v>
      </c>
      <c r="C85" s="1817" t="s">
        <v>564</v>
      </c>
      <c r="D85" s="1818"/>
      <c r="E85" s="1818"/>
      <c r="F85" s="1818"/>
      <c r="G85" s="1818"/>
      <c r="H85" s="1818"/>
      <c r="I85" s="1818"/>
      <c r="J85" s="1818"/>
      <c r="K85" s="1818"/>
      <c r="L85" s="1818"/>
      <c r="M85" s="1818"/>
      <c r="N85" s="1818"/>
      <c r="O85" s="1818"/>
      <c r="P85" s="1819"/>
    </row>
    <row r="86" spans="1:16" hidden="1">
      <c r="A86" s="214"/>
      <c r="B86" s="824" t="s">
        <v>1980</v>
      </c>
      <c r="C86" s="1817" t="s">
        <v>492</v>
      </c>
      <c r="D86" s="1818"/>
      <c r="E86" s="1818"/>
      <c r="F86" s="1818"/>
      <c r="G86" s="1818"/>
      <c r="H86" s="1818"/>
      <c r="I86" s="1818"/>
      <c r="J86" s="1818"/>
      <c r="K86" s="1818"/>
      <c r="L86" s="1818"/>
      <c r="M86" s="1818"/>
      <c r="N86" s="1818"/>
      <c r="O86" s="1818"/>
      <c r="P86" s="1819"/>
    </row>
    <row r="87" spans="1:16" hidden="1">
      <c r="A87" s="214"/>
      <c r="B87" s="824" t="s">
        <v>1981</v>
      </c>
      <c r="C87" s="1817" t="s">
        <v>493</v>
      </c>
      <c r="D87" s="1818"/>
      <c r="E87" s="1818"/>
      <c r="F87" s="1818"/>
      <c r="G87" s="1818"/>
      <c r="H87" s="1818"/>
      <c r="I87" s="1818"/>
      <c r="J87" s="1818"/>
      <c r="K87" s="1818"/>
      <c r="L87" s="1818"/>
      <c r="M87" s="1818"/>
      <c r="N87" s="1818"/>
      <c r="O87" s="1818"/>
      <c r="P87" s="1819"/>
    </row>
    <row r="88" spans="1:16" ht="59.25" hidden="1" customHeight="1">
      <c r="A88" s="214"/>
      <c r="B88" s="824" t="s">
        <v>1982</v>
      </c>
      <c r="C88" s="1817" t="s">
        <v>1983</v>
      </c>
      <c r="D88" s="1818"/>
      <c r="E88" s="1818"/>
      <c r="F88" s="1818"/>
      <c r="G88" s="1818"/>
      <c r="H88" s="1818"/>
      <c r="I88" s="1818"/>
      <c r="J88" s="1818"/>
      <c r="K88" s="1818"/>
      <c r="L88" s="1818"/>
      <c r="M88" s="1818"/>
      <c r="N88" s="1818"/>
      <c r="O88" s="1818"/>
      <c r="P88" s="1819"/>
    </row>
    <row r="89" spans="1:16" ht="55.5" hidden="1" customHeight="1">
      <c r="A89" s="214"/>
      <c r="B89" s="824" t="s">
        <v>1984</v>
      </c>
      <c r="C89" s="1817" t="s">
        <v>1985</v>
      </c>
      <c r="D89" s="1818"/>
      <c r="E89" s="1818"/>
      <c r="F89" s="1818"/>
      <c r="G89" s="1818"/>
      <c r="H89" s="1818"/>
      <c r="I89" s="1818"/>
      <c r="J89" s="1818"/>
      <c r="K89" s="1818"/>
      <c r="L89" s="1818"/>
      <c r="M89" s="1818"/>
      <c r="N89" s="1818"/>
      <c r="O89" s="1818"/>
      <c r="P89" s="1819"/>
    </row>
    <row r="90" spans="1:16" ht="58.5" hidden="1" customHeight="1">
      <c r="A90" s="214"/>
      <c r="B90" s="824" t="s">
        <v>1986</v>
      </c>
      <c r="C90" s="1817" t="s">
        <v>1987</v>
      </c>
      <c r="D90" s="1818"/>
      <c r="E90" s="1818"/>
      <c r="F90" s="1818"/>
      <c r="G90" s="1818"/>
      <c r="H90" s="1818"/>
      <c r="I90" s="1818"/>
      <c r="J90" s="1818"/>
      <c r="K90" s="1818"/>
      <c r="L90" s="1818"/>
      <c r="M90" s="1818"/>
      <c r="N90" s="1818"/>
      <c r="O90" s="1818"/>
      <c r="P90" s="1819"/>
    </row>
    <row r="91" spans="1:16" ht="14.25" hidden="1" customHeight="1">
      <c r="A91" s="214"/>
      <c r="B91" s="824" t="s">
        <v>1988</v>
      </c>
      <c r="C91" s="1817" t="s">
        <v>1890</v>
      </c>
      <c r="D91" s="1818"/>
      <c r="E91" s="1818"/>
      <c r="F91" s="1818"/>
      <c r="G91" s="1818"/>
      <c r="H91" s="1818"/>
      <c r="I91" s="1818"/>
      <c r="J91" s="1818"/>
      <c r="K91" s="1818"/>
      <c r="L91" s="1818"/>
      <c r="M91" s="1818"/>
      <c r="N91" s="1818"/>
      <c r="O91" s="1818"/>
      <c r="P91" s="1819"/>
    </row>
    <row r="92" spans="1:16" ht="62.75" hidden="1" customHeight="1">
      <c r="A92" s="214"/>
      <c r="B92" s="824" t="s">
        <v>1989</v>
      </c>
      <c r="C92" s="1817" t="s">
        <v>1990</v>
      </c>
      <c r="D92" s="1818"/>
      <c r="E92" s="1818"/>
      <c r="F92" s="1818"/>
      <c r="G92" s="1818"/>
      <c r="H92" s="1818"/>
      <c r="I92" s="1818"/>
      <c r="J92" s="1818"/>
      <c r="K92" s="1818"/>
      <c r="L92" s="1818"/>
      <c r="M92" s="1818"/>
      <c r="N92" s="1818"/>
      <c r="O92" s="1818"/>
      <c r="P92" s="1819"/>
    </row>
    <row r="93" spans="1:16" hidden="1">
      <c r="A93" s="214"/>
      <c r="B93" s="824" t="s">
        <v>1991</v>
      </c>
      <c r="C93" s="1817" t="s">
        <v>1992</v>
      </c>
      <c r="D93" s="1818"/>
      <c r="E93" s="1818"/>
      <c r="F93" s="1818"/>
      <c r="G93" s="1818"/>
      <c r="H93" s="1818"/>
      <c r="I93" s="1818"/>
      <c r="J93" s="1818"/>
      <c r="K93" s="1818"/>
      <c r="L93" s="1818"/>
      <c r="M93" s="1818"/>
      <c r="N93" s="1818"/>
      <c r="O93" s="1818"/>
      <c r="P93" s="1819"/>
    </row>
    <row r="94" spans="1:16" ht="62.75" hidden="1" customHeight="1" thickBot="1">
      <c r="A94" s="214"/>
      <c r="B94" s="825" t="s">
        <v>1993</v>
      </c>
      <c r="C94" s="1823" t="s">
        <v>1994</v>
      </c>
      <c r="D94" s="1824"/>
      <c r="E94" s="1824"/>
      <c r="F94" s="1824"/>
      <c r="G94" s="1824"/>
      <c r="H94" s="1824"/>
      <c r="I94" s="1824"/>
      <c r="J94" s="1824"/>
      <c r="K94" s="1824"/>
      <c r="L94" s="1824"/>
      <c r="M94" s="1824"/>
      <c r="N94" s="1824"/>
      <c r="O94" s="1824"/>
      <c r="P94" s="1825"/>
    </row>
    <row r="95" spans="1:16" hidden="1">
      <c r="A95" s="214"/>
    </row>
    <row r="96" spans="1:16" ht="15.5" hidden="1" thickBot="1">
      <c r="A96" s="214"/>
      <c r="B96" s="1498" t="str">
        <f>+B53</f>
        <v>Other expenditure - Wholesale wastewater</v>
      </c>
      <c r="C96" s="1631"/>
      <c r="D96" s="1631"/>
      <c r="E96" s="1631"/>
      <c r="F96" s="1631"/>
      <c r="G96" s="1631"/>
      <c r="H96" s="1631"/>
      <c r="I96" s="1631"/>
      <c r="J96" s="1631"/>
      <c r="K96" s="1631"/>
      <c r="L96" s="1631"/>
      <c r="M96" s="1631"/>
      <c r="N96" s="1631"/>
      <c r="O96" s="1631"/>
      <c r="P96" s="1632"/>
    </row>
    <row r="97" spans="1:16" hidden="1">
      <c r="A97" s="214"/>
      <c r="B97" s="709"/>
    </row>
    <row r="98" spans="1:16" ht="14.5" hidden="1" thickBot="1">
      <c r="A98" s="214"/>
      <c r="B98" s="700" t="s">
        <v>486</v>
      </c>
      <c r="C98" s="1838" t="s">
        <v>487</v>
      </c>
      <c r="D98" s="1821"/>
      <c r="E98" s="1821"/>
      <c r="F98" s="1821"/>
      <c r="G98" s="1821"/>
      <c r="H98" s="1821"/>
      <c r="I98" s="1821"/>
      <c r="J98" s="1821"/>
      <c r="K98" s="1821"/>
      <c r="L98" s="1821"/>
      <c r="M98" s="1821"/>
      <c r="N98" s="1821"/>
      <c r="O98" s="1821"/>
      <c r="P98" s="1822"/>
    </row>
    <row r="99" spans="1:16" ht="42" hidden="1" customHeight="1">
      <c r="A99" s="214"/>
      <c r="B99" s="826">
        <v>40</v>
      </c>
      <c r="C99" s="1835" t="s">
        <v>1995</v>
      </c>
      <c r="D99" s="1836"/>
      <c r="E99" s="1836"/>
      <c r="F99" s="1836"/>
      <c r="G99" s="1836"/>
      <c r="H99" s="1836"/>
      <c r="I99" s="1836"/>
      <c r="J99" s="1836"/>
      <c r="K99" s="1836"/>
      <c r="L99" s="1836"/>
      <c r="M99" s="1836"/>
      <c r="N99" s="1836"/>
      <c r="O99" s="1836"/>
      <c r="P99" s="1837"/>
    </row>
    <row r="100" spans="1:16" ht="58.5" hidden="1" customHeight="1">
      <c r="A100" s="214"/>
      <c r="B100" s="824">
        <f t="shared" ref="B100:B107" si="29">+B99+1</f>
        <v>41</v>
      </c>
      <c r="C100" s="1817" t="s">
        <v>1996</v>
      </c>
      <c r="D100" s="1818"/>
      <c r="E100" s="1818"/>
      <c r="F100" s="1818"/>
      <c r="G100" s="1818"/>
      <c r="H100" s="1818"/>
      <c r="I100" s="1818"/>
      <c r="J100" s="1818"/>
      <c r="K100" s="1818"/>
      <c r="L100" s="1818"/>
      <c r="M100" s="1818"/>
      <c r="N100" s="1818"/>
      <c r="O100" s="1818"/>
      <c r="P100" s="1819"/>
    </row>
    <row r="101" spans="1:16" ht="14.25" hidden="1" customHeight="1">
      <c r="A101" s="214"/>
      <c r="B101" s="824">
        <f t="shared" si="29"/>
        <v>42</v>
      </c>
      <c r="C101" s="1817" t="s">
        <v>1997</v>
      </c>
      <c r="D101" s="1818"/>
      <c r="E101" s="1818"/>
      <c r="F101" s="1818"/>
      <c r="G101" s="1818"/>
      <c r="H101" s="1818"/>
      <c r="I101" s="1818"/>
      <c r="J101" s="1818"/>
      <c r="K101" s="1818"/>
      <c r="L101" s="1818"/>
      <c r="M101" s="1818"/>
      <c r="N101" s="1818"/>
      <c r="O101" s="1818"/>
      <c r="P101" s="1819"/>
    </row>
    <row r="102" spans="1:16" ht="14.25" hidden="1" customHeight="1">
      <c r="A102" s="214"/>
      <c r="B102" s="824">
        <f t="shared" si="29"/>
        <v>43</v>
      </c>
      <c r="C102" s="1817" t="s">
        <v>1998</v>
      </c>
      <c r="D102" s="1818"/>
      <c r="E102" s="1818"/>
      <c r="F102" s="1818"/>
      <c r="G102" s="1818"/>
      <c r="H102" s="1818"/>
      <c r="I102" s="1818"/>
      <c r="J102" s="1818"/>
      <c r="K102" s="1818"/>
      <c r="L102" s="1818"/>
      <c r="M102" s="1818"/>
      <c r="N102" s="1818"/>
      <c r="O102" s="1818"/>
      <c r="P102" s="1819"/>
    </row>
    <row r="103" spans="1:16" ht="14.25" hidden="1" customHeight="1">
      <c r="A103" s="214"/>
      <c r="B103" s="824">
        <f t="shared" si="29"/>
        <v>44</v>
      </c>
      <c r="C103" s="1817" t="s">
        <v>1999</v>
      </c>
      <c r="D103" s="1818"/>
      <c r="E103" s="1818"/>
      <c r="F103" s="1818"/>
      <c r="G103" s="1818"/>
      <c r="H103" s="1818"/>
      <c r="I103" s="1818"/>
      <c r="J103" s="1818"/>
      <c r="K103" s="1818"/>
      <c r="L103" s="1818"/>
      <c r="M103" s="1818"/>
      <c r="N103" s="1818"/>
      <c r="O103" s="1818"/>
      <c r="P103" s="1819"/>
    </row>
    <row r="104" spans="1:16" hidden="1">
      <c r="A104" s="214"/>
      <c r="B104" s="824">
        <f t="shared" si="29"/>
        <v>45</v>
      </c>
      <c r="C104" s="1839" t="s">
        <v>2000</v>
      </c>
      <c r="D104" s="1840"/>
      <c r="E104" s="1840"/>
      <c r="F104" s="1840"/>
      <c r="G104" s="1840"/>
      <c r="H104" s="1840"/>
      <c r="I104" s="1840"/>
      <c r="J104" s="1840"/>
      <c r="K104" s="1840"/>
      <c r="L104" s="1840"/>
      <c r="M104" s="1840"/>
      <c r="N104" s="1840"/>
      <c r="O104" s="1840"/>
      <c r="P104" s="1841"/>
    </row>
    <row r="105" spans="1:16" ht="14.25" hidden="1" customHeight="1">
      <c r="A105" s="214"/>
      <c r="B105" s="824">
        <f t="shared" si="29"/>
        <v>46</v>
      </c>
      <c r="C105" s="1817" t="s">
        <v>2001</v>
      </c>
      <c r="D105" s="1818"/>
      <c r="E105" s="1818"/>
      <c r="F105" s="1818"/>
      <c r="G105" s="1818"/>
      <c r="H105" s="1818"/>
      <c r="I105" s="1818"/>
      <c r="J105" s="1818"/>
      <c r="K105" s="1818"/>
      <c r="L105" s="1818"/>
      <c r="M105" s="1818"/>
      <c r="N105" s="1818"/>
      <c r="O105" s="1818"/>
      <c r="P105" s="1819"/>
    </row>
    <row r="106" spans="1:16" ht="14.25" hidden="1" customHeight="1">
      <c r="A106" s="214"/>
      <c r="B106" s="824">
        <f t="shared" si="29"/>
        <v>47</v>
      </c>
      <c r="C106" s="1817" t="s">
        <v>2002</v>
      </c>
      <c r="D106" s="1818"/>
      <c r="E106" s="1818"/>
      <c r="F106" s="1818"/>
      <c r="G106" s="1818"/>
      <c r="H106" s="1818"/>
      <c r="I106" s="1818"/>
      <c r="J106" s="1818"/>
      <c r="K106" s="1818"/>
      <c r="L106" s="1818"/>
      <c r="M106" s="1818"/>
      <c r="N106" s="1818"/>
      <c r="O106" s="1818"/>
      <c r="P106" s="1819"/>
    </row>
    <row r="107" spans="1:16" ht="14.75" hidden="1" customHeight="1" thickBot="1">
      <c r="A107" s="214"/>
      <c r="B107" s="825">
        <f t="shared" si="29"/>
        <v>48</v>
      </c>
      <c r="C107" s="1823" t="s">
        <v>2003</v>
      </c>
      <c r="D107" s="1824"/>
      <c r="E107" s="1824"/>
      <c r="F107" s="1824"/>
      <c r="G107" s="1824"/>
      <c r="H107" s="1824"/>
      <c r="I107" s="1824"/>
      <c r="J107" s="1824"/>
      <c r="K107" s="1824"/>
      <c r="L107" s="1824"/>
      <c r="M107" s="1824"/>
      <c r="N107" s="1824"/>
      <c r="O107" s="1824"/>
      <c r="P107" s="1825"/>
    </row>
  </sheetData>
  <sheetProtection algorithmName="SHA-512" hashValue="MIwzsKqT/XfpC7Cf0B7QppHns/fC8J0ya0LUJBk5KLN+0yCpV7TimTsD5Q8trhvANiWUVY299JlCjaFPd1zFeA==" saltValue="C1bIM7hw+gIwCubHiAPFSA==" spinCount="100000" sheet="1" objects="1" scenarios="1"/>
  <mergeCells count="26">
    <mergeCell ref="C106:P106"/>
    <mergeCell ref="C107:P107"/>
    <mergeCell ref="C100:P100"/>
    <mergeCell ref="C101:P101"/>
    <mergeCell ref="C102:P102"/>
    <mergeCell ref="C103:P103"/>
    <mergeCell ref="C104:P104"/>
    <mergeCell ref="C105:P105"/>
    <mergeCell ref="C99:P99"/>
    <mergeCell ref="C86:P86"/>
    <mergeCell ref="C87:P87"/>
    <mergeCell ref="C88:P88"/>
    <mergeCell ref="C89:P89"/>
    <mergeCell ref="C90:P90"/>
    <mergeCell ref="C91:P91"/>
    <mergeCell ref="C92:P92"/>
    <mergeCell ref="C93:P93"/>
    <mergeCell ref="C94:P94"/>
    <mergeCell ref="B96:P96"/>
    <mergeCell ref="C98:P98"/>
    <mergeCell ref="C85:P85"/>
    <mergeCell ref="B70:C70"/>
    <mergeCell ref="C81:P81"/>
    <mergeCell ref="C82:P82"/>
    <mergeCell ref="C83:P83"/>
    <mergeCell ref="C84:P84"/>
  </mergeCells>
  <conditionalFormatting sqref="R34 R32 R45:R48 R22:R30">
    <cfRule type="cellIs" dxfId="38" priority="39" operator="equal">
      <formula>0</formula>
    </cfRule>
  </conditionalFormatting>
  <conditionalFormatting sqref="R50 R38:R41">
    <cfRule type="cellIs" dxfId="37" priority="38" operator="equal">
      <formula>0</formula>
    </cfRule>
  </conditionalFormatting>
  <conditionalFormatting sqref="R58:R59">
    <cfRule type="cellIs" dxfId="36" priority="37" operator="equal">
      <formula>0</formula>
    </cfRule>
  </conditionalFormatting>
  <conditionalFormatting sqref="R60:R62">
    <cfRule type="cellIs" dxfId="35" priority="36" operator="equal">
      <formula>0</formula>
    </cfRule>
  </conditionalFormatting>
  <conditionalFormatting sqref="R66:R67">
    <cfRule type="cellIs" dxfId="34" priority="35" operator="equal">
      <formula>0</formula>
    </cfRule>
  </conditionalFormatting>
  <conditionalFormatting sqref="R68">
    <cfRule type="cellIs" dxfId="33" priority="32" operator="equal">
      <formula>0</formula>
    </cfRule>
  </conditionalFormatting>
  <conditionalFormatting sqref="R40:R42">
    <cfRule type="cellIs" dxfId="32" priority="24" operator="equal">
      <formula>0</formula>
    </cfRule>
  </conditionalFormatting>
  <conditionalFormatting sqref="R6:R9 R11:R14 R16 R18">
    <cfRule type="cellIs" dxfId="31" priority="18" operator="equal">
      <formula>0</formula>
    </cfRule>
  </conditionalFormatting>
  <conditionalFormatting sqref="R17">
    <cfRule type="cellIs" dxfId="30" priority="5" operator="equal">
      <formula>0</formula>
    </cfRule>
  </conditionalFormatting>
  <conditionalFormatting sqref="R33">
    <cfRule type="cellIs" dxfId="29" priority="4" operator="equal">
      <formula>0</formula>
    </cfRule>
  </conditionalFormatting>
  <conditionalFormatting sqref="R49">
    <cfRule type="cellIs" dxfId="28" priority="3" operator="equal">
      <formula>0</formula>
    </cfRule>
  </conditionalFormatting>
  <conditionalFormatting sqref="R43:R44">
    <cfRule type="cellIs" dxfId="2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&amp;K8573622018-19 annual performance report tables&amp;R&amp;G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4" id="{3709627B-1165-4BA7-A82D-3BFC7D721755}">
            <xm:f>'C:\Financial Accounting\Regulatory reporting and compliance\01 Year end\06 March 2019\Working Files\For Ofwat\[Resubmission 03.07.2019 - 2018-19-Annual-Performance-Report-tables.xlsx]Validation'!#REF!=1</xm:f>
            <x14:dxf>
              <fill>
                <patternFill>
                  <bgColor theme="2"/>
                </patternFill>
              </fill>
            </x14:dxf>
          </x14:cfRule>
          <xm:sqref>G38:I39 P58:P62 P66:P68 G33:I35 K33:P35 G66:J68 G58:J63 G22:P30 AP29:AX30 AP32:AX32 G32:P32 J33 J35 G45:L46 AP45:AT51 K38:L39 L40:L44 L47:L51 P45:P51 P38:P39 AV45:AX51</xm:sqref>
        </x14:conditionalFormatting>
        <x14:conditionalFormatting xmlns:xm="http://schemas.microsoft.com/office/excel/2006/main">
          <x14:cfRule type="expression" priority="33" id="{0E8FCAC8-1620-47C9-8C51-39693C692724}">
            <xm:f>'C:\Financial Accounting\Regulatory reporting and compliance\01 Year end\06 March 2019\Working Files\For Ofwat\[Resubmission 03.07.2019 - 2018-19-Annual-Performance-Report-tables.xlsx]Validation'!#REF!=1</xm:f>
            <x14:dxf>
              <fill>
                <patternFill>
                  <bgColor theme="2"/>
                </patternFill>
              </fill>
            </x14:dxf>
          </x14:cfRule>
          <xm:sqref>J38:J39 J33:J35</xm:sqref>
        </x14:conditionalFormatting>
        <x14:conditionalFormatting xmlns:xm="http://schemas.microsoft.com/office/excel/2006/main">
          <x14:cfRule type="expression" priority="31" id="{2761E5EB-92DB-4623-A8BE-5DBB78928CAB}">
            <xm:f>'C:\Financial Accounting\Regulatory reporting and compliance\01 Year end\06 March 2019\Working Files\For Ofwat\[Resubmission 03.07.2019 - 2018-19-Annual-Performance-Report-tables.xlsx]Validation'!#REF!=1</xm:f>
            <x14:dxf>
              <fill>
                <patternFill>
                  <bgColor theme="2"/>
                </patternFill>
              </fill>
            </x14:dxf>
          </x14:cfRule>
          <xm:sqref>AP22:AX23 AP38:AR39 AT38:AT39 AP33:AR35 AT33:AX35 AP66:AS68 AP58:AS63 AV38:AX39 AP27:AX28 AP25:AX25 AQ24:AX24</xm:sqref>
        </x14:conditionalFormatting>
        <x14:conditionalFormatting xmlns:xm="http://schemas.microsoft.com/office/excel/2006/main">
          <x14:cfRule type="expression" priority="30" id="{3FF90F32-720C-41BB-A22F-DBA908AD82AD}">
            <xm:f>'C:\Financial Accounting\Regulatory reporting and compliance\01 Year end\06 March 2019\Working Files\For Ofwat\[Resubmission 03.07.2019 - 2018-19-Annual-Performance-Report-tables.xlsx]Validation'!#REF!=1</xm:f>
            <x14:dxf>
              <fill>
                <patternFill>
                  <bgColor theme="2"/>
                </patternFill>
              </fill>
            </x14:dxf>
          </x14:cfRule>
          <xm:sqref>AS38:AS39 AS33:AS35</xm:sqref>
        </x14:conditionalFormatting>
        <x14:conditionalFormatting xmlns:xm="http://schemas.microsoft.com/office/excel/2006/main">
          <x14:cfRule type="expression" priority="29" id="{66B217FC-F490-4916-AE89-36990F9B3823}">
            <xm:f>'C:\Financial Accounting\Regulatory reporting and compliance\01 Year end\06 March 2019\Working Files\For Ofwat\[Resubmission 03.07.2019 - 2018-19-Annual-Performance-Report-tables.xlsx]Validation'!#REF!=1</xm:f>
            <x14:dxf>
              <fill>
                <patternFill>
                  <bgColor theme="2"/>
                </patternFill>
              </fill>
            </x14:dxf>
          </x14:cfRule>
          <xm:sqref>J6:J9 P6:P13</xm:sqref>
        </x14:conditionalFormatting>
        <x14:conditionalFormatting xmlns:xm="http://schemas.microsoft.com/office/excel/2006/main">
          <x14:cfRule type="expression" priority="28" id="{C3CD1109-760C-422A-A991-D598E5C12659}">
            <xm:f>'C:\Financial Accounting\Regulatory reporting and compliance\01 Year end\06 March 2019\Working Files\For Ofwat\[Resubmission 03.07.2019 - 2018-19-Annual-Performance-Report-tables.xlsx]Validation'!#REF!=1</xm:f>
            <x14:dxf>
              <fill>
                <patternFill>
                  <bgColor theme="2"/>
                </patternFill>
              </fill>
            </x14:dxf>
          </x14:cfRule>
          <xm:sqref>J11:J19</xm:sqref>
        </x14:conditionalFormatting>
        <x14:conditionalFormatting xmlns:xm="http://schemas.microsoft.com/office/excel/2006/main">
          <x14:cfRule type="expression" priority="27" id="{5D2C6626-71B7-4B4C-B7EA-BC7D8C3D1C89}">
            <xm:f>'C:\Financial Accounting\Regulatory reporting and compliance\01 Year end\06 March 2019\Working Files\For Ofwat\[Resubmission 03.07.2019 - 2018-19-Annual-Performance-Report-tables.xlsx]Validation'!#REF!=1</xm:f>
            <x14:dxf>
              <fill>
                <patternFill>
                  <bgColor theme="2"/>
                </patternFill>
              </fill>
            </x14:dxf>
          </x14:cfRule>
          <xm:sqref>P14:P19</xm:sqref>
        </x14:conditionalFormatting>
        <x14:conditionalFormatting xmlns:xm="http://schemas.microsoft.com/office/excel/2006/main">
          <x14:cfRule type="expression" priority="26" id="{808A3624-7DB5-46EA-AE0F-07C625B177CB}">
            <xm:f>'C:\Financial Accounting\Regulatory reporting and compliance\01 Year end\06 March 2019\Working Files\For Ofwat\[Resubmission 03.07.2019 - 2018-19-Annual-Performance-Report-tables.xlsx]Validation'!#REF!=1</xm:f>
            <x14:dxf>
              <fill>
                <patternFill>
                  <bgColor theme="2"/>
                </patternFill>
              </fill>
            </x14:dxf>
          </x14:cfRule>
          <xm:sqref>K31:O31</xm:sqref>
        </x14:conditionalFormatting>
        <x14:conditionalFormatting xmlns:xm="http://schemas.microsoft.com/office/excel/2006/main">
          <x14:cfRule type="expression" priority="25" id="{3315B562-CD1C-4064-9DF1-9BBBF6E24469}">
            <xm:f>'C:\Financial Accounting\Regulatory reporting and compliance\01 Year end\06 March 2019\Working Files\For Ofwat\[Resubmission 03.07.2019 - 2018-19-Annual-Performance-Report-tables.xlsx]Validation'!#REF!=1</xm:f>
            <x14:dxf>
              <fill>
                <patternFill>
                  <bgColor theme="2"/>
                </patternFill>
              </fill>
            </x14:dxf>
          </x14:cfRule>
          <xm:sqref>P31</xm:sqref>
        </x14:conditionalFormatting>
        <x14:conditionalFormatting xmlns:xm="http://schemas.microsoft.com/office/excel/2006/main">
          <x14:cfRule type="expression" priority="23" id="{D47E3B2D-60A8-41C9-868A-C4F4DAB4F6A2}">
            <xm:f>'C:\Financial Accounting\Regulatory reporting and compliance\01 Year end\06 March 2019\Working Files\For Ofwat\[Resubmission 03.07.2019 - 2018-19-Annual-Performance-Report-tables.xlsx]Validation'!#REF!=1</xm:f>
            <x14:dxf>
              <fill>
                <patternFill>
                  <bgColor theme="2"/>
                </patternFill>
              </fill>
            </x14:dxf>
          </x14:cfRule>
          <xm:sqref>G40:L44 P40:P44</xm:sqref>
        </x14:conditionalFormatting>
        <x14:conditionalFormatting xmlns:xm="http://schemas.microsoft.com/office/excel/2006/main">
          <x14:cfRule type="expression" priority="22" id="{2731E48C-885A-4650-B983-9E3D76A1CCBD}">
            <xm:f>'C:\Financial Accounting\Regulatory reporting and compliance\01 Year end\06 March 2019\Working Files\For Ofwat\[Resubmission 03.07.2019 - 2018-19-Annual-Performance-Report-tables.xlsx]Validation'!#REF!=1</xm:f>
            <x14:dxf>
              <fill>
                <patternFill>
                  <bgColor theme="2"/>
                </patternFill>
              </fill>
            </x14:dxf>
          </x14:cfRule>
          <xm:sqref>AP40:AT41 AV40:AX44 AP43:AT44</xm:sqref>
        </x14:conditionalFormatting>
        <x14:conditionalFormatting xmlns:xm="http://schemas.microsoft.com/office/excel/2006/main">
          <x14:cfRule type="expression" priority="21" id="{35C7C1C4-33D1-457A-8CB6-36D5EE5BF3D6}">
            <xm:f>'C:\Financial Accounting\Regulatory reporting and compliance\01 Year end\06 March 2019\Working Files\For Ofwat\[Resubmission 03.07.2019 - 2018-19-Annual-Performance-Report-tables.xlsx]Validation'!#REF!=1</xm:f>
            <x14:dxf>
              <fill>
                <patternFill>
                  <bgColor theme="2"/>
                </patternFill>
              </fill>
            </x14:dxf>
          </x14:cfRule>
          <xm:sqref>G49:I51 K49:K51 G48:K48 J49 J51</xm:sqref>
        </x14:conditionalFormatting>
        <x14:conditionalFormatting xmlns:xm="http://schemas.microsoft.com/office/excel/2006/main">
          <x14:cfRule type="expression" priority="20" id="{034F29F2-A7B2-47E5-9BA0-410E567F1AC4}">
            <xm:f>'C:\Financial Accounting\Regulatory reporting and compliance\01 Year end\06 March 2019\Working Files\For Ofwat\[Resubmission 03.07.2019 - 2018-19-Annual-Performance-Report-tables.xlsx]Validation'!#REF!=1</xm:f>
            <x14:dxf>
              <fill>
                <patternFill>
                  <bgColor theme="2"/>
                </patternFill>
              </fill>
            </x14:dxf>
          </x14:cfRule>
          <xm:sqref>J49:J51</xm:sqref>
        </x14:conditionalFormatting>
        <x14:conditionalFormatting xmlns:xm="http://schemas.microsoft.com/office/excel/2006/main">
          <x14:cfRule type="expression" priority="19" id="{0C655A71-CA5D-4108-B8F4-25398EF664F6}">
            <xm:f>'C:\Financial Accounting\Regulatory reporting and compliance\01 Year end\06 March 2019\Working Files\For Ofwat\[Resubmission 03.07.2019 - 2018-19-Annual-Performance-Report-tables.xlsx]Validation'!#REF!=1</xm:f>
            <x14:dxf>
              <fill>
                <patternFill>
                  <bgColor theme="2"/>
                </patternFill>
              </fill>
            </x14:dxf>
          </x14:cfRule>
          <xm:sqref>J47:K47</xm:sqref>
        </x14:conditionalFormatting>
        <x14:conditionalFormatting xmlns:xm="http://schemas.microsoft.com/office/excel/2006/main">
          <x14:cfRule type="expression" priority="17" id="{0463B884-11A8-43E7-AF40-63C09BDCEC9E}">
            <xm:f>'C:\Financial Accounting\Regulatory reporting and compliance\01 Year end\06 March 2019\Working Files\For Ofwat\[Resubmission 03.07.2019 - 2018-19-Annual-Performance-Report-tables.xlsx]Validation'!#REF!=1</xm:f>
            <x14:dxf>
              <fill>
                <patternFill>
                  <bgColor rgb="FFE6E6E6"/>
                </patternFill>
              </fill>
            </x14:dxf>
          </x14:cfRule>
          <xm:sqref>G6:I9 G11:I19 G47:K47</xm:sqref>
        </x14:conditionalFormatting>
        <x14:conditionalFormatting xmlns:xm="http://schemas.microsoft.com/office/excel/2006/main">
          <x14:cfRule type="expression" priority="16" id="{171ED109-1BC1-45AB-BA42-4C29333D1BF9}">
            <xm:f>'C:\Financial Accounting\Regulatory reporting and compliance\01 Year end\06 March 2019\Working Files\For Ofwat\[Resubmission 03.07.2019 - 2018-19-Annual-Performance-Report-tables.xlsx]Validation'!#REF!=1</xm:f>
            <x14:dxf>
              <fill>
                <patternFill>
                  <bgColor rgb="FFE6E6E6"/>
                </patternFill>
              </fill>
            </x14:dxf>
          </x14:cfRule>
          <xm:sqref>G31:N31</xm:sqref>
        </x14:conditionalFormatting>
        <x14:conditionalFormatting xmlns:xm="http://schemas.microsoft.com/office/excel/2006/main">
          <x14:cfRule type="expression" priority="15" id="{8F1324F3-E002-40A0-9A1C-357B7F9802FC}">
            <xm:f>'C:\Financial Accounting\Regulatory reporting and compliance\01 Year end\06 March 2019\Working Files\For Ofwat\[Resubmission 03.07.2019 - 2018-19-Annual-Performance-Report-tables.xlsx]Validation'!#REF!=1</xm:f>
            <x14:dxf>
              <fill>
                <patternFill>
                  <bgColor theme="2"/>
                </patternFill>
              </fill>
            </x14:dxf>
          </x14:cfRule>
          <xm:sqref>AS6:AS9</xm:sqref>
        </x14:conditionalFormatting>
        <x14:conditionalFormatting xmlns:xm="http://schemas.microsoft.com/office/excel/2006/main">
          <x14:cfRule type="expression" priority="14" id="{BF21C5FD-A631-455E-B5F1-BDF403AEB8E4}">
            <xm:f>'C:\Financial Accounting\Regulatory reporting and compliance\01 Year end\06 March 2019\Working Files\For Ofwat\[Resubmission 03.07.2019 - 2018-19-Annual-Performance-Report-tables.xlsx]Validation'!#REF!=1</xm:f>
            <x14:dxf>
              <fill>
                <patternFill>
                  <bgColor theme="2"/>
                </patternFill>
              </fill>
            </x14:dxf>
          </x14:cfRule>
          <xm:sqref>AS11:AS19</xm:sqref>
        </x14:conditionalFormatting>
        <x14:conditionalFormatting xmlns:xm="http://schemas.microsoft.com/office/excel/2006/main">
          <x14:cfRule type="expression" priority="13" id="{D38CC7C0-1A9D-47BF-9168-A7DBA26CA836}">
            <xm:f>'C:\Financial Accounting\Regulatory reporting and compliance\01 Year end\06 March 2019\Working Files\For Ofwat\[Resubmission 03.07.2019 - 2018-19-Annual-Performance-Report-tables.xlsx]Validation'!#REF!=1</xm:f>
            <x14:dxf>
              <fill>
                <patternFill>
                  <bgColor rgb="FFE6E6E6"/>
                </patternFill>
              </fill>
            </x14:dxf>
          </x14:cfRule>
          <xm:sqref>AP6:AR9 AP11:AR19</xm:sqref>
        </x14:conditionalFormatting>
        <x14:conditionalFormatting xmlns:xm="http://schemas.microsoft.com/office/excel/2006/main">
          <x14:cfRule type="expression" priority="12" id="{A10F612E-5B42-43E5-B303-F70D2AB8F842}">
            <xm:f>'C:\Financial Accounting\Regulatory reporting and compliance\01 Year end\06 March 2019\Working Files\For Ofwat\[Resubmission 03.07.2019 - 2018-19-Annual-Performance-Report-tables.xlsx]Validation'!#REF!=1</xm:f>
            <x14:dxf>
              <fill>
                <patternFill>
                  <bgColor theme="2"/>
                </patternFill>
              </fill>
            </x14:dxf>
          </x14:cfRule>
          <xm:sqref>AU45:AU51</xm:sqref>
        </x14:conditionalFormatting>
        <x14:conditionalFormatting xmlns:xm="http://schemas.microsoft.com/office/excel/2006/main">
          <x14:cfRule type="expression" priority="11" id="{F4A492F3-FA57-4766-ADEE-860278087E53}">
            <xm:f>'C:\Financial Accounting\Regulatory reporting and compliance\01 Year end\06 March 2019\Working Files\For Ofwat\[Resubmission 03.07.2019 - 2018-19-Annual-Performance-Report-tables.xlsx]Validation'!#REF!=1</xm:f>
            <x14:dxf>
              <fill>
                <patternFill>
                  <bgColor theme="2"/>
                </patternFill>
              </fill>
            </x14:dxf>
          </x14:cfRule>
          <xm:sqref>AU38:AU39</xm:sqref>
        </x14:conditionalFormatting>
        <x14:conditionalFormatting xmlns:xm="http://schemas.microsoft.com/office/excel/2006/main">
          <x14:cfRule type="expression" priority="10" id="{72BAE4D6-27DE-41CA-B2CF-D8E224209972}">
            <xm:f>'C:\Financial Accounting\Regulatory reporting and compliance\01 Year end\06 March 2019\Working Files\For Ofwat\[Resubmission 03.07.2019 - 2018-19-Annual-Performance-Report-tables.xlsx]Validation'!#REF!=1</xm:f>
            <x14:dxf>
              <fill>
                <patternFill>
                  <bgColor theme="2"/>
                </patternFill>
              </fill>
            </x14:dxf>
          </x14:cfRule>
          <xm:sqref>AU40:AU41 AU43:AU44</xm:sqref>
        </x14:conditionalFormatting>
        <x14:conditionalFormatting xmlns:xm="http://schemas.microsoft.com/office/excel/2006/main">
          <x14:cfRule type="expression" priority="9" id="{24CBBA95-93E3-488B-8F9C-BD1723CDF4AA}">
            <xm:f>'C:\Financial Accounting\Regulatory reporting and compliance\01 Year end\06 March 2019\Working Files\For Ofwat\[Resubmission 03.07.2019 - 2018-19-Annual-Performance-Report-tables.xlsx]Validation'!#REF!=1</xm:f>
            <x14:dxf>
              <fill>
                <patternFill>
                  <bgColor theme="2"/>
                </patternFill>
              </fill>
            </x14:dxf>
          </x14:cfRule>
          <xm:sqref>AX31</xm:sqref>
        </x14:conditionalFormatting>
        <x14:conditionalFormatting xmlns:xm="http://schemas.microsoft.com/office/excel/2006/main">
          <x14:cfRule type="expression" priority="8" id="{2E00F3AF-E834-465A-BC69-CD407B202C9C}">
            <xm:f>'C:\Financial Accounting\Regulatory reporting and compliance\01 Year end\06 March 2019\Working Files\For Ofwat\[Resubmission 03.07.2019 - 2018-19-Annual-Performance-Report-tables.xlsx]Validation'!#REF!=1</xm:f>
            <x14:dxf>
              <fill>
                <patternFill>
                  <bgColor theme="2"/>
                </patternFill>
              </fill>
            </x14:dxf>
          </x14:cfRule>
          <xm:sqref>AP31:AR31 AT31:AW31</xm:sqref>
        </x14:conditionalFormatting>
        <x14:conditionalFormatting xmlns:xm="http://schemas.microsoft.com/office/excel/2006/main">
          <x14:cfRule type="expression" priority="7" id="{147E78B8-28EA-4D2D-8820-790A75B7C047}">
            <xm:f>'C:\Financial Accounting\Regulatory reporting and compliance\01 Year end\06 March 2019\Working Files\For Ofwat\[Resubmission 03.07.2019 - 2018-19-Annual-Performance-Report-tables.xlsx]Validation'!#REF!=1</xm:f>
            <x14:dxf>
              <fill>
                <patternFill>
                  <bgColor theme="2"/>
                </patternFill>
              </fill>
            </x14:dxf>
          </x14:cfRule>
          <xm:sqref>AS31</xm:sqref>
        </x14:conditionalFormatting>
        <x14:conditionalFormatting xmlns:xm="http://schemas.microsoft.com/office/excel/2006/main">
          <x14:cfRule type="expression" priority="6" id="{C6B063B9-39D7-4E06-9E00-C91497BC6C01}">
            <xm:f>'C:\Financial Accounting\Regulatory reporting and compliance\01 Year end\06 March 2019\Working Files\For Ofwat\[Resubmission 03.07.2019 - 2018-19-Annual-Performance-Report-tables.xlsx]Validation'!#REF!=1</xm:f>
            <x14:dxf>
              <fill>
                <patternFill>
                  <bgColor rgb="FFE6E6E6"/>
                </patternFill>
              </fill>
            </x14:dxf>
          </x14:cfRule>
          <xm:sqref>AP24</xm:sqref>
        </x14:conditionalFormatting>
        <x14:conditionalFormatting xmlns:xm="http://schemas.microsoft.com/office/excel/2006/main">
          <x14:cfRule type="expression" priority="2" id="{D12D1D37-EC2B-46A2-8F96-4F11CF4F8FC5}">
            <xm:f>'C:\Financial Accounting\Regulatory reporting and compliance\01 Year end\06 March 2019\Working Files\For Ofwat\[Resubmission 03.07.2019 - 2018-19-Annual-Performance-Report-tables.xlsx]Validation'!#REF!=1</xm:f>
            <x14:dxf>
              <fill>
                <patternFill>
                  <bgColor rgb="FFE6E6E6"/>
                </patternFill>
              </fill>
            </x14:dxf>
          </x14:cfRule>
          <xm:sqref>J31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A1552F-FF20-4FB9-982B-6F6C35E59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B6B9AD-8F37-4F16-9ADF-6247FF9F598B}">
  <ds:schemaRefs>
    <ds:schemaRef ds:uri="http://schemas.microsoft.com/sharepoint/v3/contenttype/forms"/>
  </ds:schemaRefs>
</ds:datastoreItem>
</file>

<file path=customXml/itemProps3.xml><?xml version="1.0" encoding="utf-8"?>
<ds:datastoreItem xmlns:ds="http://schemas.openxmlformats.org/officeDocument/2006/customXml" ds:itemID="{43831849-5A66-401F-90B7-5D0136FDFD2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d9babbb-9d2f-4374-acef-4e32190ceeca"/>
    <ds:schemaRef ds:uri="81a5ad8a-d5fb-4012-8ca9-15e7cc00934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Introduction</vt:lpstr>
      <vt:lpstr>4J</vt:lpstr>
      <vt:lpstr>4K</vt:lpstr>
      <vt:lpstr>4L</vt:lpstr>
      <vt:lpstr>4M</vt:lpstr>
      <vt:lpstr>4N</vt:lpstr>
      <vt:lpstr>4O</vt:lpstr>
      <vt:lpstr>4P</vt:lpstr>
      <vt:lpstr>4Q</vt:lpstr>
      <vt:lpstr>4R</vt:lpstr>
      <vt:lpstr>4S</vt:lpstr>
      <vt:lpstr>4T</vt:lpstr>
      <vt:lpstr>4U</vt:lpstr>
      <vt:lpstr>4V</vt:lpstr>
      <vt:lpstr>4W</vt:lpstr>
      <vt:lpstr>'4J'!Print_Area</vt:lpstr>
      <vt:lpstr>'4K'!Print_Area</vt:lpstr>
      <vt:lpstr>'4L'!Print_Area</vt:lpstr>
      <vt:lpstr>'4M'!Print_Area</vt:lpstr>
      <vt:lpstr>'4N'!Print_Area</vt:lpstr>
      <vt:lpstr>'4O'!Print_Area</vt:lpstr>
      <vt:lpstr>'4P'!Print_Area</vt:lpstr>
      <vt:lpstr>'4Q'!Print_Area</vt:lpstr>
      <vt:lpstr>'4R'!Print_Area</vt:lpstr>
      <vt:lpstr>'4S'!Print_Area</vt:lpstr>
      <vt:lpstr>'4T'!Print_Area</vt:lpstr>
      <vt:lpstr>'4U'!Print_Area</vt:lpstr>
      <vt:lpstr>'4V'!Print_Area</vt:lpstr>
      <vt:lpstr>'4W'!Print_Area</vt:lpstr>
      <vt:lpstr>'4O'!Print_Titles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Neal</dc:creator>
  <cp:lastModifiedBy>Laura Dewey</cp:lastModifiedBy>
  <cp:lastPrinted>2018-06-12T14:57:28Z</cp:lastPrinted>
  <dcterms:created xsi:type="dcterms:W3CDTF">2017-10-05T10:13:00Z</dcterms:created>
  <dcterms:modified xsi:type="dcterms:W3CDTF">2020-06-24T10:45:37Z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0x010100C032D153FC8BFB438D82363EA992B2B9</vt:lpwstr>
  </property>
</Properties>
</file>